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C:\Users\U80855558\AppData\Local\rubicon\Acta Nova Client\Data\444951494\"/>
    </mc:Choice>
  </mc:AlternateContent>
  <xr:revisionPtr revIDLastSave="0" documentId="13_ncr:1_{26DE7F6F-067E-4091-A1AF-91644739AF10}" xr6:coauthVersionLast="47" xr6:coauthVersionMax="47" xr10:uidLastSave="{00000000-0000-0000-0000-000000000000}"/>
  <workbookProtection workbookAlgorithmName="SHA-512" workbookHashValue="lrEFKaLJaZLw/dyOwu7T03AxHVJCRPKczudB4iiGhjZe242RYvl8ab0gHBeejASuH7q8uhi2quRAvs2xQxx2uQ==" workbookSaltValue="cgcD5OgQM17gKM9GkdD7DA==" workbookSpinCount="100000" lockStructure="1"/>
  <bookViews>
    <workbookView xWindow="-120" yWindow="-120" windowWidth="29040" windowHeight="15720" tabRatio="435" xr2:uid="{00000000-000D-0000-FFFF-FFFF00000000}"/>
  </bookViews>
  <sheets>
    <sheet name="Version" sheetId="5" r:id="rId1"/>
    <sheet name="A" sheetId="6" r:id="rId2"/>
    <sheet name="B" sheetId="11" r:id="rId3"/>
    <sheet name="Y" sheetId="4" state="hidden" r:id="rId4"/>
    <sheet name="Z" sheetId="3" state="hidden" r:id="rId5"/>
  </sheets>
  <definedNames>
    <definedName name="Appliances">Y!$C$63:$L$76</definedName>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Type">Y!$C$55:$H$58</definedName>
    <definedName name="Use">Y!$F$55:$H$58</definedName>
    <definedName name="ZIP">Z!$G$2:$G$3182</definedName>
    <definedName name="_xlnm.Print_Area" localSheetId="1">A!$B$4:$L$115</definedName>
    <definedName name="_xlnm.Print_Area" localSheetId="0">Version!$B$2:$L$47</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43" i="6" l="1"/>
  <c r="X42" i="6"/>
  <c r="X41" i="6"/>
  <c r="X40" i="6"/>
  <c r="X47" i="6"/>
  <c r="X46" i="6"/>
  <c r="X45" i="6"/>
  <c r="X44" i="6"/>
  <c r="H114" i="6" l="1"/>
  <c r="H113" i="6"/>
  <c r="F123" i="11"/>
  <c r="W123" i="11"/>
  <c r="AB123" i="11" s="1"/>
  <c r="AE123" i="11" s="1"/>
  <c r="AI123" i="11" s="1" a="1"/>
  <c r="AI123" i="11" s="1"/>
  <c r="F124" i="11"/>
  <c r="W124" i="11"/>
  <c r="AB124" i="11" s="1"/>
  <c r="F125" i="11"/>
  <c r="W125" i="11"/>
  <c r="AK125" i="11" s="1"/>
  <c r="F126" i="11"/>
  <c r="W126" i="11"/>
  <c r="AT126" i="11" s="1"/>
  <c r="F127" i="11"/>
  <c r="W127" i="11"/>
  <c r="AK127" i="11" s="1"/>
  <c r="F128" i="11"/>
  <c r="W128" i="11"/>
  <c r="X128" i="11" s="1"/>
  <c r="Y128" i="11" s="1"/>
  <c r="F129" i="11"/>
  <c r="W129" i="11"/>
  <c r="X129" i="11" s="1"/>
  <c r="Z129" i="11" s="1" a="1"/>
  <c r="Z129" i="11" s="1"/>
  <c r="F130" i="11"/>
  <c r="W130" i="11"/>
  <c r="F131" i="11"/>
  <c r="W131" i="11"/>
  <c r="AK131" i="11" s="1"/>
  <c r="AM131" i="11" s="1" a="1"/>
  <c r="AM131" i="11" s="1"/>
  <c r="F132" i="11"/>
  <c r="W132" i="11"/>
  <c r="AB132" i="11" s="1"/>
  <c r="F133" i="11"/>
  <c r="W133" i="11"/>
  <c r="X133" i="11" s="1"/>
  <c r="F134" i="11"/>
  <c r="W134" i="11"/>
  <c r="AT134" i="11" s="1"/>
  <c r="AV134" i="11" s="1"/>
  <c r="F135" i="11"/>
  <c r="W135" i="11"/>
  <c r="F136" i="11"/>
  <c r="W136" i="11"/>
  <c r="X136" i="11" s="1"/>
  <c r="F137" i="11"/>
  <c r="W137" i="11"/>
  <c r="X137" i="11" s="1"/>
  <c r="Z137" i="11" s="1" a="1"/>
  <c r="Z137" i="11" s="1"/>
  <c r="F138" i="11"/>
  <c r="W138" i="11"/>
  <c r="X138" i="11" s="1"/>
  <c r="Y138" i="11" s="1"/>
  <c r="F139" i="11"/>
  <c r="W139" i="11"/>
  <c r="F140" i="11"/>
  <c r="W140" i="11"/>
  <c r="AK140" i="11" s="1"/>
  <c r="F141" i="11"/>
  <c r="W141" i="11"/>
  <c r="AK141" i="11" s="1"/>
  <c r="F142" i="11"/>
  <c r="W142" i="11"/>
  <c r="AK142" i="11" s="1"/>
  <c r="AM142" i="11" s="1" a="1"/>
  <c r="AM142" i="11" s="1"/>
  <c r="F143" i="11"/>
  <c r="W143" i="11"/>
  <c r="X143" i="11" s="1"/>
  <c r="Z143" i="11" s="1" a="1"/>
  <c r="Z143" i="11" s="1"/>
  <c r="F144" i="11"/>
  <c r="W144" i="11"/>
  <c r="X144" i="11" s="1"/>
  <c r="AK144" i="11"/>
  <c r="F145" i="11"/>
  <c r="W145" i="11"/>
  <c r="X145" i="11" s="1"/>
  <c r="Y145" i="11" s="1"/>
  <c r="F146" i="11"/>
  <c r="W146" i="11"/>
  <c r="AB146" i="11" s="1"/>
  <c r="F147" i="11"/>
  <c r="W147" i="11"/>
  <c r="AB147" i="11" s="1"/>
  <c r="AD147" i="11" s="1" a="1"/>
  <c r="AD147" i="11" s="1"/>
  <c r="F148" i="11"/>
  <c r="W148" i="11"/>
  <c r="X148" i="11" s="1"/>
  <c r="Z148" i="11" s="1" a="1"/>
  <c r="Z148" i="11" s="1"/>
  <c r="F149" i="11"/>
  <c r="W149" i="11"/>
  <c r="X149" i="11" s="1"/>
  <c r="F150" i="11"/>
  <c r="W150" i="11"/>
  <c r="F151" i="11"/>
  <c r="W151" i="11"/>
  <c r="AK151" i="11" s="1"/>
  <c r="F152" i="11"/>
  <c r="W152" i="11"/>
  <c r="X152" i="11" s="1"/>
  <c r="F153" i="11"/>
  <c r="W153" i="11"/>
  <c r="AT153" i="11" s="1"/>
  <c r="AV153" i="11" s="1"/>
  <c r="F154" i="11"/>
  <c r="W154" i="11"/>
  <c r="X154" i="11" s="1"/>
  <c r="F155" i="11"/>
  <c r="W155" i="11"/>
  <c r="AT155" i="11" s="1"/>
  <c r="AU155" i="11" s="1"/>
  <c r="F156" i="11"/>
  <c r="W156" i="11"/>
  <c r="F157" i="11"/>
  <c r="W157" i="11"/>
  <c r="AB157" i="11" s="1"/>
  <c r="F158" i="11"/>
  <c r="W158" i="11"/>
  <c r="F159" i="11"/>
  <c r="W159" i="11"/>
  <c r="AT159" i="11" s="1"/>
  <c r="AV159" i="11" s="1"/>
  <c r="F160" i="11"/>
  <c r="W160" i="11"/>
  <c r="AK160" i="11" s="1"/>
  <c r="F161" i="11"/>
  <c r="W161" i="11"/>
  <c r="X161" i="11" s="1"/>
  <c r="F162" i="11"/>
  <c r="W162" i="11"/>
  <c r="X162" i="11" s="1"/>
  <c r="Z162" i="11" s="1" a="1"/>
  <c r="Z162" i="11" s="1"/>
  <c r="F163" i="11"/>
  <c r="W163" i="11"/>
  <c r="AK163" i="11" s="1"/>
  <c r="F164" i="11"/>
  <c r="W164" i="11"/>
  <c r="AK164" i="11" s="1"/>
  <c r="F165" i="11"/>
  <c r="W165" i="11"/>
  <c r="X165" i="11" s="1"/>
  <c r="F166" i="11"/>
  <c r="W166" i="11"/>
  <c r="X166" i="11" s="1"/>
  <c r="F167" i="11"/>
  <c r="W167" i="11"/>
  <c r="F168" i="11"/>
  <c r="W168" i="11"/>
  <c r="AB168" i="11" s="1"/>
  <c r="AE168" i="11" s="1"/>
  <c r="AI168" i="11" s="1" a="1"/>
  <c r="AI168" i="11" s="1"/>
  <c r="F169" i="11"/>
  <c r="W169" i="11"/>
  <c r="F170" i="11"/>
  <c r="W170" i="11"/>
  <c r="F171" i="11"/>
  <c r="W171" i="11"/>
  <c r="AK171" i="11" s="1"/>
  <c r="F172" i="11"/>
  <c r="W172" i="11"/>
  <c r="F173" i="11"/>
  <c r="W173" i="11"/>
  <c r="X173" i="11" s="1"/>
  <c r="Z173" i="11" s="1" a="1"/>
  <c r="Z173" i="11" s="1"/>
  <c r="F174" i="11"/>
  <c r="W174" i="11"/>
  <c r="X174" i="11" s="1"/>
  <c r="F175" i="11"/>
  <c r="W175" i="11"/>
  <c r="F176" i="11"/>
  <c r="W176" i="11"/>
  <c r="F177" i="11"/>
  <c r="W177" i="11"/>
  <c r="AK177" i="11" s="1"/>
  <c r="F178" i="11"/>
  <c r="W178" i="11"/>
  <c r="AB178" i="11" s="1"/>
  <c r="F179" i="11"/>
  <c r="W179" i="11"/>
  <c r="AK179" i="11" s="1"/>
  <c r="F180" i="11"/>
  <c r="W180" i="11"/>
  <c r="AB180" i="11" s="1"/>
  <c r="AC180" i="11" s="1" a="1"/>
  <c r="AC180" i="11" s="1"/>
  <c r="F181" i="11"/>
  <c r="W181" i="11"/>
  <c r="X181" i="11" s="1"/>
  <c r="Z181" i="11" s="1" a="1"/>
  <c r="Z181" i="11" s="1"/>
  <c r="F182" i="11"/>
  <c r="W182" i="11"/>
  <c r="X182" i="11" s="1"/>
  <c r="Z182" i="11" s="1" a="1"/>
  <c r="Z182" i="11" s="1"/>
  <c r="F183" i="11"/>
  <c r="W183" i="11"/>
  <c r="F184" i="11"/>
  <c r="W184" i="11"/>
  <c r="AT184" i="11" s="1"/>
  <c r="AV184" i="11" s="1"/>
  <c r="F185" i="11"/>
  <c r="W185" i="11"/>
  <c r="AB185" i="11" s="1"/>
  <c r="AD185" i="11" s="1" a="1"/>
  <c r="AD185" i="11" s="1"/>
  <c r="F186" i="11"/>
  <c r="W186" i="11"/>
  <c r="AB186" i="11" s="1"/>
  <c r="AD186" i="11" s="1" a="1"/>
  <c r="AD186" i="11" s="1"/>
  <c r="F187" i="11"/>
  <c r="W187" i="11"/>
  <c r="AK187" i="11" s="1"/>
  <c r="F188" i="11"/>
  <c r="W188" i="11"/>
  <c r="F189" i="11"/>
  <c r="W189" i="11"/>
  <c r="AK189" i="11" s="1"/>
  <c r="AN189" i="11" s="1"/>
  <c r="AR189" i="11" s="1" a="1"/>
  <c r="AR189" i="11" s="1"/>
  <c r="F190" i="11"/>
  <c r="W190" i="11"/>
  <c r="F191" i="11"/>
  <c r="W191" i="11"/>
  <c r="AK191" i="11" s="1"/>
  <c r="AM191" i="11" s="1" a="1"/>
  <c r="AM191" i="11" s="1"/>
  <c r="F192" i="11"/>
  <c r="W192" i="11"/>
  <c r="F193" i="11"/>
  <c r="W193" i="11"/>
  <c r="AB193" i="11" s="1"/>
  <c r="AE193" i="11" s="1"/>
  <c r="AI193" i="11" s="1" a="1"/>
  <c r="AI193" i="11" s="1"/>
  <c r="F194" i="11"/>
  <c r="W194" i="11"/>
  <c r="F195" i="11"/>
  <c r="W195" i="11"/>
  <c r="X195" i="11" s="1"/>
  <c r="Y195" i="11" s="1"/>
  <c r="AT195" i="11"/>
  <c r="F196" i="11"/>
  <c r="W196" i="11"/>
  <c r="X196" i="11" s="1"/>
  <c r="F197" i="11"/>
  <c r="W197" i="11"/>
  <c r="AK197" i="11" s="1"/>
  <c r="F198" i="11"/>
  <c r="W198" i="11"/>
  <c r="F199" i="11"/>
  <c r="W199" i="11"/>
  <c r="F200" i="11"/>
  <c r="W200" i="11"/>
  <c r="AB200" i="11" s="1"/>
  <c r="F201" i="11"/>
  <c r="W201" i="11"/>
  <c r="AB201" i="11" s="1"/>
  <c r="AE201" i="11" s="1"/>
  <c r="AI201" i="11" s="1" a="1"/>
  <c r="AI201" i="11" s="1"/>
  <c r="F202" i="11"/>
  <c r="W202" i="11"/>
  <c r="X202" i="11" s="1"/>
  <c r="F203" i="11"/>
  <c r="W203" i="11"/>
  <c r="AK203" i="11" s="1"/>
  <c r="F204" i="11"/>
  <c r="W204" i="11"/>
  <c r="X204" i="11" s="1"/>
  <c r="Y204" i="11" s="1"/>
  <c r="F205" i="11"/>
  <c r="W205" i="11"/>
  <c r="AT205" i="11" s="1"/>
  <c r="AU205" i="11" s="1"/>
  <c r="F206" i="11"/>
  <c r="W206" i="11"/>
  <c r="X206" i="11" s="1"/>
  <c r="F207" i="11"/>
  <c r="W207" i="11"/>
  <c r="F208" i="11"/>
  <c r="W208" i="11"/>
  <c r="AT208" i="11" s="1"/>
  <c r="AU208" i="11" s="1"/>
  <c r="F209" i="11"/>
  <c r="W209" i="11"/>
  <c r="AB209" i="11" s="1"/>
  <c r="AD209" i="11" s="1" a="1"/>
  <c r="AD209" i="11" s="1"/>
  <c r="F210" i="11"/>
  <c r="W210" i="11"/>
  <c r="AT210" i="11" s="1"/>
  <c r="AU210" i="11" s="1"/>
  <c r="F211" i="11"/>
  <c r="W211" i="11"/>
  <c r="AB211" i="11" s="1"/>
  <c r="AE211" i="11" s="1"/>
  <c r="AI211" i="11" s="1" a="1"/>
  <c r="AI211" i="11" s="1"/>
  <c r="F212" i="11"/>
  <c r="W212" i="11"/>
  <c r="X212" i="11" s="1"/>
  <c r="Y212" i="11" s="1"/>
  <c r="F213" i="11"/>
  <c r="W213" i="11"/>
  <c r="F214" i="11"/>
  <c r="W214" i="11"/>
  <c r="AK214" i="11" s="1"/>
  <c r="F215" i="11"/>
  <c r="W215" i="11"/>
  <c r="AK215" i="11" s="1"/>
  <c r="F216" i="11"/>
  <c r="W216" i="11"/>
  <c r="AB216" i="11" s="1"/>
  <c r="AD216" i="11" s="1" a="1"/>
  <c r="AD216" i="11" s="1"/>
  <c r="F217" i="11"/>
  <c r="W217" i="11"/>
  <c r="AT217" i="11" s="1"/>
  <c r="F218" i="11"/>
  <c r="W218" i="11"/>
  <c r="AK218" i="11" s="1"/>
  <c r="F219" i="11"/>
  <c r="W219" i="11"/>
  <c r="AB219" i="11" s="1"/>
  <c r="F220" i="11"/>
  <c r="W220" i="11"/>
  <c r="X220" i="11" s="1"/>
  <c r="Z220" i="11" s="1" a="1"/>
  <c r="Z220" i="11" s="1"/>
  <c r="F221" i="11"/>
  <c r="W221" i="11"/>
  <c r="AT221" i="11" s="1"/>
  <c r="AV221" i="11" s="1"/>
  <c r="F222" i="11"/>
  <c r="W222" i="11"/>
  <c r="AK222" i="11" s="1"/>
  <c r="AM222" i="11" s="1" a="1"/>
  <c r="AM222" i="11" s="1"/>
  <c r="F223" i="11"/>
  <c r="W223" i="11"/>
  <c r="AK223" i="11" s="1"/>
  <c r="F224" i="11"/>
  <c r="W224" i="11"/>
  <c r="X224" i="11" s="1"/>
  <c r="F225" i="11"/>
  <c r="W225" i="11"/>
  <c r="AT225" i="11" s="1"/>
  <c r="AV225" i="11" s="1"/>
  <c r="F226" i="11"/>
  <c r="W226" i="11"/>
  <c r="AK226" i="11" s="1"/>
  <c r="F227" i="11"/>
  <c r="W227" i="11"/>
  <c r="F228" i="11"/>
  <c r="W228" i="11"/>
  <c r="F229" i="11"/>
  <c r="W229" i="11"/>
  <c r="X229" i="11" s="1"/>
  <c r="F230" i="11"/>
  <c r="W230" i="11"/>
  <c r="AT230" i="11" s="1"/>
  <c r="F231" i="11"/>
  <c r="W231" i="11"/>
  <c r="AB231" i="11" s="1"/>
  <c r="AE231" i="11" s="1"/>
  <c r="AI231" i="11" s="1" a="1"/>
  <c r="AI231" i="11" s="1"/>
  <c r="F232" i="11"/>
  <c r="W232" i="11"/>
  <c r="AB232" i="11" s="1"/>
  <c r="AC232" i="11" s="1" a="1"/>
  <c r="AC232" i="11" s="1"/>
  <c r="F233" i="11"/>
  <c r="W233" i="11"/>
  <c r="AT233" i="11" s="1"/>
  <c r="AV233" i="11" s="1"/>
  <c r="F234" i="11"/>
  <c r="W234" i="11"/>
  <c r="F235" i="11"/>
  <c r="W235" i="11"/>
  <c r="X235" i="11" s="1"/>
  <c r="Y235" i="11" s="1"/>
  <c r="F236" i="11"/>
  <c r="W236" i="11"/>
  <c r="X236" i="11" s="1"/>
  <c r="F237" i="11"/>
  <c r="W237" i="11"/>
  <c r="AT237" i="11" s="1"/>
  <c r="F238" i="11"/>
  <c r="W238" i="11"/>
  <c r="AB238" i="11" s="1"/>
  <c r="F239" i="11"/>
  <c r="W239" i="11"/>
  <c r="AB239" i="11" s="1"/>
  <c r="F240" i="11"/>
  <c r="W240" i="11"/>
  <c r="F241" i="11"/>
  <c r="W241" i="11"/>
  <c r="AB241" i="11" s="1"/>
  <c r="F242" i="11"/>
  <c r="W242" i="11"/>
  <c r="F243" i="11"/>
  <c r="W243" i="11"/>
  <c r="AT243" i="11" s="1"/>
  <c r="AV243" i="11" s="1"/>
  <c r="F244" i="11"/>
  <c r="W244" i="11"/>
  <c r="AK244" i="11" s="1"/>
  <c r="F245" i="11"/>
  <c r="W245" i="11"/>
  <c r="X245" i="11" s="1"/>
  <c r="F246" i="11"/>
  <c r="W246" i="11"/>
  <c r="AK246" i="11" s="1"/>
  <c r="F247" i="11"/>
  <c r="W247" i="11"/>
  <c r="AB247" i="11" s="1"/>
  <c r="AC247" i="11" s="1" a="1"/>
  <c r="AC247" i="11" s="1"/>
  <c r="F248" i="11"/>
  <c r="W248" i="11"/>
  <c r="AK248" i="11" s="1"/>
  <c r="F249" i="11"/>
  <c r="W249" i="11"/>
  <c r="AT249" i="11" s="1"/>
  <c r="AV249" i="11" s="1"/>
  <c r="F250" i="11"/>
  <c r="W250" i="11"/>
  <c r="AK250" i="11" s="1"/>
  <c r="F251" i="11"/>
  <c r="W251" i="11"/>
  <c r="X251" i="11" s="1"/>
  <c r="Z251" i="11" s="1" a="1"/>
  <c r="Z251" i="11" s="1"/>
  <c r="F252" i="11"/>
  <c r="W252" i="11"/>
  <c r="F253" i="11"/>
  <c r="W253" i="11"/>
  <c r="X253" i="11" s="1"/>
  <c r="Y253" i="11" s="1"/>
  <c r="F254" i="11"/>
  <c r="W254" i="11"/>
  <c r="AK254" i="11" s="1"/>
  <c r="F255" i="11"/>
  <c r="W255" i="11"/>
  <c r="F256" i="11"/>
  <c r="W256" i="11"/>
  <c r="F257" i="11"/>
  <c r="W257" i="11"/>
  <c r="F258" i="11"/>
  <c r="W258" i="11"/>
  <c r="X258" i="11" s="1"/>
  <c r="F259" i="11"/>
  <c r="W259" i="11"/>
  <c r="F260" i="11"/>
  <c r="W260" i="11"/>
  <c r="F261" i="11"/>
  <c r="W261" i="11"/>
  <c r="F262" i="11"/>
  <c r="W262" i="11"/>
  <c r="AK262" i="11" s="1"/>
  <c r="AM262" i="11" s="1" a="1"/>
  <c r="AM262" i="11" s="1"/>
  <c r="F263" i="11"/>
  <c r="W263" i="11"/>
  <c r="X263" i="11" s="1"/>
  <c r="Y263" i="11" s="1"/>
  <c r="F264" i="11"/>
  <c r="W264" i="11"/>
  <c r="X264" i="11" s="1"/>
  <c r="F265" i="11"/>
  <c r="W265" i="11"/>
  <c r="F266" i="11"/>
  <c r="W266" i="11"/>
  <c r="AB266" i="11" s="1"/>
  <c r="AC266" i="11" s="1" a="1"/>
  <c r="AC266" i="11" s="1"/>
  <c r="F267" i="11"/>
  <c r="W267" i="11"/>
  <c r="F268" i="11"/>
  <c r="W268" i="11"/>
  <c r="AK268" i="11" s="1"/>
  <c r="F269" i="11"/>
  <c r="W269" i="11"/>
  <c r="AK269" i="11" s="1"/>
  <c r="F270" i="11"/>
  <c r="W270" i="11"/>
  <c r="X270" i="11" s="1"/>
  <c r="F271" i="11"/>
  <c r="W271" i="11"/>
  <c r="X271" i="11" s="1"/>
  <c r="F272" i="11"/>
  <c r="W272" i="11"/>
  <c r="AK272" i="11" s="1"/>
  <c r="F273" i="11"/>
  <c r="W273" i="11"/>
  <c r="AB273" i="11" s="1"/>
  <c r="F274" i="11"/>
  <c r="W274" i="11"/>
  <c r="AT274" i="11" s="1"/>
  <c r="AV274" i="11" s="1"/>
  <c r="F275" i="11"/>
  <c r="W275" i="11"/>
  <c r="F276" i="11"/>
  <c r="W276" i="11"/>
  <c r="AK276" i="11" s="1"/>
  <c r="F277" i="11"/>
  <c r="W277" i="11"/>
  <c r="F278" i="11"/>
  <c r="W278" i="11"/>
  <c r="F279" i="11"/>
  <c r="W279" i="11"/>
  <c r="AB279" i="11" s="1"/>
  <c r="F280" i="11"/>
  <c r="W280" i="11"/>
  <c r="AB280" i="11" s="1"/>
  <c r="AC280" i="11" s="1" a="1"/>
  <c r="AC280" i="11" s="1"/>
  <c r="F281" i="11"/>
  <c r="W281" i="11"/>
  <c r="AK281" i="11" s="1"/>
  <c r="F282" i="11"/>
  <c r="W282" i="11"/>
  <c r="AT282" i="11" s="1"/>
  <c r="AV282" i="11" s="1"/>
  <c r="F283" i="11"/>
  <c r="W283" i="11"/>
  <c r="F284" i="11"/>
  <c r="W284" i="11"/>
  <c r="AK284" i="11" s="1"/>
  <c r="F285" i="11"/>
  <c r="W285" i="11"/>
  <c r="AB285" i="11" s="1"/>
  <c r="AC285" i="11" s="1" a="1"/>
  <c r="AC285" i="11" s="1"/>
  <c r="F286" i="11"/>
  <c r="W286" i="11"/>
  <c r="AT286" i="11" s="1"/>
  <c r="AU286" i="11" s="1"/>
  <c r="F287" i="11"/>
  <c r="W287" i="11"/>
  <c r="AT287" i="11" s="1"/>
  <c r="AW287" i="11" s="1"/>
  <c r="BA287" i="11" s="1" a="1"/>
  <c r="BA287" i="11" s="1"/>
  <c r="F288" i="11"/>
  <c r="W288" i="11"/>
  <c r="F289" i="11"/>
  <c r="W289" i="11"/>
  <c r="F290" i="11"/>
  <c r="W290" i="11"/>
  <c r="F291" i="11"/>
  <c r="W291" i="11"/>
  <c r="F292" i="11"/>
  <c r="W292" i="11"/>
  <c r="F293" i="11"/>
  <c r="W293" i="11"/>
  <c r="AB293" i="11" s="1"/>
  <c r="AC293" i="11" s="1" a="1"/>
  <c r="AC293" i="11" s="1"/>
  <c r="F294" i="11"/>
  <c r="W294" i="11"/>
  <c r="AT294" i="11" s="1"/>
  <c r="F295" i="11"/>
  <c r="W295" i="11"/>
  <c r="F296" i="11"/>
  <c r="W296" i="11"/>
  <c r="F297" i="11"/>
  <c r="W297" i="11"/>
  <c r="AB297" i="11" s="1"/>
  <c r="AC297" i="11" s="1" a="1"/>
  <c r="AC297" i="11" s="1"/>
  <c r="F298" i="11"/>
  <c r="W298" i="11"/>
  <c r="X298" i="11" s="1"/>
  <c r="Z298" i="11" s="1" a="1"/>
  <c r="Z298" i="11" s="1"/>
  <c r="F299" i="11"/>
  <c r="W299" i="11"/>
  <c r="F300" i="11"/>
  <c r="W300" i="11"/>
  <c r="X300" i="11" s="1"/>
  <c r="F301" i="11"/>
  <c r="W301" i="11"/>
  <c r="F302" i="11"/>
  <c r="W302" i="11"/>
  <c r="X302" i="11" s="1"/>
  <c r="F303" i="11"/>
  <c r="W303" i="11"/>
  <c r="AT303" i="11" s="1"/>
  <c r="F304" i="11"/>
  <c r="W304" i="11"/>
  <c r="F305" i="11"/>
  <c r="W305" i="11"/>
  <c r="X305" i="11" s="1"/>
  <c r="Y305" i="11" s="1"/>
  <c r="F306" i="11"/>
  <c r="W306" i="11"/>
  <c r="AB306" i="11" s="1"/>
  <c r="F307" i="11"/>
  <c r="W307" i="11"/>
  <c r="AB307" i="11" s="1"/>
  <c r="F308" i="11"/>
  <c r="W308" i="11"/>
  <c r="X308" i="11" s="1"/>
  <c r="F309" i="11"/>
  <c r="W309" i="11"/>
  <c r="AT309" i="11" s="1"/>
  <c r="F310" i="11"/>
  <c r="W310" i="11"/>
  <c r="X310" i="11" s="1"/>
  <c r="Z310" i="11" s="1" a="1"/>
  <c r="Z310" i="11" s="1"/>
  <c r="F311" i="11"/>
  <c r="W311" i="11"/>
  <c r="AB311" i="11" s="1"/>
  <c r="AC311" i="11" s="1" a="1"/>
  <c r="AC311" i="11" s="1"/>
  <c r="F312" i="11"/>
  <c r="W312" i="11"/>
  <c r="AK312" i="11" s="1"/>
  <c r="F313" i="11"/>
  <c r="W313" i="11"/>
  <c r="X313" i="11" s="1"/>
  <c r="Y313" i="11" s="1"/>
  <c r="F314" i="11"/>
  <c r="W314" i="11"/>
  <c r="X314" i="11" s="1"/>
  <c r="Y314" i="11" s="1"/>
  <c r="F315" i="11"/>
  <c r="W315" i="11"/>
  <c r="F316" i="11"/>
  <c r="W316" i="11"/>
  <c r="F317" i="11"/>
  <c r="W317" i="11"/>
  <c r="F318" i="11"/>
  <c r="W318" i="11"/>
  <c r="AB318" i="11" s="1"/>
  <c r="AC318" i="11" s="1" a="1"/>
  <c r="AC318" i="11" s="1"/>
  <c r="F319" i="11"/>
  <c r="W319" i="11"/>
  <c r="AB319" i="11" s="1"/>
  <c r="AE319" i="11" s="1"/>
  <c r="AI319" i="11" s="1" a="1"/>
  <c r="AI319" i="11" s="1"/>
  <c r="F320" i="11"/>
  <c r="W320" i="11"/>
  <c r="AT320" i="11" s="1"/>
  <c r="AU320" i="11" s="1"/>
  <c r="AW320" i="11"/>
  <c r="BA320" i="11" s="1" a="1"/>
  <c r="BA320" i="11" s="1"/>
  <c r="F321" i="11"/>
  <c r="W321" i="11"/>
  <c r="F322" i="11"/>
  <c r="W322" i="11"/>
  <c r="AT322" i="11" s="1"/>
  <c r="AW322" i="11" s="1"/>
  <c r="BA322" i="11" s="1" a="1"/>
  <c r="BA322" i="11" s="1"/>
  <c r="F323" i="11"/>
  <c r="W323" i="11"/>
  <c r="AK323" i="11" s="1"/>
  <c r="F324" i="11"/>
  <c r="W324" i="11"/>
  <c r="F325" i="11"/>
  <c r="W325" i="11"/>
  <c r="F326" i="11"/>
  <c r="W326" i="11"/>
  <c r="F327" i="11"/>
  <c r="W327" i="11"/>
  <c r="AT327" i="11" s="1"/>
  <c r="AW327" i="11" s="1"/>
  <c r="BA327" i="11" s="1" a="1"/>
  <c r="BA327" i="11" s="1"/>
  <c r="F328" i="11"/>
  <c r="W328" i="11"/>
  <c r="F329" i="11"/>
  <c r="W329" i="11"/>
  <c r="X329" i="11" s="1"/>
  <c r="Z329" i="11" s="1" a="1"/>
  <c r="Z329" i="11" s="1"/>
  <c r="F330" i="11"/>
  <c r="W330" i="11"/>
  <c r="AK330" i="11" s="1"/>
  <c r="AL330" i="11" s="1" a="1"/>
  <c r="AL330" i="11" s="1"/>
  <c r="F331" i="11"/>
  <c r="W331" i="11"/>
  <c r="AK331" i="11" s="1"/>
  <c r="F332" i="11"/>
  <c r="W332" i="11"/>
  <c r="AB332" i="11" s="1"/>
  <c r="F333" i="11"/>
  <c r="W333" i="11"/>
  <c r="X333" i="11" s="1"/>
  <c r="F334" i="11"/>
  <c r="W334" i="11"/>
  <c r="AT334" i="11" s="1"/>
  <c r="AW334" i="11" s="1"/>
  <c r="F335" i="11"/>
  <c r="W335" i="11"/>
  <c r="AB335" i="11" s="1"/>
  <c r="F336" i="11"/>
  <c r="W336" i="11"/>
  <c r="AT336" i="11" s="1"/>
  <c r="F337" i="11"/>
  <c r="W337" i="11"/>
  <c r="AB337" i="11" s="1"/>
  <c r="F338" i="11"/>
  <c r="W338" i="11"/>
  <c r="X338" i="11" s="1"/>
  <c r="F339" i="11"/>
  <c r="W339" i="11"/>
  <c r="AK339" i="11" s="1"/>
  <c r="F340" i="11"/>
  <c r="W340" i="11"/>
  <c r="AB340" i="11" s="1"/>
  <c r="AC340" i="11" s="1" a="1"/>
  <c r="AC340" i="11" s="1"/>
  <c r="F341" i="11"/>
  <c r="W341" i="11"/>
  <c r="AK341" i="11" s="1"/>
  <c r="AN341" i="11" s="1"/>
  <c r="AR341" i="11" s="1" a="1"/>
  <c r="AR341" i="11" s="1"/>
  <c r="F342" i="11"/>
  <c r="W342" i="11"/>
  <c r="AT342" i="11" s="1"/>
  <c r="AW342" i="11" s="1"/>
  <c r="BA342" i="11" s="1" a="1"/>
  <c r="BA342" i="11" s="1"/>
  <c r="F343" i="11"/>
  <c r="W343" i="11"/>
  <c r="AT343" i="11" s="1"/>
  <c r="F344" i="11"/>
  <c r="W344" i="11"/>
  <c r="AB344" i="11" s="1"/>
  <c r="AE344" i="11" s="1"/>
  <c r="AI344" i="11" s="1" a="1"/>
  <c r="AI344" i="11" s="1"/>
  <c r="F345" i="11"/>
  <c r="W345" i="11"/>
  <c r="AB345" i="11" s="1"/>
  <c r="F346" i="11"/>
  <c r="W346" i="11"/>
  <c r="X346" i="11" s="1"/>
  <c r="F347" i="11"/>
  <c r="W347" i="11"/>
  <c r="AK347" i="11" s="1"/>
  <c r="F348" i="11"/>
  <c r="W348" i="11"/>
  <c r="AB348" i="11" s="1"/>
  <c r="AE348" i="11" s="1"/>
  <c r="AI348" i="11" s="1" a="1"/>
  <c r="AI348" i="11" s="1"/>
  <c r="F349" i="11"/>
  <c r="W349" i="11"/>
  <c r="AT349" i="11" s="1"/>
  <c r="AU349" i="11" s="1"/>
  <c r="F350" i="11"/>
  <c r="W350" i="11"/>
  <c r="AT350" i="11" s="1"/>
  <c r="AU350" i="11" s="1"/>
  <c r="F351" i="11"/>
  <c r="W351" i="11"/>
  <c r="F352" i="11"/>
  <c r="W352" i="11"/>
  <c r="AK352" i="11" s="1"/>
  <c r="F353" i="11"/>
  <c r="W353" i="11"/>
  <c r="AT353" i="11" s="1"/>
  <c r="AU353" i="11" s="1"/>
  <c r="F354" i="11"/>
  <c r="W354" i="11"/>
  <c r="AB354" i="11" s="1"/>
  <c r="F355" i="11"/>
  <c r="W355" i="11"/>
  <c r="AB355" i="11" s="1"/>
  <c r="F356" i="11"/>
  <c r="W356" i="11"/>
  <c r="F357" i="11"/>
  <c r="W357" i="11"/>
  <c r="AK357" i="11" s="1"/>
  <c r="F358" i="11"/>
  <c r="W358" i="11"/>
  <c r="AB358" i="11" s="1"/>
  <c r="F359" i="11"/>
  <c r="W359" i="11"/>
  <c r="AB359" i="11" s="1"/>
  <c r="AC359" i="11" s="1" a="1"/>
  <c r="AC359" i="11" s="1"/>
  <c r="F360" i="11"/>
  <c r="W360" i="11"/>
  <c r="X360" i="11" s="1"/>
  <c r="F361" i="11"/>
  <c r="W361" i="11"/>
  <c r="F362" i="11"/>
  <c r="W362" i="11"/>
  <c r="AB362" i="11" s="1"/>
  <c r="F363" i="11"/>
  <c r="W363" i="11"/>
  <c r="F364" i="11"/>
  <c r="W364" i="11"/>
  <c r="AB364" i="11" s="1"/>
  <c r="F365" i="11"/>
  <c r="W365" i="11"/>
  <c r="AK365" i="11" s="1"/>
  <c r="F366" i="11"/>
  <c r="W366" i="11"/>
  <c r="F367" i="11"/>
  <c r="W367" i="11"/>
  <c r="AB367" i="11" s="1"/>
  <c r="AC367" i="11" s="1" a="1"/>
  <c r="AC367" i="11" s="1"/>
  <c r="F368" i="11"/>
  <c r="W368" i="11"/>
  <c r="X368" i="11" s="1"/>
  <c r="F369" i="11"/>
  <c r="W369" i="11"/>
  <c r="AT369" i="11" s="1"/>
  <c r="AU369" i="11" s="1"/>
  <c r="F370" i="11"/>
  <c r="W370" i="11"/>
  <c r="AT370" i="11" s="1"/>
  <c r="F371" i="11"/>
  <c r="W371" i="11"/>
  <c r="AB371" i="11" s="1"/>
  <c r="F372" i="11"/>
  <c r="W372" i="11"/>
  <c r="AB372" i="11" s="1"/>
  <c r="F373" i="11"/>
  <c r="W373" i="11"/>
  <c r="AK373" i="11" s="1"/>
  <c r="F374" i="11"/>
  <c r="W374" i="11"/>
  <c r="AT374" i="11" s="1"/>
  <c r="F375" i="11"/>
  <c r="W375" i="11"/>
  <c r="AK375" i="11" s="1"/>
  <c r="F376" i="11"/>
  <c r="W376" i="11"/>
  <c r="X376" i="11" s="1"/>
  <c r="F377" i="11"/>
  <c r="W377" i="11"/>
  <c r="AT377" i="11" s="1"/>
  <c r="AU377" i="11" s="1"/>
  <c r="F378" i="11"/>
  <c r="W378" i="11"/>
  <c r="AT378" i="11" s="1"/>
  <c r="F379" i="11"/>
  <c r="W379" i="11"/>
  <c r="AB379" i="11" s="1"/>
  <c r="AE379" i="11" s="1"/>
  <c r="AI379" i="11" s="1" a="1"/>
  <c r="AI379" i="11" s="1"/>
  <c r="F380" i="11"/>
  <c r="W380" i="11"/>
  <c r="AB380" i="11" s="1"/>
  <c r="AC380" i="11" s="1" a="1"/>
  <c r="AC380" i="11" s="1"/>
  <c r="F381" i="11"/>
  <c r="W381" i="11"/>
  <c r="X381" i="11" s="1"/>
  <c r="F382" i="11"/>
  <c r="W382" i="11"/>
  <c r="X382" i="11" s="1"/>
  <c r="Z382" i="11" s="1" a="1"/>
  <c r="Z382" i="11" s="1"/>
  <c r="F383" i="11"/>
  <c r="W383" i="11"/>
  <c r="AK383" i="11" s="1"/>
  <c r="F384" i="11"/>
  <c r="W384" i="11"/>
  <c r="F385" i="11"/>
  <c r="W385" i="11"/>
  <c r="F386" i="11"/>
  <c r="W386" i="11"/>
  <c r="X386" i="11" s="1"/>
  <c r="Y386" i="11" s="1"/>
  <c r="F387" i="11"/>
  <c r="W387" i="11"/>
  <c r="AT387" i="11" s="1"/>
  <c r="AU387" i="11" s="1"/>
  <c r="F388" i="11"/>
  <c r="W388" i="11"/>
  <c r="AT388" i="11" s="1"/>
  <c r="F389" i="11"/>
  <c r="W389" i="11"/>
  <c r="F390" i="11"/>
  <c r="W390" i="11"/>
  <c r="X390" i="11" s="1"/>
  <c r="F391" i="11"/>
  <c r="W391" i="11"/>
  <c r="AB391" i="11" s="1"/>
  <c r="AT391" i="11"/>
  <c r="F392" i="11"/>
  <c r="W392" i="11"/>
  <c r="AB392" i="11" s="1"/>
  <c r="F393" i="11"/>
  <c r="W393" i="11"/>
  <c r="AB393" i="11" s="1"/>
  <c r="AC393" i="11" s="1" a="1"/>
  <c r="AC393" i="11" s="1"/>
  <c r="F394" i="11"/>
  <c r="W394" i="11"/>
  <c r="F395" i="11"/>
  <c r="W395" i="11"/>
  <c r="AK395" i="11" s="1"/>
  <c r="F396" i="11"/>
  <c r="W396" i="11"/>
  <c r="AB396" i="11" s="1"/>
  <c r="F397" i="11"/>
  <c r="W397" i="11"/>
  <c r="AT397" i="11" s="1"/>
  <c r="AW397" i="11" s="1"/>
  <c r="F398" i="11"/>
  <c r="W398" i="11"/>
  <c r="X398" i="11" s="1"/>
  <c r="F399" i="11"/>
  <c r="W399" i="11"/>
  <c r="AB399" i="11" s="1"/>
  <c r="F400" i="11"/>
  <c r="W400" i="11"/>
  <c r="F401" i="11"/>
  <c r="W401" i="11"/>
  <c r="F402" i="11"/>
  <c r="W402" i="11"/>
  <c r="F403" i="11"/>
  <c r="W403" i="11"/>
  <c r="AK403" i="11" s="1"/>
  <c r="F404" i="11"/>
  <c r="W404" i="11"/>
  <c r="AB404" i="11" s="1"/>
  <c r="F405" i="11"/>
  <c r="W405" i="11"/>
  <c r="F406" i="11"/>
  <c r="W406" i="11"/>
  <c r="X406" i="11" s="1"/>
  <c r="F407" i="11"/>
  <c r="W407" i="11"/>
  <c r="AB407" i="11" s="1"/>
  <c r="F408" i="11"/>
  <c r="W408" i="11"/>
  <c r="AB408" i="11" s="1"/>
  <c r="AC408" i="11" s="1" a="1"/>
  <c r="AC408" i="11" s="1"/>
  <c r="F409" i="11"/>
  <c r="W409" i="11"/>
  <c r="AT409" i="11" s="1"/>
  <c r="AW409" i="11" s="1"/>
  <c r="BA409" i="11" s="1" a="1"/>
  <c r="BA409" i="11" s="1"/>
  <c r="F410" i="11"/>
  <c r="W410" i="11"/>
  <c r="AB410" i="11" s="1"/>
  <c r="F411" i="11"/>
  <c r="W411" i="11"/>
  <c r="AK411" i="11" s="1"/>
  <c r="AM411" i="11" s="1" a="1"/>
  <c r="AM411" i="11" s="1"/>
  <c r="F412" i="11"/>
  <c r="W412" i="11"/>
  <c r="F413" i="11"/>
  <c r="W413" i="11"/>
  <c r="AK413" i="11" s="1"/>
  <c r="AM413" i="11" s="1" a="1"/>
  <c r="AM413" i="11" s="1"/>
  <c r="F414" i="11"/>
  <c r="W414" i="11"/>
  <c r="AB414" i="11" s="1"/>
  <c r="F415" i="11"/>
  <c r="W415" i="11"/>
  <c r="F416" i="11"/>
  <c r="W416" i="11"/>
  <c r="AB416" i="11" s="1"/>
  <c r="AD416" i="11" s="1" a="1"/>
  <c r="AD416" i="11" s="1"/>
  <c r="F417" i="11"/>
  <c r="W417" i="11"/>
  <c r="AT417" i="11" s="1"/>
  <c r="AV417" i="11" s="1"/>
  <c r="F418" i="11"/>
  <c r="W418" i="11"/>
  <c r="AB418" i="11" s="1"/>
  <c r="F419" i="11"/>
  <c r="W419" i="11"/>
  <c r="AK419" i="11" s="1"/>
  <c r="AM419" i="11" s="1" a="1"/>
  <c r="AM419" i="11" s="1"/>
  <c r="F420" i="11"/>
  <c r="W420" i="11"/>
  <c r="AB420" i="11" s="1"/>
  <c r="AE420" i="11" s="1"/>
  <c r="AI420" i="11" s="1" a="1"/>
  <c r="AI420" i="11" s="1"/>
  <c r="F421" i="11"/>
  <c r="W421" i="11"/>
  <c r="AT421" i="11" s="1"/>
  <c r="AW421" i="11" s="1"/>
  <c r="F422" i="11"/>
  <c r="W422" i="11"/>
  <c r="AK422" i="11" s="1"/>
  <c r="F423" i="11"/>
  <c r="W423" i="11"/>
  <c r="F424" i="11"/>
  <c r="W424" i="11"/>
  <c r="X424" i="11" s="1"/>
  <c r="Y424" i="11" s="1"/>
  <c r="F425" i="11"/>
  <c r="W425" i="11"/>
  <c r="AT425" i="11" s="1"/>
  <c r="AV425" i="11" s="1"/>
  <c r="F426" i="11"/>
  <c r="W426" i="11"/>
  <c r="AB426" i="11" s="1"/>
  <c r="F427" i="11"/>
  <c r="W427" i="11"/>
  <c r="F428" i="11"/>
  <c r="W428" i="11"/>
  <c r="X428" i="11" s="1"/>
  <c r="Z428" i="11" s="1" a="1"/>
  <c r="Z428" i="11" s="1"/>
  <c r="F429" i="11"/>
  <c r="W429" i="11"/>
  <c r="F430" i="11"/>
  <c r="W430" i="11"/>
  <c r="AK430" i="11" s="1"/>
  <c r="F431" i="11"/>
  <c r="W431" i="11"/>
  <c r="AB431" i="11" s="1"/>
  <c r="F432" i="11"/>
  <c r="W432" i="11"/>
  <c r="X432" i="11" s="1"/>
  <c r="Y432" i="11" s="1"/>
  <c r="F433" i="11"/>
  <c r="W433" i="11"/>
  <c r="AT433" i="11" s="1"/>
  <c r="AV433" i="11" s="1"/>
  <c r="F434" i="11"/>
  <c r="W434" i="11"/>
  <c r="AK434" i="11" s="1"/>
  <c r="F435" i="11"/>
  <c r="W435" i="11"/>
  <c r="F436" i="11"/>
  <c r="W436" i="11"/>
  <c r="AB436" i="11" s="1"/>
  <c r="AE436" i="11" s="1"/>
  <c r="AI436" i="11" s="1" a="1"/>
  <c r="AI436" i="11" s="1"/>
  <c r="F437" i="11"/>
  <c r="W437" i="11"/>
  <c r="F438" i="11"/>
  <c r="W438" i="11"/>
  <c r="AB438" i="11" s="1"/>
  <c r="F439" i="11"/>
  <c r="W439" i="11"/>
  <c r="F440" i="11"/>
  <c r="W440" i="11"/>
  <c r="X440" i="11" s="1"/>
  <c r="Y440" i="11" s="1"/>
  <c r="F441" i="11"/>
  <c r="W441" i="11"/>
  <c r="AK441" i="11" s="1"/>
  <c r="F442" i="11"/>
  <c r="W442" i="11"/>
  <c r="AB442" i="11" s="1"/>
  <c r="AC442" i="11" s="1" a="1"/>
  <c r="AC442" i="11" s="1"/>
  <c r="F443" i="11"/>
  <c r="W443" i="11"/>
  <c r="F444" i="11"/>
  <c r="W444" i="11"/>
  <c r="AB444" i="11" s="1"/>
  <c r="AE444" i="11" s="1"/>
  <c r="AI444" i="11" s="1" a="1"/>
  <c r="AI444" i="11" s="1"/>
  <c r="F445" i="11"/>
  <c r="W445" i="11"/>
  <c r="F446" i="11"/>
  <c r="W446" i="11"/>
  <c r="F447" i="11"/>
  <c r="W447" i="11"/>
  <c r="F448" i="11"/>
  <c r="W448" i="11"/>
  <c r="F449" i="11"/>
  <c r="W449" i="11"/>
  <c r="F450" i="11"/>
  <c r="W450" i="11"/>
  <c r="AB450" i="11" s="1"/>
  <c r="F451" i="11"/>
  <c r="W451" i="11"/>
  <c r="X451" i="11" s="1"/>
  <c r="F452" i="11"/>
  <c r="W452" i="11"/>
  <c r="F453" i="11"/>
  <c r="W453" i="11"/>
  <c r="AB453" i="11" s="1"/>
  <c r="F454" i="11"/>
  <c r="W454" i="11"/>
  <c r="AB454" i="11" s="1"/>
  <c r="F455" i="11"/>
  <c r="W455" i="11"/>
  <c r="AK455" i="11" s="1"/>
  <c r="F456" i="11"/>
  <c r="W456" i="11"/>
  <c r="AK456" i="11" s="1"/>
  <c r="F457" i="11"/>
  <c r="W457" i="11"/>
  <c r="F458" i="11"/>
  <c r="W458" i="11"/>
  <c r="F459" i="11"/>
  <c r="W459" i="11"/>
  <c r="AT459" i="11" s="1"/>
  <c r="AU459" i="11" s="1"/>
  <c r="F460" i="11"/>
  <c r="W460" i="11"/>
  <c r="AT460" i="11" s="1"/>
  <c r="AW460" i="11" s="1"/>
  <c r="BA460" i="11" s="1" a="1"/>
  <c r="BA460" i="11" s="1"/>
  <c r="F461" i="11"/>
  <c r="W461" i="11"/>
  <c r="AK461" i="11" s="1"/>
  <c r="AM461" i="11" s="1" a="1"/>
  <c r="AM461" i="11" s="1"/>
  <c r="F462" i="11"/>
  <c r="W462" i="11"/>
  <c r="F463" i="11"/>
  <c r="W463" i="11"/>
  <c r="AK463" i="11" s="1"/>
  <c r="F464" i="11"/>
  <c r="W464" i="11"/>
  <c r="F465" i="11"/>
  <c r="W465" i="11"/>
  <c r="AB465" i="11" s="1"/>
  <c r="AD465" i="11" s="1" a="1"/>
  <c r="AD465" i="11" s="1"/>
  <c r="F466" i="11"/>
  <c r="W466" i="11"/>
  <c r="AK466" i="11" s="1"/>
  <c r="F467" i="11"/>
  <c r="W467" i="11"/>
  <c r="X467" i="11" s="1"/>
  <c r="AT467" i="11"/>
  <c r="AU467" i="11" s="1"/>
  <c r="F468" i="11"/>
  <c r="W468" i="11"/>
  <c r="X468" i="11" s="1"/>
  <c r="Y468" i="11" s="1"/>
  <c r="F469" i="11"/>
  <c r="W469" i="11"/>
  <c r="AB469" i="11" s="1"/>
  <c r="AE469" i="11" s="1"/>
  <c r="AI469" i="11" s="1" a="1"/>
  <c r="AI469" i="11" s="1"/>
  <c r="F470" i="11"/>
  <c r="W470" i="11"/>
  <c r="AB470" i="11" s="1"/>
  <c r="AE470" i="11" s="1"/>
  <c r="AI470" i="11" s="1" a="1"/>
  <c r="AI470" i="11" s="1"/>
  <c r="F471" i="11"/>
  <c r="W471" i="11"/>
  <c r="X471" i="11" s="1"/>
  <c r="Y471" i="11" s="1"/>
  <c r="F472" i="11"/>
  <c r="W472" i="11"/>
  <c r="F473" i="11"/>
  <c r="W473" i="11"/>
  <c r="F474" i="11"/>
  <c r="W474" i="11"/>
  <c r="AK474" i="11" s="1"/>
  <c r="F475" i="11"/>
  <c r="W475" i="11"/>
  <c r="AB475" i="11" s="1"/>
  <c r="F476" i="11"/>
  <c r="W476" i="11"/>
  <c r="F477" i="11"/>
  <c r="W477" i="11"/>
  <c r="X477" i="11" s="1"/>
  <c r="Y477" i="11" s="1"/>
  <c r="F478" i="11"/>
  <c r="W478" i="11"/>
  <c r="F479" i="11"/>
  <c r="W479" i="11"/>
  <c r="AT479" i="11" s="1"/>
  <c r="F480" i="11"/>
  <c r="W480" i="11"/>
  <c r="AB480" i="11" s="1"/>
  <c r="AE480" i="11" s="1"/>
  <c r="AI480" i="11" s="1" a="1"/>
  <c r="AI480" i="11" s="1"/>
  <c r="F481" i="11"/>
  <c r="W481" i="11"/>
  <c r="F482" i="11"/>
  <c r="W482" i="11"/>
  <c r="AK482" i="11" s="1"/>
  <c r="F483" i="11"/>
  <c r="W483" i="11"/>
  <c r="F484" i="11"/>
  <c r="W484" i="11"/>
  <c r="X484" i="11" s="1"/>
  <c r="F485" i="11"/>
  <c r="W485" i="11"/>
  <c r="AT485" i="11" s="1"/>
  <c r="F486" i="11"/>
  <c r="W486" i="11"/>
  <c r="F487" i="11"/>
  <c r="W487" i="11"/>
  <c r="AB487" i="11" s="1"/>
  <c r="AC487" i="11" s="1" a="1"/>
  <c r="AC487" i="11" s="1"/>
  <c r="F488" i="11"/>
  <c r="W488" i="11"/>
  <c r="AK488" i="11" s="1"/>
  <c r="F489" i="11"/>
  <c r="W489" i="11"/>
  <c r="AB489" i="11" s="1"/>
  <c r="AE489" i="11" s="1"/>
  <c r="AI489" i="11" s="1" a="1"/>
  <c r="AI489" i="11" s="1"/>
  <c r="F490" i="11"/>
  <c r="W490" i="11"/>
  <c r="AK490" i="11" s="1"/>
  <c r="F491" i="11"/>
  <c r="W491" i="11"/>
  <c r="AB491" i="11" s="1"/>
  <c r="F492" i="11"/>
  <c r="W492" i="11"/>
  <c r="F493" i="11"/>
  <c r="W493" i="11"/>
  <c r="AT493" i="11" s="1"/>
  <c r="F494" i="11"/>
  <c r="W494" i="11"/>
  <c r="AB494" i="11" s="1"/>
  <c r="F495" i="11"/>
  <c r="W495" i="11"/>
  <c r="AK495" i="11" s="1"/>
  <c r="AL495" i="11" s="1" a="1"/>
  <c r="AL495" i="11" s="1"/>
  <c r="F496" i="11"/>
  <c r="W496" i="11"/>
  <c r="AB496" i="11" s="1"/>
  <c r="AE496" i="11" s="1"/>
  <c r="AI496" i="11" s="1" a="1"/>
  <c r="AI496" i="11" s="1"/>
  <c r="F497" i="11"/>
  <c r="W497" i="11"/>
  <c r="X497" i="11" s="1"/>
  <c r="F498" i="11"/>
  <c r="W498" i="11"/>
  <c r="AK498" i="11" s="1"/>
  <c r="F499" i="11"/>
  <c r="W499" i="11"/>
  <c r="F500" i="11"/>
  <c r="W500" i="11"/>
  <c r="X500" i="11" s="1"/>
  <c r="F501" i="11"/>
  <c r="W501" i="11"/>
  <c r="AT501" i="11" s="1"/>
  <c r="F502" i="11"/>
  <c r="W502" i="11"/>
  <c r="AB502" i="11" s="1"/>
  <c r="F503" i="11"/>
  <c r="W503" i="11"/>
  <c r="X503" i="11" s="1"/>
  <c r="Y503" i="11" s="1"/>
  <c r="F504" i="11"/>
  <c r="W504" i="11"/>
  <c r="AB504" i="11" s="1"/>
  <c r="AE504" i="11" s="1"/>
  <c r="AI504" i="11" s="1" a="1"/>
  <c r="AI504" i="11" s="1"/>
  <c r="F505" i="11"/>
  <c r="W505" i="11"/>
  <c r="X505" i="11" s="1"/>
  <c r="F506" i="11"/>
  <c r="W506" i="11"/>
  <c r="AK506" i="11" s="1"/>
  <c r="F507" i="11"/>
  <c r="W507" i="11"/>
  <c r="AB507" i="11" s="1"/>
  <c r="F508" i="11"/>
  <c r="W508" i="11"/>
  <c r="AK508" i="11" s="1"/>
  <c r="F509" i="11"/>
  <c r="W509" i="11"/>
  <c r="F510" i="11"/>
  <c r="W510" i="11"/>
  <c r="AB510" i="11" s="1"/>
  <c r="AE510" i="11" s="1"/>
  <c r="AI510" i="11" s="1" a="1"/>
  <c r="AI510" i="11" s="1"/>
  <c r="F511" i="11"/>
  <c r="W511" i="11"/>
  <c r="F512" i="11"/>
  <c r="W512" i="11"/>
  <c r="F513" i="11"/>
  <c r="W513" i="11"/>
  <c r="F514" i="11"/>
  <c r="W514" i="11"/>
  <c r="AK514" i="11" s="1"/>
  <c r="F515" i="11"/>
  <c r="W515" i="11"/>
  <c r="AB515" i="11" s="1"/>
  <c r="F516" i="11"/>
  <c r="W516" i="11"/>
  <c r="F517" i="11"/>
  <c r="W517" i="11"/>
  <c r="AT517" i="11" s="1"/>
  <c r="AV517" i="11" s="1"/>
  <c r="F518" i="11"/>
  <c r="W518" i="11"/>
  <c r="AK518" i="11" s="1"/>
  <c r="F519" i="11"/>
  <c r="W519" i="11"/>
  <c r="AK519" i="11" s="1"/>
  <c r="AL519" i="11" s="1" a="1"/>
  <c r="AL519" i="11" s="1"/>
  <c r="F520" i="11"/>
  <c r="W520" i="11"/>
  <c r="X520" i="11" s="1"/>
  <c r="Z520" i="11" s="1" a="1"/>
  <c r="Z520" i="11" s="1"/>
  <c r="F521" i="11"/>
  <c r="W521" i="11"/>
  <c r="F522" i="11"/>
  <c r="W522" i="11"/>
  <c r="AB522" i="11" s="1"/>
  <c r="F523" i="11"/>
  <c r="W523" i="11"/>
  <c r="AB523" i="11" s="1"/>
  <c r="AD523" i="11" s="1" a="1"/>
  <c r="AD523" i="11" s="1"/>
  <c r="F524" i="11"/>
  <c r="W524" i="11"/>
  <c r="AK524" i="11" s="1"/>
  <c r="F525" i="11"/>
  <c r="W525" i="11"/>
  <c r="AT525" i="11" s="1"/>
  <c r="AU525" i="11" s="1"/>
  <c r="F526" i="11"/>
  <c r="W526" i="11"/>
  <c r="AT526" i="11" s="1"/>
  <c r="AU526" i="11" s="1"/>
  <c r="F527" i="11"/>
  <c r="W527" i="11"/>
  <c r="AB527" i="11" s="1"/>
  <c r="F528" i="11"/>
  <c r="W528" i="11"/>
  <c r="X528" i="11" s="1"/>
  <c r="F529" i="11"/>
  <c r="W529" i="11"/>
  <c r="X529" i="11" s="1"/>
  <c r="Y529" i="11" s="1"/>
  <c r="F530" i="11"/>
  <c r="W530" i="11"/>
  <c r="X530" i="11" s="1"/>
  <c r="F531" i="11"/>
  <c r="W531" i="11"/>
  <c r="F532" i="11"/>
  <c r="W532" i="11"/>
  <c r="X532" i="11" s="1"/>
  <c r="Y532" i="11" s="1"/>
  <c r="F533" i="11"/>
  <c r="W533" i="11"/>
  <c r="X533" i="11" s="1"/>
  <c r="F534" i="11"/>
  <c r="W534" i="11"/>
  <c r="AT534" i="11" s="1"/>
  <c r="F535" i="11"/>
  <c r="W535" i="11"/>
  <c r="F536" i="11"/>
  <c r="W536" i="11"/>
  <c r="F537" i="11"/>
  <c r="W537" i="11"/>
  <c r="AB537" i="11" s="1"/>
  <c r="F538" i="11"/>
  <c r="W538" i="11"/>
  <c r="X538" i="11" s="1"/>
  <c r="F539" i="11"/>
  <c r="W539" i="11"/>
  <c r="F540" i="11"/>
  <c r="W540" i="11"/>
  <c r="AT540" i="11" s="1"/>
  <c r="F541" i="11"/>
  <c r="W541" i="11"/>
  <c r="F542" i="11"/>
  <c r="W542" i="11"/>
  <c r="F543" i="11"/>
  <c r="W543" i="11"/>
  <c r="F544" i="11"/>
  <c r="W544" i="11"/>
  <c r="F545" i="11"/>
  <c r="W545" i="11"/>
  <c r="AB545" i="11" s="1"/>
  <c r="F546" i="11"/>
  <c r="W546" i="11"/>
  <c r="AT546" i="11" s="1"/>
  <c r="F547" i="11"/>
  <c r="W547" i="11"/>
  <c r="F548" i="11"/>
  <c r="W548" i="11"/>
  <c r="AB548" i="11" s="1"/>
  <c r="F549" i="11"/>
  <c r="W549" i="11"/>
  <c r="F550" i="11"/>
  <c r="W550" i="11"/>
  <c r="F551" i="11"/>
  <c r="W551" i="11"/>
  <c r="F552" i="11"/>
  <c r="W552" i="11"/>
  <c r="X552" i="11" s="1"/>
  <c r="Y552" i="11" s="1"/>
  <c r="F553" i="11"/>
  <c r="W553" i="11"/>
  <c r="AT553" i="11" s="1"/>
  <c r="F554" i="11"/>
  <c r="W554" i="11"/>
  <c r="AT554" i="11" s="1"/>
  <c r="F555" i="11"/>
  <c r="W555" i="11"/>
  <c r="AK555" i="11" s="1"/>
  <c r="F556" i="11"/>
  <c r="W556" i="11"/>
  <c r="AB556" i="11" s="1"/>
  <c r="F557" i="11"/>
  <c r="W557" i="11"/>
  <c r="X557" i="11" s="1"/>
  <c r="F558" i="11"/>
  <c r="W558" i="11"/>
  <c r="AT558" i="11" s="1"/>
  <c r="F559" i="11"/>
  <c r="W559" i="11"/>
  <c r="F560" i="11"/>
  <c r="W560" i="11"/>
  <c r="X560" i="11" s="1"/>
  <c r="Y560" i="11" s="1"/>
  <c r="F561" i="11"/>
  <c r="W561" i="11"/>
  <c r="F562" i="11"/>
  <c r="W562" i="11"/>
  <c r="AT562" i="11" s="1"/>
  <c r="AV562" i="11" s="1"/>
  <c r="F563" i="11"/>
  <c r="W563" i="11"/>
  <c r="AK563" i="11" s="1"/>
  <c r="F564" i="11"/>
  <c r="W564" i="11"/>
  <c r="AK564" i="11" s="1"/>
  <c r="AN564" i="11" s="1"/>
  <c r="AR564" i="11" s="1" a="1"/>
  <c r="AR564" i="11" s="1"/>
  <c r="F565" i="11"/>
  <c r="W565" i="11"/>
  <c r="X565" i="11" s="1"/>
  <c r="Z565" i="11" s="1" a="1"/>
  <c r="Z565" i="11" s="1"/>
  <c r="F566" i="11"/>
  <c r="W566" i="11"/>
  <c r="AT566" i="11" s="1"/>
  <c r="AW566" i="11" s="1"/>
  <c r="F567" i="11"/>
  <c r="W567" i="11"/>
  <c r="AK567" i="11" s="1"/>
  <c r="AM567" i="11" s="1" a="1"/>
  <c r="AM567" i="11" s="1"/>
  <c r="F568" i="11"/>
  <c r="W568" i="11"/>
  <c r="X568" i="11" s="1"/>
  <c r="Y568" i="11" s="1"/>
  <c r="F569" i="11"/>
  <c r="W569" i="11"/>
  <c r="AB569" i="11" s="1"/>
  <c r="AD569" i="11" s="1" a="1"/>
  <c r="AD569" i="11" s="1"/>
  <c r="F570" i="11"/>
  <c r="W570" i="11"/>
  <c r="AT570" i="11" s="1"/>
  <c r="F571" i="11"/>
  <c r="W571" i="11"/>
  <c r="AK571" i="11" s="1"/>
  <c r="F572" i="11"/>
  <c r="W572" i="11"/>
  <c r="AB572" i="11" s="1"/>
  <c r="AC572" i="11" s="1" a="1"/>
  <c r="AC572" i="11" s="1"/>
  <c r="F573" i="11"/>
  <c r="W573" i="11"/>
  <c r="AB573" i="11" s="1"/>
  <c r="F574" i="11"/>
  <c r="W574" i="11"/>
  <c r="F575" i="11"/>
  <c r="W575" i="11"/>
  <c r="AK575" i="11" s="1"/>
  <c r="AM575" i="11" s="1" a="1"/>
  <c r="AM575" i="11" s="1"/>
  <c r="F576" i="11"/>
  <c r="W576" i="11"/>
  <c r="AK576" i="11" s="1"/>
  <c r="F577" i="11"/>
  <c r="W577" i="11"/>
  <c r="AB577" i="11" s="1"/>
  <c r="AD577" i="11" s="1" a="1"/>
  <c r="AD577" i="11" s="1"/>
  <c r="F578" i="11"/>
  <c r="W578" i="11"/>
  <c r="AB578" i="11" s="1"/>
  <c r="AD578" i="11" s="1" a="1"/>
  <c r="AD578" i="11" s="1"/>
  <c r="F579" i="11"/>
  <c r="W579" i="11"/>
  <c r="AK579" i="11" s="1"/>
  <c r="F580" i="11"/>
  <c r="W580" i="11"/>
  <c r="AB580" i="11" s="1"/>
  <c r="AC580" i="11" s="1" a="1"/>
  <c r="AC580" i="11" s="1"/>
  <c r="F581" i="11"/>
  <c r="W581" i="11"/>
  <c r="F582" i="11"/>
  <c r="W582" i="11"/>
  <c r="AT582" i="11" s="1"/>
  <c r="AV582" i="11" s="1"/>
  <c r="F583" i="11"/>
  <c r="W583" i="11"/>
  <c r="X583" i="11" s="1"/>
  <c r="Y583" i="11" s="1"/>
  <c r="F584" i="11"/>
  <c r="W584" i="11"/>
  <c r="X584" i="11" s="1"/>
  <c r="Y584" i="11" s="1"/>
  <c r="F585" i="11"/>
  <c r="W585" i="11"/>
  <c r="F586" i="11"/>
  <c r="W586" i="11"/>
  <c r="F587" i="11"/>
  <c r="W587" i="11"/>
  <c r="X587" i="11" s="1"/>
  <c r="F588" i="11"/>
  <c r="W588" i="11"/>
  <c r="X588" i="11" s="1"/>
  <c r="F589" i="11"/>
  <c r="W589" i="11"/>
  <c r="F590" i="11"/>
  <c r="W590" i="11"/>
  <c r="F591" i="11"/>
  <c r="W591" i="11"/>
  <c r="F592" i="11"/>
  <c r="W592" i="11"/>
  <c r="F593" i="11"/>
  <c r="W593" i="11"/>
  <c r="AT593" i="11" s="1"/>
  <c r="F594" i="11"/>
  <c r="W594" i="11"/>
  <c r="X594" i="11" s="1"/>
  <c r="F595" i="11"/>
  <c r="W595" i="11"/>
  <c r="X595" i="11" s="1"/>
  <c r="F596" i="11"/>
  <c r="W596" i="11"/>
  <c r="F597" i="11"/>
  <c r="W597" i="11"/>
  <c r="AT597" i="11" s="1"/>
  <c r="F598" i="11"/>
  <c r="W598" i="11"/>
  <c r="F599" i="11"/>
  <c r="W599" i="11"/>
  <c r="F600" i="11"/>
  <c r="W600" i="11"/>
  <c r="AT600" i="11" s="1"/>
  <c r="F601" i="11"/>
  <c r="W601" i="11"/>
  <c r="X601" i="11" s="1"/>
  <c r="Y601" i="11" s="1"/>
  <c r="F602" i="11"/>
  <c r="W602" i="11"/>
  <c r="X602" i="11" s="1"/>
  <c r="F603" i="11"/>
  <c r="W603" i="11"/>
  <c r="AK603" i="11" s="1"/>
  <c r="F604" i="11"/>
  <c r="W604" i="11"/>
  <c r="X604" i="11" s="1"/>
  <c r="F605" i="11"/>
  <c r="W605" i="11"/>
  <c r="AT605" i="11" s="1"/>
  <c r="F606" i="11"/>
  <c r="W606" i="11"/>
  <c r="AB606" i="11" s="1"/>
  <c r="F607" i="11"/>
  <c r="W607" i="11"/>
  <c r="AT607" i="11" s="1"/>
  <c r="AU607" i="11" s="1"/>
  <c r="F608" i="11"/>
  <c r="W608" i="11"/>
  <c r="AT608" i="11" s="1"/>
  <c r="F609" i="11"/>
  <c r="W609" i="11"/>
  <c r="AB609" i="11" s="1"/>
  <c r="AE609" i="11" s="1"/>
  <c r="AI609" i="11" s="1" a="1"/>
  <c r="AI609" i="11" s="1"/>
  <c r="F610" i="11"/>
  <c r="W610" i="11"/>
  <c r="X610" i="11" s="1"/>
  <c r="F611" i="11"/>
  <c r="W611" i="11"/>
  <c r="X611" i="11" s="1"/>
  <c r="F612" i="11"/>
  <c r="W612" i="11"/>
  <c r="F613" i="11"/>
  <c r="W613" i="11"/>
  <c r="F614" i="11"/>
  <c r="W614" i="11"/>
  <c r="F615" i="11"/>
  <c r="W615" i="11"/>
  <c r="F616" i="11"/>
  <c r="W616" i="11"/>
  <c r="AB616" i="11" s="1"/>
  <c r="F617" i="11"/>
  <c r="W617" i="11"/>
  <c r="X617" i="11" s="1"/>
  <c r="Y617" i="11" s="1"/>
  <c r="F618" i="11"/>
  <c r="W618" i="11"/>
  <c r="F619" i="11"/>
  <c r="W619" i="11"/>
  <c r="F620" i="11"/>
  <c r="W620" i="11"/>
  <c r="X620" i="11" s="1"/>
  <c r="F621" i="11"/>
  <c r="W621" i="11"/>
  <c r="F622" i="11"/>
  <c r="W622" i="11"/>
  <c r="AB622" i="11" s="1"/>
  <c r="F623" i="11"/>
  <c r="W623" i="11"/>
  <c r="AB623" i="11" s="1"/>
  <c r="F624" i="11"/>
  <c r="W624" i="11"/>
  <c r="AB624" i="11" s="1"/>
  <c r="F625" i="11"/>
  <c r="W625" i="11"/>
  <c r="X625" i="11" s="1"/>
  <c r="Y625" i="11" s="1"/>
  <c r="F626" i="11"/>
  <c r="W626" i="11"/>
  <c r="X626" i="11" s="1"/>
  <c r="F627" i="11"/>
  <c r="W627" i="11"/>
  <c r="F628" i="11"/>
  <c r="W628" i="11"/>
  <c r="X628" i="11" s="1"/>
  <c r="Z628" i="11" s="1" a="1"/>
  <c r="Z628" i="11" s="1"/>
  <c r="F629" i="11"/>
  <c r="W629" i="11"/>
  <c r="AT629" i="11" s="1"/>
  <c r="F630" i="11"/>
  <c r="W630" i="11"/>
  <c r="AK630" i="11" s="1"/>
  <c r="F631" i="11"/>
  <c r="W631" i="11"/>
  <c r="X631" i="11" s="1"/>
  <c r="Y631" i="11" s="1"/>
  <c r="F632" i="11"/>
  <c r="W632" i="11"/>
  <c r="AB632" i="11" s="1"/>
  <c r="AD632" i="11" s="1" a="1"/>
  <c r="AD632" i="11" s="1"/>
  <c r="F633" i="11"/>
  <c r="W633" i="11"/>
  <c r="F634" i="11"/>
  <c r="W634" i="11"/>
  <c r="AK634" i="11" s="1"/>
  <c r="F635" i="11"/>
  <c r="W635" i="11"/>
  <c r="F636" i="11"/>
  <c r="W636" i="11"/>
  <c r="X636" i="11" s="1"/>
  <c r="Z636" i="11" s="1" a="1"/>
  <c r="Z636" i="11" s="1"/>
  <c r="F637" i="11"/>
  <c r="W637" i="11"/>
  <c r="AB637" i="11" s="1"/>
  <c r="AC637" i="11" s="1" a="1"/>
  <c r="AC637" i="11" s="1"/>
  <c r="F638" i="11"/>
  <c r="W638" i="11"/>
  <c r="AK638" i="11" s="1"/>
  <c r="F639" i="11"/>
  <c r="W639" i="11"/>
  <c r="AB639" i="11" s="1"/>
  <c r="AD639" i="11" s="1" a="1"/>
  <c r="AD639" i="11" s="1"/>
  <c r="F640" i="11"/>
  <c r="W640" i="11"/>
  <c r="AK640" i="11" s="1"/>
  <c r="F641" i="11"/>
  <c r="W641" i="11"/>
  <c r="X641" i="11" s="1"/>
  <c r="Y641" i="11" s="1"/>
  <c r="F642" i="11"/>
  <c r="W642" i="11"/>
  <c r="X642" i="11" s="1"/>
  <c r="F643" i="11"/>
  <c r="W643" i="11"/>
  <c r="AT643" i="11" s="1"/>
  <c r="F644" i="11"/>
  <c r="W644" i="11"/>
  <c r="AB644" i="11" s="1"/>
  <c r="F645" i="11"/>
  <c r="W645" i="11"/>
  <c r="AB645" i="11" s="1"/>
  <c r="F646" i="11"/>
  <c r="W646" i="11"/>
  <c r="AT646" i="11" s="1"/>
  <c r="F647" i="11"/>
  <c r="W647" i="11"/>
  <c r="F648" i="11"/>
  <c r="W648" i="11"/>
  <c r="X648" i="11" s="1"/>
  <c r="F649" i="11"/>
  <c r="W649" i="11"/>
  <c r="F650" i="11"/>
  <c r="W650" i="11"/>
  <c r="F651" i="11"/>
  <c r="W651" i="11"/>
  <c r="AT651" i="11" s="1"/>
  <c r="F652" i="11"/>
  <c r="W652" i="11"/>
  <c r="AB652" i="11" s="1"/>
  <c r="F653" i="11"/>
  <c r="W653" i="11"/>
  <c r="AB653" i="11" s="1"/>
  <c r="F654" i="11"/>
  <c r="W654" i="11"/>
  <c r="AT654" i="11" s="1"/>
  <c r="F655" i="11"/>
  <c r="W655" i="11"/>
  <c r="F656" i="11"/>
  <c r="W656" i="11"/>
  <c r="X656" i="11" s="1"/>
  <c r="F657" i="11"/>
  <c r="W657" i="11"/>
  <c r="AK657" i="11" s="1"/>
  <c r="F658" i="11"/>
  <c r="W658" i="11"/>
  <c r="AB658" i="11" s="1"/>
  <c r="F659" i="11"/>
  <c r="W659" i="11"/>
  <c r="AT659" i="11" s="1"/>
  <c r="F660" i="11"/>
  <c r="W660" i="11"/>
  <c r="F661" i="11"/>
  <c r="W661" i="11"/>
  <c r="AB661" i="11" s="1"/>
  <c r="F662" i="11"/>
  <c r="W662" i="11"/>
  <c r="AT662" i="11" s="1"/>
  <c r="F663" i="11"/>
  <c r="W663" i="11"/>
  <c r="AT663" i="11" s="1"/>
  <c r="F664" i="11"/>
  <c r="W664" i="11"/>
  <c r="X664" i="11" s="1"/>
  <c r="F665" i="11"/>
  <c r="W665" i="11"/>
  <c r="AK665" i="11" s="1"/>
  <c r="F666" i="11"/>
  <c r="W666" i="11"/>
  <c r="AB666" i="11" s="1"/>
  <c r="F667" i="11"/>
  <c r="W667" i="11"/>
  <c r="AT667" i="11" s="1"/>
  <c r="F668" i="11"/>
  <c r="W668" i="11"/>
  <c r="AB668" i="11" s="1"/>
  <c r="F669" i="11"/>
  <c r="W669" i="11"/>
  <c r="AB669" i="11" s="1"/>
  <c r="F670" i="11"/>
  <c r="W670" i="11"/>
  <c r="AT670" i="11" s="1"/>
  <c r="F671" i="11"/>
  <c r="W671" i="11"/>
  <c r="X671" i="11" s="1"/>
  <c r="Y671" i="11" s="1"/>
  <c r="F672" i="11"/>
  <c r="W672" i="11"/>
  <c r="X672" i="11" s="1"/>
  <c r="F673" i="11"/>
  <c r="W673" i="11"/>
  <c r="AT673" i="11" s="1"/>
  <c r="AU673" i="11" s="1"/>
  <c r="F674" i="11"/>
  <c r="W674" i="11"/>
  <c r="AK674" i="11" s="1"/>
  <c r="AM674" i="11" s="1" a="1"/>
  <c r="AM674" i="11" s="1"/>
  <c r="F675" i="11"/>
  <c r="W675" i="11"/>
  <c r="AT675" i="11" s="1"/>
  <c r="F676" i="11"/>
  <c r="W676" i="11"/>
  <c r="F677" i="11"/>
  <c r="W677" i="11"/>
  <c r="AB677" i="11" s="1"/>
  <c r="F678" i="11"/>
  <c r="W678" i="11"/>
  <c r="AT678" i="11" s="1"/>
  <c r="F679" i="11"/>
  <c r="W679" i="11"/>
  <c r="F680" i="11"/>
  <c r="W680" i="11"/>
  <c r="AK680" i="11" s="1"/>
  <c r="F681" i="11"/>
  <c r="W681" i="11"/>
  <c r="X681" i="11" s="1"/>
  <c r="F682" i="11"/>
  <c r="W682" i="11"/>
  <c r="F683" i="11"/>
  <c r="W683" i="11"/>
  <c r="AT683" i="11" s="1"/>
  <c r="AW683" i="11" s="1"/>
  <c r="F684" i="11"/>
  <c r="W684" i="11"/>
  <c r="F685" i="11"/>
  <c r="W685" i="11"/>
  <c r="AB685" i="11" s="1"/>
  <c r="AE685" i="11" s="1"/>
  <c r="AI685" i="11" s="1" a="1"/>
  <c r="AI685" i="11" s="1"/>
  <c r="F686" i="11"/>
  <c r="W686" i="11"/>
  <c r="AT686" i="11" s="1"/>
  <c r="F687" i="11"/>
  <c r="W687" i="11"/>
  <c r="F688" i="11"/>
  <c r="W688" i="11"/>
  <c r="AK688" i="11" s="1"/>
  <c r="F689" i="11"/>
  <c r="W689" i="11"/>
  <c r="X689" i="11" s="1"/>
  <c r="F690" i="11"/>
  <c r="W690" i="11"/>
  <c r="F691" i="11"/>
  <c r="W691" i="11"/>
  <c r="AT691" i="11" s="1"/>
  <c r="F692" i="11"/>
  <c r="W692" i="11"/>
  <c r="F693" i="11"/>
  <c r="W693" i="11"/>
  <c r="AB693" i="11" s="1"/>
  <c r="AD693" i="11" s="1" a="1"/>
  <c r="AD693" i="11" s="1"/>
  <c r="F694" i="11"/>
  <c r="W694" i="11"/>
  <c r="F695" i="11"/>
  <c r="W695" i="11"/>
  <c r="X695" i="11" s="1"/>
  <c r="F696" i="11"/>
  <c r="W696" i="11"/>
  <c r="AT696" i="11" s="1"/>
  <c r="F697" i="11"/>
  <c r="W697" i="11"/>
  <c r="X697" i="11" s="1"/>
  <c r="F698" i="11"/>
  <c r="W698" i="11"/>
  <c r="F699" i="11"/>
  <c r="W699" i="11"/>
  <c r="F700" i="11"/>
  <c r="W700" i="11"/>
  <c r="AB700" i="11" s="1"/>
  <c r="AE700" i="11" s="1"/>
  <c r="AI700" i="11" s="1" a="1"/>
  <c r="AI700" i="11" s="1"/>
  <c r="F701" i="11"/>
  <c r="W701" i="11"/>
  <c r="AB701" i="11" s="1"/>
  <c r="AD701" i="11" s="1" a="1"/>
  <c r="AD701" i="11" s="1"/>
  <c r="F702" i="11"/>
  <c r="W702" i="11"/>
  <c r="F703" i="11"/>
  <c r="W703" i="11"/>
  <c r="F704" i="11"/>
  <c r="W704" i="11"/>
  <c r="AT704" i="11" s="1"/>
  <c r="F705" i="11"/>
  <c r="W705" i="11"/>
  <c r="X705" i="11" s="1"/>
  <c r="F706" i="11"/>
  <c r="W706" i="11"/>
  <c r="F707" i="11"/>
  <c r="W707" i="11"/>
  <c r="X707" i="11" s="1"/>
  <c r="Y707" i="11" s="1"/>
  <c r="F708" i="11"/>
  <c r="W708" i="11"/>
  <c r="AT708" i="11" s="1"/>
  <c r="F709" i="11"/>
  <c r="W709" i="11"/>
  <c r="AB709" i="11" s="1"/>
  <c r="F710" i="11"/>
  <c r="W710" i="11"/>
  <c r="F711" i="11"/>
  <c r="W711" i="11"/>
  <c r="F712" i="11"/>
  <c r="W712" i="11"/>
  <c r="F713" i="11"/>
  <c r="W713" i="11"/>
  <c r="X713" i="11" s="1"/>
  <c r="F714" i="11"/>
  <c r="W714" i="11"/>
  <c r="AB714" i="11" s="1"/>
  <c r="AC714" i="11" s="1" a="1"/>
  <c r="AC714" i="11" s="1"/>
  <c r="F715" i="11"/>
  <c r="W715" i="11"/>
  <c r="AB715" i="11" s="1"/>
  <c r="F716" i="11"/>
  <c r="W716" i="11"/>
  <c r="AK716" i="11" s="1"/>
  <c r="F717" i="11"/>
  <c r="W717" i="11"/>
  <c r="AB717" i="11" s="1"/>
  <c r="F718" i="11"/>
  <c r="W718" i="11"/>
  <c r="F719" i="11"/>
  <c r="W719" i="11"/>
  <c r="AB719" i="11" s="1"/>
  <c r="AD719" i="11" s="1" a="1"/>
  <c r="AD719" i="11" s="1"/>
  <c r="F720" i="11"/>
  <c r="W720" i="11"/>
  <c r="AK720" i="11" s="1"/>
  <c r="F721" i="11"/>
  <c r="W721" i="11"/>
  <c r="F722" i="11"/>
  <c r="W722" i="11"/>
  <c r="AB722" i="11" s="1"/>
  <c r="F723" i="11"/>
  <c r="W723" i="11"/>
  <c r="X723" i="11" s="1"/>
  <c r="Y723" i="11" s="1"/>
  <c r="F724" i="11"/>
  <c r="W724" i="11"/>
  <c r="AT724" i="11" s="1"/>
  <c r="F725" i="11"/>
  <c r="W725" i="11"/>
  <c r="F726" i="11"/>
  <c r="W726" i="11"/>
  <c r="AB726" i="11" s="1"/>
  <c r="F727" i="11"/>
  <c r="W727" i="11"/>
  <c r="F728" i="11"/>
  <c r="W728" i="11"/>
  <c r="AT728" i="11" s="1"/>
  <c r="F729" i="11"/>
  <c r="W729" i="11"/>
  <c r="X729" i="11" s="1"/>
  <c r="F730" i="11"/>
  <c r="W730" i="11"/>
  <c r="AT730" i="11" s="1"/>
  <c r="F731" i="11"/>
  <c r="W731" i="11"/>
  <c r="F732" i="11"/>
  <c r="W732" i="11"/>
  <c r="AT732" i="11" s="1"/>
  <c r="F733" i="11"/>
  <c r="W733" i="11"/>
  <c r="AK733" i="11" s="1"/>
  <c r="F734" i="11"/>
  <c r="W734" i="11"/>
  <c r="AT734" i="11" s="1"/>
  <c r="AU734" i="11" s="1"/>
  <c r="F735" i="11"/>
  <c r="W735" i="11"/>
  <c r="AT735" i="11" s="1"/>
  <c r="F736" i="11"/>
  <c r="W736" i="11"/>
  <c r="F737" i="11"/>
  <c r="W737" i="11"/>
  <c r="X737" i="11" s="1"/>
  <c r="F738" i="11"/>
  <c r="W738" i="11"/>
  <c r="AT738" i="11" s="1"/>
  <c r="F739" i="11"/>
  <c r="W739" i="11"/>
  <c r="F740" i="11"/>
  <c r="W740" i="11"/>
  <c r="AT740" i="11" s="1"/>
  <c r="F741" i="11"/>
  <c r="W741" i="11"/>
  <c r="F742" i="11"/>
  <c r="W742" i="11"/>
  <c r="AB742" i="11" s="1"/>
  <c r="F743" i="11"/>
  <c r="W743" i="11"/>
  <c r="AT743" i="11" s="1"/>
  <c r="F744" i="11"/>
  <c r="W744" i="11"/>
  <c r="AK744" i="11" s="1"/>
  <c r="F745" i="11"/>
  <c r="W745" i="11"/>
  <c r="X745" i="11" s="1"/>
  <c r="F746" i="11"/>
  <c r="W746" i="11"/>
  <c r="AT746" i="11" s="1"/>
  <c r="F747" i="11"/>
  <c r="W747" i="11"/>
  <c r="AB747" i="11" s="1"/>
  <c r="AD747" i="11" s="1" a="1"/>
  <c r="AD747" i="11" s="1"/>
  <c r="F748" i="11"/>
  <c r="W748" i="11"/>
  <c r="AT748" i="11" s="1"/>
  <c r="F749" i="11"/>
  <c r="W749" i="11"/>
  <c r="AT749" i="11" s="1"/>
  <c r="F750" i="11"/>
  <c r="W750" i="11"/>
  <c r="F751" i="11"/>
  <c r="W751" i="11"/>
  <c r="F752" i="11"/>
  <c r="W752" i="11"/>
  <c r="F753" i="11"/>
  <c r="W753" i="11"/>
  <c r="X753" i="11" s="1"/>
  <c r="F754" i="11"/>
  <c r="W754" i="11"/>
  <c r="F755" i="11"/>
  <c r="W755" i="11"/>
  <c r="F756" i="11"/>
  <c r="W756" i="11"/>
  <c r="AT756" i="11" s="1"/>
  <c r="F757" i="11"/>
  <c r="W757" i="11"/>
  <c r="AB757" i="11" s="1"/>
  <c r="F758" i="11"/>
  <c r="W758" i="11"/>
  <c r="AB758" i="11" s="1"/>
  <c r="F759" i="11"/>
  <c r="W759" i="11"/>
  <c r="AT759" i="11" s="1"/>
  <c r="F760" i="11"/>
  <c r="W760" i="11"/>
  <c r="X760" i="11" s="1"/>
  <c r="Y760" i="11" s="1"/>
  <c r="F761" i="11"/>
  <c r="W761" i="11"/>
  <c r="X761" i="11" s="1"/>
  <c r="F762" i="11"/>
  <c r="W762" i="11"/>
  <c r="AT762" i="11" s="1"/>
  <c r="F763" i="11"/>
  <c r="W763" i="11"/>
  <c r="F764" i="11"/>
  <c r="W764" i="11"/>
  <c r="F765" i="11"/>
  <c r="W765" i="11"/>
  <c r="AB765" i="11" s="1"/>
  <c r="F766" i="11"/>
  <c r="W766" i="11"/>
  <c r="AB766" i="11" s="1"/>
  <c r="F767" i="11"/>
  <c r="W767" i="11"/>
  <c r="F768" i="11"/>
  <c r="W768" i="11"/>
  <c r="AK768" i="11" s="1"/>
  <c r="AL768" i="11" s="1" a="1"/>
  <c r="AL768" i="11" s="1"/>
  <c r="F769" i="11"/>
  <c r="W769" i="11"/>
  <c r="F770" i="11"/>
  <c r="W770" i="11"/>
  <c r="AB770" i="11" s="1"/>
  <c r="F771" i="11"/>
  <c r="W771" i="11"/>
  <c r="AK771" i="11" s="1"/>
  <c r="F772" i="11"/>
  <c r="W772" i="11"/>
  <c r="AT772" i="11" s="1"/>
  <c r="AU772" i="11" s="1"/>
  <c r="F773" i="11"/>
  <c r="W773" i="11"/>
  <c r="AB773" i="11" s="1"/>
  <c r="F774" i="11"/>
  <c r="W774" i="11"/>
  <c r="AB774" i="11" s="1"/>
  <c r="AE774" i="11" s="1"/>
  <c r="AI774" i="11" s="1" a="1"/>
  <c r="AI774" i="11" s="1"/>
  <c r="F775" i="11"/>
  <c r="W775" i="11"/>
  <c r="AT775" i="11" s="1"/>
  <c r="F776" i="11"/>
  <c r="W776" i="11"/>
  <c r="F777" i="11"/>
  <c r="W777" i="11"/>
  <c r="AK777" i="11" s="1"/>
  <c r="F778" i="11"/>
  <c r="W778" i="11"/>
  <c r="X778" i="11" s="1"/>
  <c r="F779" i="11"/>
  <c r="W779" i="11"/>
  <c r="F780" i="11"/>
  <c r="W780" i="11"/>
  <c r="X780" i="11" s="1"/>
  <c r="Y780" i="11" s="1"/>
  <c r="F781" i="11"/>
  <c r="W781" i="11"/>
  <c r="F782" i="11"/>
  <c r="W782" i="11"/>
  <c r="AB782" i="11" s="1"/>
  <c r="AD782" i="11" s="1" a="1"/>
  <c r="AD782" i="11" s="1"/>
  <c r="F783" i="11"/>
  <c r="W783" i="11"/>
  <c r="AK783" i="11" s="1"/>
  <c r="F784" i="11"/>
  <c r="W784" i="11"/>
  <c r="X784" i="11" s="1"/>
  <c r="F785" i="11"/>
  <c r="W785" i="11"/>
  <c r="AT785" i="11" s="1"/>
  <c r="F786" i="11"/>
  <c r="W786" i="11"/>
  <c r="X786" i="11" s="1"/>
  <c r="F787" i="11"/>
  <c r="W787" i="11"/>
  <c r="F788" i="11"/>
  <c r="W788" i="11"/>
  <c r="X788" i="11" s="1"/>
  <c r="Y788" i="11" s="1"/>
  <c r="F789" i="11"/>
  <c r="W789" i="11"/>
  <c r="F790" i="11"/>
  <c r="W790" i="11"/>
  <c r="AT790" i="11" s="1"/>
  <c r="AU790" i="11" s="1"/>
  <c r="F791" i="11"/>
  <c r="W791" i="11"/>
  <c r="AT791" i="11" s="1"/>
  <c r="AW791" i="11" s="1"/>
  <c r="BA791" i="11" s="1" a="1"/>
  <c r="BA791" i="11" s="1"/>
  <c r="F792" i="11"/>
  <c r="W792" i="11"/>
  <c r="AT792" i="11" s="1"/>
  <c r="F793" i="11"/>
  <c r="W793" i="11"/>
  <c r="X793" i="11" s="1"/>
  <c r="Y793" i="11" s="1"/>
  <c r="F794" i="11"/>
  <c r="W794" i="11"/>
  <c r="AT794" i="11" s="1"/>
  <c r="AU794" i="11" s="1"/>
  <c r="F795" i="11"/>
  <c r="W795" i="11"/>
  <c r="F796" i="11"/>
  <c r="W796" i="11"/>
  <c r="X796" i="11" s="1"/>
  <c r="Y796" i="11" s="1"/>
  <c r="F797" i="11"/>
  <c r="W797" i="11"/>
  <c r="AB797" i="11" s="1"/>
  <c r="F798" i="11"/>
  <c r="W798" i="11"/>
  <c r="AT798" i="11" s="1"/>
  <c r="AU798" i="11" s="1"/>
  <c r="F799" i="11"/>
  <c r="W799" i="11"/>
  <c r="AT799" i="11" s="1"/>
  <c r="AW799" i="11" s="1"/>
  <c r="BA799" i="11" s="1" a="1"/>
  <c r="BA799" i="11" s="1"/>
  <c r="F800" i="11"/>
  <c r="W800" i="11"/>
  <c r="AB800" i="11" s="1"/>
  <c r="AE800" i="11" s="1"/>
  <c r="AI800" i="11" s="1" a="1"/>
  <c r="AI800" i="11" s="1"/>
  <c r="F801" i="11"/>
  <c r="W801" i="11"/>
  <c r="X801" i="11" s="1"/>
  <c r="Y801" i="11" s="1"/>
  <c r="F802" i="11"/>
  <c r="W802" i="11"/>
  <c r="AK802" i="11" s="1"/>
  <c r="F803" i="11"/>
  <c r="W803" i="11"/>
  <c r="F804" i="11"/>
  <c r="W804" i="11"/>
  <c r="F805" i="11"/>
  <c r="W805" i="11"/>
  <c r="F806" i="11"/>
  <c r="W806" i="11"/>
  <c r="X806" i="11" s="1"/>
  <c r="F807" i="11"/>
  <c r="W807" i="11"/>
  <c r="X807" i="11" s="1"/>
  <c r="F808" i="11"/>
  <c r="W808" i="11"/>
  <c r="AT808" i="11" s="1"/>
  <c r="F809" i="11"/>
  <c r="W809" i="11"/>
  <c r="F810" i="11"/>
  <c r="W810" i="11"/>
  <c r="X810" i="11" s="1"/>
  <c r="F811" i="11"/>
  <c r="W811" i="11"/>
  <c r="AK811" i="11" s="1"/>
  <c r="F812" i="11"/>
  <c r="W812" i="11"/>
  <c r="AK812" i="11" s="1"/>
  <c r="F813" i="11"/>
  <c r="W813" i="11"/>
  <c r="X813" i="11" s="1"/>
  <c r="F814" i="11"/>
  <c r="W814" i="11"/>
  <c r="X814" i="11" s="1"/>
  <c r="F815" i="11"/>
  <c r="W815" i="11"/>
  <c r="F816" i="11"/>
  <c r="W816" i="11"/>
  <c r="AK816" i="11" s="1"/>
  <c r="AN816" i="11" s="1"/>
  <c r="AR816" i="11" s="1" a="1"/>
  <c r="AR816" i="11" s="1"/>
  <c r="F817" i="11"/>
  <c r="W817" i="11"/>
  <c r="X817" i="11" s="1"/>
  <c r="F818" i="11"/>
  <c r="W818" i="11"/>
  <c r="F819" i="11"/>
  <c r="W819" i="11"/>
  <c r="AB819" i="11" s="1"/>
  <c r="F820" i="11"/>
  <c r="W820" i="11"/>
  <c r="X820" i="11" s="1"/>
  <c r="Y820" i="11" s="1"/>
  <c r="F821" i="11"/>
  <c r="W821" i="11"/>
  <c r="X821" i="11" s="1"/>
  <c r="F822" i="11"/>
  <c r="W822" i="11"/>
  <c r="X822" i="11" s="1"/>
  <c r="F823" i="11"/>
  <c r="W823" i="11"/>
  <c r="F824" i="11"/>
  <c r="W824" i="11"/>
  <c r="F825" i="11"/>
  <c r="W825" i="11"/>
  <c r="F826" i="11"/>
  <c r="W826" i="11"/>
  <c r="F827" i="11"/>
  <c r="W827" i="11"/>
  <c r="F828" i="11"/>
  <c r="W828" i="11"/>
  <c r="F829" i="11"/>
  <c r="W829" i="11"/>
  <c r="X829" i="11" s="1"/>
  <c r="F830" i="11"/>
  <c r="W830" i="11"/>
  <c r="X830" i="11" s="1"/>
  <c r="F831" i="11"/>
  <c r="W831" i="11"/>
  <c r="X831" i="11" s="1"/>
  <c r="F832" i="11"/>
  <c r="W832" i="11"/>
  <c r="AT832" i="11" s="1"/>
  <c r="F833" i="11"/>
  <c r="W833" i="11"/>
  <c r="X833" i="11" s="1"/>
  <c r="F834" i="11"/>
  <c r="W834" i="11"/>
  <c r="F835" i="11"/>
  <c r="W835" i="11"/>
  <c r="F836" i="11"/>
  <c r="W836" i="11"/>
  <c r="AB836" i="11" s="1"/>
  <c r="F837" i="11"/>
  <c r="W837" i="11"/>
  <c r="X837" i="11" s="1"/>
  <c r="F838" i="11"/>
  <c r="W838" i="11"/>
  <c r="X838" i="11" s="1"/>
  <c r="F839" i="11"/>
  <c r="W839" i="11"/>
  <c r="X839" i="11" s="1"/>
  <c r="F840" i="11"/>
  <c r="W840" i="11"/>
  <c r="AT840" i="11" s="1"/>
  <c r="F841" i="11"/>
  <c r="W841" i="11"/>
  <c r="F842" i="11"/>
  <c r="W842" i="11"/>
  <c r="F843" i="11"/>
  <c r="W843" i="11"/>
  <c r="AB843" i="11" s="1"/>
  <c r="F844" i="11"/>
  <c r="W844" i="11"/>
  <c r="X844" i="11" s="1"/>
  <c r="Y844" i="11" s="1"/>
  <c r="F845" i="11"/>
  <c r="W845" i="11"/>
  <c r="X845" i="11" s="1"/>
  <c r="F846" i="11"/>
  <c r="W846" i="11"/>
  <c r="X846" i="11" s="1"/>
  <c r="F847" i="11"/>
  <c r="W847" i="11"/>
  <c r="X847" i="11" s="1"/>
  <c r="F848" i="11"/>
  <c r="W848" i="11"/>
  <c r="AT848" i="11" s="1"/>
  <c r="F849" i="11"/>
  <c r="W849" i="11"/>
  <c r="AB849" i="11" s="1"/>
  <c r="F850" i="11"/>
  <c r="W850" i="11"/>
  <c r="X850" i="11" s="1"/>
  <c r="F851" i="11"/>
  <c r="W851" i="11"/>
  <c r="F852" i="11"/>
  <c r="W852" i="11"/>
  <c r="AB852" i="11" s="1"/>
  <c r="AC852" i="11" s="1" a="1"/>
  <c r="AC852" i="11" s="1"/>
  <c r="F853" i="11"/>
  <c r="W853" i="11"/>
  <c r="AK853" i="11" s="1"/>
  <c r="F854" i="11"/>
  <c r="W854" i="11"/>
  <c r="X854" i="11" s="1"/>
  <c r="F855" i="11"/>
  <c r="W855" i="11"/>
  <c r="F856" i="11"/>
  <c r="W856" i="11"/>
  <c r="AT856" i="11" s="1"/>
  <c r="AU856" i="11" s="1"/>
  <c r="F857" i="11"/>
  <c r="W857" i="11"/>
  <c r="AB857" i="11" s="1"/>
  <c r="AD857" i="11" s="1" a="1"/>
  <c r="AD857" i="11" s="1"/>
  <c r="F858" i="11"/>
  <c r="W858" i="11"/>
  <c r="AB858" i="11" s="1"/>
  <c r="AC858" i="11" s="1" a="1"/>
  <c r="AC858" i="11" s="1"/>
  <c r="F859" i="11"/>
  <c r="W859" i="11"/>
  <c r="AB859" i="11" s="1"/>
  <c r="F860" i="11"/>
  <c r="W860" i="11"/>
  <c r="AB860" i="11" s="1"/>
  <c r="AE860" i="11" s="1"/>
  <c r="AI860" i="11" s="1" a="1"/>
  <c r="AI860" i="11" s="1"/>
  <c r="F861" i="11"/>
  <c r="W861" i="11"/>
  <c r="AK861" i="11" s="1"/>
  <c r="AL861" i="11" s="1" a="1"/>
  <c r="AL861" i="11" s="1"/>
  <c r="F862" i="11"/>
  <c r="W862" i="11"/>
  <c r="AB862" i="11" s="1"/>
  <c r="AD862" i="11" s="1" a="1"/>
  <c r="AD862" i="11" s="1"/>
  <c r="F863" i="11"/>
  <c r="W863" i="11"/>
  <c r="AK863" i="11" s="1"/>
  <c r="F864" i="11"/>
  <c r="W864" i="11"/>
  <c r="X864" i="11" s="1"/>
  <c r="F865" i="11"/>
  <c r="W865" i="11"/>
  <c r="AB865" i="11" s="1"/>
  <c r="F866" i="11"/>
  <c r="W866" i="11"/>
  <c r="AT866" i="11" s="1"/>
  <c r="AW866" i="11" s="1"/>
  <c r="BA866" i="11" s="1" a="1"/>
  <c r="BA866" i="11" s="1"/>
  <c r="F867" i="11"/>
  <c r="W867" i="11"/>
  <c r="X867" i="11" s="1"/>
  <c r="Y867" i="11" s="1"/>
  <c r="F868" i="11"/>
  <c r="W868" i="11"/>
  <c r="X868" i="11" s="1"/>
  <c r="F869" i="11"/>
  <c r="W869" i="11"/>
  <c r="AB869" i="11" s="1"/>
  <c r="F870" i="11"/>
  <c r="W870" i="11"/>
  <c r="X870" i="11" s="1"/>
  <c r="F871" i="11"/>
  <c r="W871" i="11"/>
  <c r="AK871" i="11" s="1"/>
  <c r="AL871" i="11" s="1" a="1"/>
  <c r="AL871" i="11" s="1"/>
  <c r="F872" i="11"/>
  <c r="W872" i="11"/>
  <c r="AB872" i="11" s="1"/>
  <c r="F873" i="11"/>
  <c r="W873" i="11"/>
  <c r="X873" i="11" s="1"/>
  <c r="F874" i="11"/>
  <c r="W874" i="11"/>
  <c r="AT874" i="11" s="1"/>
  <c r="F875" i="11"/>
  <c r="W875" i="11"/>
  <c r="AT875" i="11" s="1"/>
  <c r="F876" i="11"/>
  <c r="W876" i="11"/>
  <c r="X876" i="11" s="1"/>
  <c r="F877" i="11"/>
  <c r="W877" i="11"/>
  <c r="AB877" i="11" s="1"/>
  <c r="F878" i="11"/>
  <c r="W878" i="11"/>
  <c r="X878" i="11" s="1"/>
  <c r="F879" i="11"/>
  <c r="W879" i="11"/>
  <c r="AB879" i="11" s="1"/>
  <c r="AC879" i="11" s="1" a="1"/>
  <c r="AC879" i="11" s="1"/>
  <c r="F880" i="11"/>
  <c r="W880" i="11"/>
  <c r="AB880" i="11" s="1"/>
  <c r="F881" i="11"/>
  <c r="W881" i="11"/>
  <c r="AB881" i="11" s="1"/>
  <c r="AC881" i="11" s="1" a="1"/>
  <c r="AC881" i="11" s="1"/>
  <c r="F882" i="11"/>
  <c r="W882" i="11"/>
  <c r="F883" i="11"/>
  <c r="W883" i="11"/>
  <c r="AB883" i="11" s="1"/>
  <c r="AE883" i="11" s="1"/>
  <c r="AI883" i="11" s="1" a="1"/>
  <c r="AI883" i="11" s="1"/>
  <c r="F884" i="11"/>
  <c r="W884" i="11"/>
  <c r="X884" i="11" s="1"/>
  <c r="F885" i="11"/>
  <c r="W885" i="11"/>
  <c r="AB885" i="11" s="1"/>
  <c r="F886" i="11"/>
  <c r="W886" i="11"/>
  <c r="X886" i="11" s="1"/>
  <c r="F887" i="11"/>
  <c r="W887" i="11"/>
  <c r="AK887" i="11" s="1"/>
  <c r="F888" i="11"/>
  <c r="W888" i="11"/>
  <c r="AB888" i="11" s="1"/>
  <c r="F889" i="11"/>
  <c r="W889" i="11"/>
  <c r="X889" i="11" s="1"/>
  <c r="F890" i="11"/>
  <c r="W890" i="11"/>
  <c r="AB890" i="11" s="1"/>
  <c r="F891" i="11"/>
  <c r="W891" i="11"/>
  <c r="AB891" i="11" s="1"/>
  <c r="AE891" i="11" s="1"/>
  <c r="AI891" i="11" s="1" a="1"/>
  <c r="AI891" i="11" s="1"/>
  <c r="F892" i="11"/>
  <c r="W892" i="11"/>
  <c r="X892" i="11" s="1"/>
  <c r="F893" i="11"/>
  <c r="W893" i="11"/>
  <c r="AB893" i="11" s="1"/>
  <c r="F894" i="11"/>
  <c r="W894" i="11"/>
  <c r="X894" i="11" s="1"/>
  <c r="F895" i="11"/>
  <c r="W895" i="11"/>
  <c r="AT895" i="11" s="1"/>
  <c r="AU895" i="11" s="1"/>
  <c r="F896" i="11"/>
  <c r="W896" i="11"/>
  <c r="AB896" i="11" s="1"/>
  <c r="F897" i="11"/>
  <c r="W897" i="11"/>
  <c r="X897" i="11" s="1"/>
  <c r="F898" i="11"/>
  <c r="W898" i="11"/>
  <c r="AB898" i="11" s="1"/>
  <c r="F899" i="11"/>
  <c r="W899" i="11"/>
  <c r="X899" i="11" s="1"/>
  <c r="Y899" i="11" s="1"/>
  <c r="F900" i="11"/>
  <c r="W900" i="11"/>
  <c r="X900" i="11" s="1"/>
  <c r="AK900" i="11"/>
  <c r="AL900" i="11" s="1" a="1"/>
  <c r="AL900" i="11" s="1"/>
  <c r="F901" i="11"/>
  <c r="W901" i="11"/>
  <c r="AB901" i="11" s="1"/>
  <c r="F902" i="11"/>
  <c r="W902" i="11"/>
  <c r="X902" i="11" s="1"/>
  <c r="F903" i="11"/>
  <c r="W903" i="11"/>
  <c r="AT903" i="11" s="1"/>
  <c r="F904" i="11"/>
  <c r="W904" i="11"/>
  <c r="AB904" i="11" s="1"/>
  <c r="F905" i="11"/>
  <c r="W905" i="11"/>
  <c r="X905" i="11" s="1"/>
  <c r="F906" i="11"/>
  <c r="W906" i="11"/>
  <c r="AB906" i="11" s="1"/>
  <c r="F907" i="11"/>
  <c r="W907" i="11"/>
  <c r="AT907" i="11" s="1"/>
  <c r="F908" i="11"/>
  <c r="W908" i="11"/>
  <c r="X908" i="11" s="1"/>
  <c r="F909" i="11"/>
  <c r="W909" i="11"/>
  <c r="AB909" i="11" s="1"/>
  <c r="F910" i="11"/>
  <c r="W910" i="11"/>
  <c r="X910" i="11" s="1"/>
  <c r="F911" i="11"/>
  <c r="W911" i="11"/>
  <c r="AT911" i="11" s="1"/>
  <c r="F912" i="11"/>
  <c r="W912" i="11"/>
  <c r="AB912" i="11" s="1"/>
  <c r="F913" i="11"/>
  <c r="W913" i="11"/>
  <c r="X913" i="11" s="1"/>
  <c r="F914" i="11"/>
  <c r="W914" i="11"/>
  <c r="AB914" i="11" s="1"/>
  <c r="F915" i="11"/>
  <c r="W915" i="11"/>
  <c r="AK915" i="11" s="1"/>
  <c r="F916" i="11"/>
  <c r="W916" i="11"/>
  <c r="X916" i="11" s="1"/>
  <c r="F917" i="11"/>
  <c r="W917" i="11"/>
  <c r="AB917" i="11" s="1"/>
  <c r="F918" i="11"/>
  <c r="W918" i="11"/>
  <c r="X918" i="11" s="1"/>
  <c r="F919" i="11"/>
  <c r="W919" i="11"/>
  <c r="AT919" i="11" s="1"/>
  <c r="F920" i="11"/>
  <c r="W920" i="11"/>
  <c r="AB920" i="11" s="1"/>
  <c r="F921" i="11"/>
  <c r="W921" i="11"/>
  <c r="X921" i="11" s="1"/>
  <c r="F922" i="11"/>
  <c r="W922" i="11"/>
  <c r="AB922" i="11" s="1"/>
  <c r="F923" i="11"/>
  <c r="W923" i="11"/>
  <c r="AB923" i="11" s="1"/>
  <c r="AE923" i="11" s="1"/>
  <c r="AI923" i="11" s="1" a="1"/>
  <c r="AI923" i="11" s="1"/>
  <c r="F924" i="11"/>
  <c r="W924" i="11"/>
  <c r="X924" i="11" s="1"/>
  <c r="F925" i="11"/>
  <c r="W925" i="11"/>
  <c r="X925" i="11" s="1"/>
  <c r="F926" i="11"/>
  <c r="W926" i="11"/>
  <c r="X926" i="11" s="1"/>
  <c r="F927" i="11"/>
  <c r="W927" i="11"/>
  <c r="AT927" i="11" s="1"/>
  <c r="F928" i="11"/>
  <c r="W928" i="11"/>
  <c r="AK928" i="11" s="1"/>
  <c r="F929" i="11"/>
  <c r="W929" i="11"/>
  <c r="X929" i="11" s="1"/>
  <c r="Y929" i="11" s="1"/>
  <c r="F930" i="11"/>
  <c r="W930" i="11"/>
  <c r="AB930" i="11" s="1"/>
  <c r="AD930" i="11" s="1" a="1"/>
  <c r="AD930" i="11" s="1"/>
  <c r="F931" i="11"/>
  <c r="W931" i="11"/>
  <c r="X931" i="11" s="1"/>
  <c r="F932" i="11"/>
  <c r="W932" i="11"/>
  <c r="F933" i="11"/>
  <c r="W933" i="11"/>
  <c r="AB933" i="11" s="1"/>
  <c r="F934" i="11"/>
  <c r="W934" i="11"/>
  <c r="X934" i="11" s="1"/>
  <c r="F935" i="11"/>
  <c r="W935" i="11"/>
  <c r="X935" i="11" s="1"/>
  <c r="F936" i="11"/>
  <c r="W936" i="11"/>
  <c r="AB936" i="11" s="1"/>
  <c r="F937" i="11"/>
  <c r="W937" i="11"/>
  <c r="X937" i="11" s="1"/>
  <c r="F938" i="11"/>
  <c r="W938" i="11"/>
  <c r="AB938" i="11" s="1"/>
  <c r="AD938" i="11" s="1" a="1"/>
  <c r="AD938" i="11" s="1"/>
  <c r="F939" i="11"/>
  <c r="W939" i="11"/>
  <c r="AT939" i="11" s="1"/>
  <c r="AV939" i="11" s="1"/>
  <c r="X939" i="11"/>
  <c r="Z939" i="11" s="1" a="1"/>
  <c r="Z939" i="11" s="1"/>
  <c r="F940" i="11"/>
  <c r="W940" i="11"/>
  <c r="X940" i="11" s="1"/>
  <c r="F941" i="11"/>
  <c r="W941" i="11"/>
  <c r="F942" i="11"/>
  <c r="W942" i="11"/>
  <c r="AK942" i="11" s="1"/>
  <c r="F943" i="11"/>
  <c r="W943" i="11"/>
  <c r="AT943" i="11" s="1"/>
  <c r="AU943" i="11" s="1"/>
  <c r="F944" i="11"/>
  <c r="W944" i="11"/>
  <c r="AB944" i="11" s="1"/>
  <c r="F945" i="11"/>
  <c r="W945" i="11"/>
  <c r="X945" i="11" s="1"/>
  <c r="F946" i="11"/>
  <c r="W946" i="11"/>
  <c r="AB946" i="11" s="1"/>
  <c r="AD946" i="11" s="1" a="1"/>
  <c r="AD946" i="11" s="1"/>
  <c r="F947" i="11"/>
  <c r="W947" i="11"/>
  <c r="AK947" i="11" s="1"/>
  <c r="F948" i="11"/>
  <c r="W948" i="11"/>
  <c r="AK948" i="11" s="1"/>
  <c r="F949" i="11"/>
  <c r="W949" i="11"/>
  <c r="X949" i="11" s="1"/>
  <c r="F950" i="11"/>
  <c r="W950" i="11"/>
  <c r="AT950" i="11" s="1"/>
  <c r="AW950" i="11" s="1"/>
  <c r="F951" i="11"/>
  <c r="W951" i="11"/>
  <c r="X951" i="11" s="1"/>
  <c r="F952" i="11"/>
  <c r="W952" i="11"/>
  <c r="X952" i="11" s="1"/>
  <c r="F953" i="11"/>
  <c r="W953" i="11"/>
  <c r="AT953" i="11" s="1"/>
  <c r="F954" i="11"/>
  <c r="W954" i="11"/>
  <c r="X954" i="11" s="1"/>
  <c r="Z954" i="11" s="1" a="1"/>
  <c r="Z954" i="11" s="1"/>
  <c r="F955" i="11"/>
  <c r="W955" i="11"/>
  <c r="X955" i="11" s="1"/>
  <c r="F956" i="11"/>
  <c r="W956" i="11"/>
  <c r="AK956" i="11" s="1"/>
  <c r="F957" i="11"/>
  <c r="W957" i="11"/>
  <c r="AK957" i="11" s="1"/>
  <c r="F958" i="11"/>
  <c r="W958" i="11"/>
  <c r="AT958" i="11" s="1"/>
  <c r="AW958" i="11" s="1"/>
  <c r="F959" i="11"/>
  <c r="W959" i="11"/>
  <c r="X959" i="11" s="1"/>
  <c r="F960" i="11"/>
  <c r="W960" i="11"/>
  <c r="X960" i="11" s="1"/>
  <c r="F961" i="11"/>
  <c r="W961" i="11"/>
  <c r="AT961" i="11" s="1"/>
  <c r="F962" i="11"/>
  <c r="W962" i="11"/>
  <c r="X962" i="11" s="1"/>
  <c r="Z962" i="11" s="1" a="1"/>
  <c r="Z962" i="11" s="1"/>
  <c r="F963" i="11"/>
  <c r="W963" i="11"/>
  <c r="AB963" i="11" s="1"/>
  <c r="AC963" i="11" s="1" a="1"/>
  <c r="AC963" i="11" s="1"/>
  <c r="F964" i="11"/>
  <c r="W964" i="11"/>
  <c r="AK964" i="11" s="1"/>
  <c r="F965" i="11"/>
  <c r="W965" i="11"/>
  <c r="AK965" i="11" s="1"/>
  <c r="F966" i="11"/>
  <c r="W966" i="11"/>
  <c r="AT966" i="11" s="1"/>
  <c r="F967" i="11"/>
  <c r="W967" i="11"/>
  <c r="X967" i="11" s="1"/>
  <c r="F968" i="11"/>
  <c r="W968" i="11"/>
  <c r="X968" i="11" s="1"/>
  <c r="F969" i="11"/>
  <c r="W969" i="11"/>
  <c r="AT969" i="11" s="1"/>
  <c r="F970" i="11"/>
  <c r="W970" i="11"/>
  <c r="X970" i="11" s="1"/>
  <c r="Z970" i="11" s="1" a="1"/>
  <c r="Z970" i="11" s="1"/>
  <c r="F971" i="11"/>
  <c r="W971" i="11"/>
  <c r="AK971" i="11" s="1"/>
  <c r="F972" i="11"/>
  <c r="W972" i="11"/>
  <c r="AK972" i="11" s="1"/>
  <c r="F973" i="11"/>
  <c r="W973" i="11"/>
  <c r="X973" i="11" s="1"/>
  <c r="F974" i="11"/>
  <c r="W974" i="11"/>
  <c r="AT974" i="11" s="1"/>
  <c r="F975" i="11"/>
  <c r="W975" i="11"/>
  <c r="X975" i="11" s="1"/>
  <c r="F976" i="11"/>
  <c r="W976" i="11"/>
  <c r="X976" i="11" s="1"/>
  <c r="F977" i="11"/>
  <c r="W977" i="11"/>
  <c r="AT977" i="11" s="1"/>
  <c r="F978" i="11"/>
  <c r="W978" i="11"/>
  <c r="X978" i="11" s="1"/>
  <c r="Z978" i="11" s="1" a="1"/>
  <c r="Z978" i="11" s="1"/>
  <c r="F979" i="11"/>
  <c r="W979" i="11"/>
  <c r="X979" i="11" s="1"/>
  <c r="F980" i="11"/>
  <c r="W980" i="11"/>
  <c r="AK980" i="11" s="1"/>
  <c r="F981" i="11"/>
  <c r="W981" i="11"/>
  <c r="X981" i="11" s="1"/>
  <c r="Y981" i="11" s="1"/>
  <c r="F982" i="11"/>
  <c r="W982" i="11"/>
  <c r="AT982" i="11" s="1"/>
  <c r="F983" i="11"/>
  <c r="W983" i="11"/>
  <c r="X983" i="11" s="1"/>
  <c r="F984" i="11"/>
  <c r="W984" i="11"/>
  <c r="X984" i="11" s="1"/>
  <c r="F985" i="11"/>
  <c r="W985" i="11"/>
  <c r="AT985" i="11" s="1"/>
  <c r="F986" i="11"/>
  <c r="W986" i="11"/>
  <c r="X986" i="11" s="1"/>
  <c r="Z986" i="11" s="1" a="1"/>
  <c r="Z986" i="11" s="1"/>
  <c r="F987" i="11"/>
  <c r="W987" i="11"/>
  <c r="AB987" i="11" s="1"/>
  <c r="AC987" i="11" s="1" a="1"/>
  <c r="AC987" i="11" s="1"/>
  <c r="F988" i="11"/>
  <c r="W988" i="11"/>
  <c r="AK988" i="11" s="1"/>
  <c r="F989" i="11"/>
  <c r="W989" i="11"/>
  <c r="X989" i="11" s="1"/>
  <c r="F990" i="11"/>
  <c r="W990" i="11"/>
  <c r="AT990" i="11" s="1"/>
  <c r="AW990" i="11" s="1"/>
  <c r="F991" i="11"/>
  <c r="W991" i="11"/>
  <c r="X991" i="11" s="1"/>
  <c r="F992" i="11"/>
  <c r="W992" i="11"/>
  <c r="X992" i="11" s="1"/>
  <c r="F993" i="11"/>
  <c r="W993" i="11"/>
  <c r="AT993" i="11" s="1"/>
  <c r="F994" i="11"/>
  <c r="W994" i="11"/>
  <c r="X994" i="11" s="1"/>
  <c r="Z994" i="11" s="1" a="1"/>
  <c r="Z994" i="11" s="1"/>
  <c r="AK994" i="11"/>
  <c r="AL994" i="11" s="1" a="1"/>
  <c r="AL994" i="11" s="1"/>
  <c r="F995" i="11"/>
  <c r="W995" i="11"/>
  <c r="AB995" i="11" s="1"/>
  <c r="AC995" i="11" s="1" a="1"/>
  <c r="AC995" i="11" s="1"/>
  <c r="F996" i="11"/>
  <c r="W996" i="11"/>
  <c r="AK996" i="11" s="1"/>
  <c r="F997" i="11"/>
  <c r="W997" i="11"/>
  <c r="X997" i="11" s="1"/>
  <c r="F998" i="11"/>
  <c r="W998" i="11"/>
  <c r="AT998" i="11" s="1"/>
  <c r="AW998" i="11" s="1"/>
  <c r="F999" i="11"/>
  <c r="W999" i="11"/>
  <c r="X999" i="11" s="1"/>
  <c r="F1000" i="11"/>
  <c r="W1000" i="11"/>
  <c r="X1000" i="11" s="1"/>
  <c r="F1001" i="11"/>
  <c r="W1001" i="11"/>
  <c r="AB1001" i="11" s="1"/>
  <c r="F1002" i="11"/>
  <c r="W1002" i="11"/>
  <c r="X1002" i="11" s="1"/>
  <c r="Z1002" i="11" s="1" a="1"/>
  <c r="Z1002" i="11" s="1"/>
  <c r="F1003" i="11"/>
  <c r="W1003" i="11"/>
  <c r="X1003" i="11" s="1"/>
  <c r="F1004" i="11"/>
  <c r="W1004" i="11"/>
  <c r="AK1004" i="11" s="1"/>
  <c r="AM1004" i="11" s="1" a="1"/>
  <c r="AM1004" i="11" s="1"/>
  <c r="F1005" i="11"/>
  <c r="W1005" i="11"/>
  <c r="AB1005" i="11" s="1"/>
  <c r="F1006" i="11"/>
  <c r="W1006" i="11"/>
  <c r="AT1006" i="11" s="1"/>
  <c r="AW1006" i="11" s="1"/>
  <c r="F1007" i="11"/>
  <c r="W1007" i="11"/>
  <c r="AB1007" i="11" s="1"/>
  <c r="F1008" i="11"/>
  <c r="W1008" i="11"/>
  <c r="X1008" i="11" s="1"/>
  <c r="F1009" i="11"/>
  <c r="W1009" i="11"/>
  <c r="X1009" i="11" s="1"/>
  <c r="F1010" i="11"/>
  <c r="W1010" i="11"/>
  <c r="X1010" i="11" s="1"/>
  <c r="Z1010" i="11" s="1" a="1"/>
  <c r="Z1010" i="11" s="1"/>
  <c r="F1011" i="11"/>
  <c r="W1011" i="11"/>
  <c r="AB1011" i="11" s="1"/>
  <c r="F1012" i="11"/>
  <c r="W1012" i="11"/>
  <c r="AK1012" i="11" s="1"/>
  <c r="AM1012" i="11" s="1" a="1"/>
  <c r="AM1012" i="11" s="1"/>
  <c r="F1013" i="11"/>
  <c r="W1013" i="11"/>
  <c r="X1013" i="11" s="1"/>
  <c r="F1014" i="11"/>
  <c r="W1014" i="11"/>
  <c r="AT1014" i="11" s="1"/>
  <c r="AV1014" i="11" s="1"/>
  <c r="F1015" i="11"/>
  <c r="W1015" i="11"/>
  <c r="AB1015" i="11" s="1"/>
  <c r="AD1015" i="11" s="1" a="1"/>
  <c r="AD1015" i="11" s="1"/>
  <c r="F1016" i="11"/>
  <c r="W1016" i="11"/>
  <c r="AK1016" i="11" s="1"/>
  <c r="F1017" i="11"/>
  <c r="W1017" i="11"/>
  <c r="X1017" i="11" s="1"/>
  <c r="Y1017" i="11" s="1"/>
  <c r="F1018" i="11"/>
  <c r="W1018" i="11"/>
  <c r="AK1018" i="11" s="1"/>
  <c r="AN1018" i="11" s="1"/>
  <c r="AR1018" i="11" s="1" a="1"/>
  <c r="AR1018" i="11" s="1"/>
  <c r="F1019" i="11"/>
  <c r="W1019" i="11"/>
  <c r="AT1019" i="11" s="1"/>
  <c r="AW1019" i="11" s="1"/>
  <c r="BA1019" i="11" s="1" a="1"/>
  <c r="BA1019" i="11" s="1"/>
  <c r="F1020" i="11"/>
  <c r="W1020" i="11"/>
  <c r="AK1020" i="11" s="1"/>
  <c r="F1021" i="11"/>
  <c r="W1021" i="11"/>
  <c r="AB1021" i="11" s="1"/>
  <c r="AD1021" i="11" s="1" a="1"/>
  <c r="AD1021" i="11" s="1"/>
  <c r="F1022" i="11"/>
  <c r="W1022" i="11"/>
  <c r="AT1022" i="11" s="1"/>
  <c r="AW1022" i="11" s="1"/>
  <c r="F15" i="11" a="1"/>
  <c r="F15" i="11" s="1"/>
  <c r="D5" i="11"/>
  <c r="F24" i="11"/>
  <c r="F25" i="11"/>
  <c r="F26"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F115" i="11"/>
  <c r="F116" i="11"/>
  <c r="F117" i="11"/>
  <c r="F118" i="11"/>
  <c r="F119" i="11"/>
  <c r="F120" i="11"/>
  <c r="F121" i="11"/>
  <c r="F122" i="11"/>
  <c r="F23" i="11"/>
  <c r="W122" i="11"/>
  <c r="AK122" i="11" s="1"/>
  <c r="W121" i="11"/>
  <c r="W120" i="11"/>
  <c r="AK120" i="11" s="1"/>
  <c r="AL120" i="11" s="1" a="1"/>
  <c r="AL120" i="11" s="1"/>
  <c r="W119" i="11"/>
  <c r="AK119" i="11" s="1"/>
  <c r="AM119" i="11" s="1" a="1"/>
  <c r="AM119" i="11" s="1"/>
  <c r="W118" i="11"/>
  <c r="AK118" i="11" s="1"/>
  <c r="AM118" i="11" s="1" a="1"/>
  <c r="AM118" i="11" s="1"/>
  <c r="W117" i="11"/>
  <c r="W116" i="11"/>
  <c r="AT116" i="11" s="1"/>
  <c r="AU116" i="11" s="1"/>
  <c r="W115" i="11"/>
  <c r="AB115" i="11" s="1"/>
  <c r="W114" i="11"/>
  <c r="AK114" i="11" s="1"/>
  <c r="W113" i="11"/>
  <c r="AK113" i="11" s="1"/>
  <c r="W112" i="11"/>
  <c r="AK112" i="11" s="1"/>
  <c r="AM112" i="11" s="1" a="1"/>
  <c r="AM112" i="11" s="1"/>
  <c r="W111" i="11"/>
  <c r="AK111" i="11" s="1"/>
  <c r="W110" i="11"/>
  <c r="X110" i="11" s="1"/>
  <c r="Y110" i="11" s="1"/>
  <c r="W109" i="11"/>
  <c r="AB109" i="11" s="1"/>
  <c r="W108" i="11"/>
  <c r="AT108" i="11" s="1"/>
  <c r="AU108" i="11" s="1"/>
  <c r="W107" i="11"/>
  <c r="W106" i="11"/>
  <c r="W105" i="11"/>
  <c r="AT105" i="11" s="1"/>
  <c r="W104" i="11"/>
  <c r="AT104" i="11" s="1"/>
  <c r="AW104" i="11" s="1"/>
  <c r="BA104" i="11" s="1" a="1"/>
  <c r="BA104" i="11" s="1"/>
  <c r="W103" i="11"/>
  <c r="X103" i="11" s="1"/>
  <c r="Z103" i="11" s="1" a="1"/>
  <c r="Z103" i="11" s="1"/>
  <c r="W102" i="11"/>
  <c r="AK102" i="11" s="1"/>
  <c r="AM102" i="11" s="1" a="1"/>
  <c r="AM102" i="11" s="1"/>
  <c r="W101" i="11"/>
  <c r="W100" i="11"/>
  <c r="AT100" i="11" s="1"/>
  <c r="W99" i="11"/>
  <c r="AK99" i="11" s="1"/>
  <c r="W98" i="11"/>
  <c r="W97" i="11"/>
  <c r="AB97" i="11" s="1"/>
  <c r="AE97" i="11" s="1"/>
  <c r="AI97" i="11" s="1" a="1"/>
  <c r="AI97" i="11" s="1"/>
  <c r="W96" i="11"/>
  <c r="AT96" i="11" s="1"/>
  <c r="W95" i="11"/>
  <c r="AT95" i="11" s="1"/>
  <c r="AW95" i="11" s="1"/>
  <c r="BA95" i="11" s="1" a="1"/>
  <c r="BA95" i="11" s="1"/>
  <c r="W94" i="11"/>
  <c r="AB94" i="11" s="1"/>
  <c r="W93" i="11"/>
  <c r="AK93" i="11" s="1"/>
  <c r="W92" i="11"/>
  <c r="W91" i="11"/>
  <c r="X91" i="11" s="1"/>
  <c r="W90" i="11"/>
  <c r="X90" i="11" s="1"/>
  <c r="Y90" i="11" s="1"/>
  <c r="W89" i="11"/>
  <c r="X89" i="11" s="1"/>
  <c r="Y89" i="11" s="1"/>
  <c r="W88" i="11"/>
  <c r="W87" i="11"/>
  <c r="AK87" i="11" s="1"/>
  <c r="AN87" i="11" s="1"/>
  <c r="AR87" i="11" s="1" a="1"/>
  <c r="AR87" i="11" s="1"/>
  <c r="W86" i="11"/>
  <c r="W85" i="11"/>
  <c r="AT85" i="11" s="1"/>
  <c r="AW85" i="11" s="1"/>
  <c r="BA85" i="11" s="1" a="1"/>
  <c r="BA85" i="11" s="1"/>
  <c r="W84" i="11"/>
  <c r="X84" i="11" s="1"/>
  <c r="Y84" i="11" s="1"/>
  <c r="W83" i="11"/>
  <c r="X83" i="11" s="1"/>
  <c r="Y83" i="11" s="1"/>
  <c r="W82" i="11"/>
  <c r="AB82" i="11" s="1"/>
  <c r="W81" i="11"/>
  <c r="AT81" i="11" s="1"/>
  <c r="AV81" i="11" s="1"/>
  <c r="W80" i="11"/>
  <c r="AT80" i="11" s="1"/>
  <c r="W79" i="11"/>
  <c r="W78" i="11"/>
  <c r="W77" i="11"/>
  <c r="X77" i="11" s="1"/>
  <c r="Y77" i="11" s="1"/>
  <c r="W76" i="11"/>
  <c r="AB76" i="11" s="1"/>
  <c r="W75" i="11"/>
  <c r="W74" i="11"/>
  <c r="AK74" i="11" s="1"/>
  <c r="W73" i="11"/>
  <c r="AK73" i="11" s="1"/>
  <c r="AL73" i="11" s="1" a="1"/>
  <c r="AL73" i="11" s="1"/>
  <c r="W72" i="11"/>
  <c r="X72" i="11" s="1"/>
  <c r="Y72" i="11" s="1"/>
  <c r="W71" i="11"/>
  <c r="AK71" i="11" s="1"/>
  <c r="W70" i="11"/>
  <c r="W69" i="11"/>
  <c r="AK69" i="11" s="1"/>
  <c r="AN69" i="11" s="1"/>
  <c r="AR69" i="11" s="1" a="1"/>
  <c r="AR69" i="11" s="1"/>
  <c r="W68" i="11"/>
  <c r="AB68" i="11" s="1"/>
  <c r="W67" i="11"/>
  <c r="AK67" i="11" s="1"/>
  <c r="W66" i="11"/>
  <c r="W65" i="11"/>
  <c r="AT65" i="11" s="1"/>
  <c r="AW65" i="11" s="1"/>
  <c r="BA65" i="11" s="1" a="1"/>
  <c r="BA65" i="11" s="1"/>
  <c r="W64" i="11"/>
  <c r="X64" i="11" s="1"/>
  <c r="Y64" i="11" s="1"/>
  <c r="W63" i="11"/>
  <c r="W62" i="11"/>
  <c r="AB62" i="11" s="1"/>
  <c r="AE62" i="11" s="1"/>
  <c r="AI62" i="11" s="1" a="1"/>
  <c r="AI62" i="11" s="1"/>
  <c r="W61" i="11"/>
  <c r="X61" i="11" s="1"/>
  <c r="Y61" i="11" s="1"/>
  <c r="W60" i="11"/>
  <c r="W59" i="11"/>
  <c r="W58" i="11"/>
  <c r="AT58" i="11" s="1"/>
  <c r="W57" i="11"/>
  <c r="AT57" i="11" s="1"/>
  <c r="AW57" i="11" s="1"/>
  <c r="BA57" i="11" s="1" a="1"/>
  <c r="BA57" i="11" s="1"/>
  <c r="W56" i="11"/>
  <c r="W55" i="11"/>
  <c r="AK55" i="11" s="1"/>
  <c r="W54" i="11"/>
  <c r="AT54" i="11" s="1"/>
  <c r="AW54" i="11" s="1"/>
  <c r="BA54" i="11" s="1" a="1"/>
  <c r="BA54" i="11" s="1"/>
  <c r="W53" i="11"/>
  <c r="X53" i="11" s="1"/>
  <c r="Y53" i="11" s="1"/>
  <c r="W52" i="11"/>
  <c r="W51" i="11"/>
  <c r="AB51" i="11" s="1"/>
  <c r="W50" i="11"/>
  <c r="AB50" i="11" s="1"/>
  <c r="AE50" i="11" s="1"/>
  <c r="AI50" i="11" s="1" a="1"/>
  <c r="AI50" i="11" s="1"/>
  <c r="W49" i="11"/>
  <c r="W48" i="11"/>
  <c r="AT48" i="11" s="1"/>
  <c r="W47" i="11"/>
  <c r="X47" i="11" s="1"/>
  <c r="Y47" i="11" s="1"/>
  <c r="W46" i="11"/>
  <c r="AB46" i="11" s="1"/>
  <c r="AE46" i="11" s="1"/>
  <c r="AI46" i="11" s="1" a="1"/>
  <c r="AI46" i="11" s="1"/>
  <c r="W45" i="11"/>
  <c r="W44" i="11"/>
  <c r="X44" i="11" s="1"/>
  <c r="W43" i="11"/>
  <c r="AK43" i="11" s="1"/>
  <c r="AM43" i="11" s="1" a="1"/>
  <c r="AM43" i="11" s="1"/>
  <c r="W42" i="11"/>
  <c r="AK42" i="11" s="1"/>
  <c r="W41" i="11"/>
  <c r="AT41" i="11" s="1"/>
  <c r="AV41" i="11" s="1"/>
  <c r="W40" i="11"/>
  <c r="AK40" i="11" s="1"/>
  <c r="AL40" i="11" s="1" a="1"/>
  <c r="AL40" i="11" s="1"/>
  <c r="W39" i="11"/>
  <c r="AK39" i="11" s="1"/>
  <c r="W38" i="11"/>
  <c r="W37" i="11"/>
  <c r="AK37" i="11" s="1"/>
  <c r="AM37" i="11" s="1" a="1"/>
  <c r="AM37" i="11" s="1"/>
  <c r="W36" i="11"/>
  <c r="AK36" i="11" s="1"/>
  <c r="AN36" i="11" s="1"/>
  <c r="AR36" i="11" s="1" a="1"/>
  <c r="AR36" i="11" s="1"/>
  <c r="W35" i="11"/>
  <c r="AK35" i="11" s="1"/>
  <c r="W34" i="11"/>
  <c r="W33" i="11"/>
  <c r="AK33" i="11" s="1"/>
  <c r="AN33" i="11" s="1"/>
  <c r="AR33" i="11" s="1" a="1"/>
  <c r="AR33" i="11" s="1"/>
  <c r="W32" i="11"/>
  <c r="AK32" i="11" s="1"/>
  <c r="AL32" i="11" s="1" a="1"/>
  <c r="AL32" i="11" s="1"/>
  <c r="W31" i="11"/>
  <c r="AK31" i="11" s="1"/>
  <c r="W30" i="11"/>
  <c r="AT30" i="11" s="1"/>
  <c r="W29" i="11"/>
  <c r="AK29" i="11" s="1"/>
  <c r="AM29" i="11" s="1" a="1"/>
  <c r="AM29" i="11" s="1"/>
  <c r="W28" i="11"/>
  <c r="AB28" i="11" s="1"/>
  <c r="AE28" i="11" s="1"/>
  <c r="AI28" i="11" s="1" a="1"/>
  <c r="AI28" i="11" s="1"/>
  <c r="W27" i="11"/>
  <c r="AK27" i="11" s="1"/>
  <c r="AN27" i="11" s="1"/>
  <c r="AR27" i="11" s="1" a="1"/>
  <c r="AR27" i="11" s="1"/>
  <c r="W26" i="11"/>
  <c r="AK26" i="11" s="1"/>
  <c r="W25" i="11"/>
  <c r="AT25" i="11" s="1"/>
  <c r="W24" i="11"/>
  <c r="AT24" i="11" s="1"/>
  <c r="AU24" i="11" s="1"/>
  <c r="W23" i="11"/>
  <c r="AK23" i="11" s="1"/>
  <c r="AN23" i="11" s="1"/>
  <c r="AR23" i="11" s="1" a="1"/>
  <c r="AR23" i="11" s="1"/>
  <c r="AT519" i="11" l="1"/>
  <c r="AV519" i="11" s="1"/>
  <c r="AK147" i="11"/>
  <c r="AN147" i="11" s="1"/>
  <c r="AR147" i="11" s="1" a="1"/>
  <c r="AR147" i="11" s="1"/>
  <c r="Y1010" i="11"/>
  <c r="AK920" i="11"/>
  <c r="AN920" i="11" s="1"/>
  <c r="AR920" i="11" s="1" a="1"/>
  <c r="AR920" i="11" s="1"/>
  <c r="AB245" i="11"/>
  <c r="AD245" i="11" s="1" a="1"/>
  <c r="AD245" i="11" s="1"/>
  <c r="AK958" i="11"/>
  <c r="AM958" i="11" s="1" a="1"/>
  <c r="AM958" i="11" s="1"/>
  <c r="AT410" i="11"/>
  <c r="AV410" i="11" s="1"/>
  <c r="AK387" i="11"/>
  <c r="AN387" i="11" s="1"/>
  <c r="AR387" i="11" s="1" a="1"/>
  <c r="AR387" i="11" s="1"/>
  <c r="AK465" i="11"/>
  <c r="AN465" i="11" s="1"/>
  <c r="AR465" i="11" s="1" a="1"/>
  <c r="AR465" i="11" s="1"/>
  <c r="AB221" i="11"/>
  <c r="AK1019" i="11"/>
  <c r="AN1019" i="11" s="1"/>
  <c r="AR1019" i="11" s="1" a="1"/>
  <c r="AR1019" i="11" s="1"/>
  <c r="X887" i="11"/>
  <c r="Y887" i="11" s="1"/>
  <c r="AB812" i="11"/>
  <c r="X1019" i="11"/>
  <c r="Y1019" i="11" s="1"/>
  <c r="AK796" i="11"/>
  <c r="AL796" i="11" s="1" a="1"/>
  <c r="AL796" i="11" s="1"/>
  <c r="AT420" i="11"/>
  <c r="X354" i="11"/>
  <c r="AB153" i="11"/>
  <c r="AC153" i="11" s="1" a="1"/>
  <c r="AC153" i="11" s="1"/>
  <c r="AB477" i="11"/>
  <c r="X318" i="11"/>
  <c r="Z318" i="11" s="1" a="1"/>
  <c r="Z318" i="11" s="1"/>
  <c r="X1005" i="11"/>
  <c r="Y1005" i="11" s="1"/>
  <c r="X791" i="11"/>
  <c r="Z791" i="11" s="1" a="1"/>
  <c r="Z791" i="11" s="1"/>
  <c r="AK659" i="11"/>
  <c r="AT645" i="11"/>
  <c r="AT505" i="11"/>
  <c r="Z471" i="11" a="1"/>
  <c r="Z471" i="11" s="1"/>
  <c r="X407" i="11"/>
  <c r="Y407" i="11" s="1"/>
  <c r="AK374" i="11"/>
  <c r="AM374" i="11" s="1" a="1"/>
  <c r="AM374" i="11" s="1"/>
  <c r="X344" i="11"/>
  <c r="Z344" i="11" s="1" a="1"/>
  <c r="Z344" i="11" s="1"/>
  <c r="AT329" i="11"/>
  <c r="AK311" i="11"/>
  <c r="AK300" i="11"/>
  <c r="AT253" i="11"/>
  <c r="AK162" i="11"/>
  <c r="AL162" i="11" s="1" a="1"/>
  <c r="AL162" i="11" s="1"/>
  <c r="X848" i="11"/>
  <c r="Y848" i="11" s="1"/>
  <c r="AK556" i="11"/>
  <c r="AL556" i="11" s="1" a="1"/>
  <c r="AL556" i="11" s="1"/>
  <c r="AB406" i="11"/>
  <c r="AD406" i="11" s="1" a="1"/>
  <c r="AD406" i="11" s="1"/>
  <c r="AK1013" i="11"/>
  <c r="AM1013" i="11" s="1" a="1"/>
  <c r="AM1013" i="11" s="1"/>
  <c r="AK989" i="11"/>
  <c r="AL989" i="11" s="1" a="1"/>
  <c r="AL989" i="11" s="1"/>
  <c r="AK931" i="11"/>
  <c r="AB889" i="11"/>
  <c r="AK654" i="11"/>
  <c r="AK632" i="11"/>
  <c r="AN632" i="11" s="1"/>
  <c r="AR632" i="11" s="1" a="1"/>
  <c r="AR632" i="11" s="1"/>
  <c r="AT617" i="11"/>
  <c r="AU617" i="11" s="1"/>
  <c r="AK525" i="11"/>
  <c r="AM525" i="11" s="1" a="1"/>
  <c r="AM525" i="11" s="1"/>
  <c r="AT995" i="11"/>
  <c r="AW995" i="11" s="1"/>
  <c r="X757" i="11"/>
  <c r="AK714" i="11"/>
  <c r="X654" i="11"/>
  <c r="AK639" i="11"/>
  <c r="AN639" i="11" s="1"/>
  <c r="AR639" i="11" s="1" a="1"/>
  <c r="AR639" i="11" s="1"/>
  <c r="X597" i="11"/>
  <c r="Y597" i="11" s="1"/>
  <c r="AB562" i="11"/>
  <c r="AD562" i="11" s="1" a="1"/>
  <c r="AD562" i="11" s="1"/>
  <c r="AB525" i="11"/>
  <c r="AC525" i="11" s="1" a="1"/>
  <c r="AC525" i="11" s="1"/>
  <c r="AK390" i="11"/>
  <c r="AL390" i="11" s="1" a="1"/>
  <c r="AL390" i="11" s="1"/>
  <c r="X334" i="11"/>
  <c r="Y334" i="11" s="1"/>
  <c r="AB305" i="11"/>
  <c r="X274" i="11"/>
  <c r="Z274" i="11" s="1" a="1"/>
  <c r="Z274" i="11" s="1"/>
  <c r="AT251" i="11"/>
  <c r="AT232" i="11"/>
  <c r="AK221" i="11"/>
  <c r="AK206" i="11"/>
  <c r="AL206" i="11" s="1" a="1"/>
  <c r="AL206" i="11" s="1"/>
  <c r="AB195" i="11"/>
  <c r="AC195" i="11" s="1" a="1"/>
  <c r="AC195" i="11" s="1"/>
  <c r="X153" i="11"/>
  <c r="Y153" i="11" s="1"/>
  <c r="AB1019" i="11"/>
  <c r="AT1005" i="11"/>
  <c r="X995" i="11"/>
  <c r="X953" i="11"/>
  <c r="Y953" i="11" s="1"/>
  <c r="X907" i="11"/>
  <c r="Y907" i="11" s="1"/>
  <c r="AK885" i="11"/>
  <c r="AN885" i="11" s="1"/>
  <c r="AR885" i="11" s="1" a="1"/>
  <c r="AR885" i="11" s="1"/>
  <c r="AV799" i="11"/>
  <c r="AK737" i="11"/>
  <c r="AL737" i="11" s="1" a="1"/>
  <c r="AL737" i="11" s="1"/>
  <c r="AT527" i="11"/>
  <c r="AK1005" i="11"/>
  <c r="AK663" i="11"/>
  <c r="AM663" i="11" s="1" a="1"/>
  <c r="AM663" i="11" s="1"/>
  <c r="AB631" i="11"/>
  <c r="AC631" i="11" s="1" a="1"/>
  <c r="AC631" i="11" s="1"/>
  <c r="AK527" i="11"/>
  <c r="AN527" i="11" s="1"/>
  <c r="AR527" i="11" s="1" a="1"/>
  <c r="AR527" i="11" s="1"/>
  <c r="AK517" i="11"/>
  <c r="AK494" i="11"/>
  <c r="AN494" i="11" s="1"/>
  <c r="AR494" i="11" s="1" a="1"/>
  <c r="AR494" i="11" s="1"/>
  <c r="AK471" i="11"/>
  <c r="AM471" i="11" s="1" a="1"/>
  <c r="AM471" i="11" s="1"/>
  <c r="AT434" i="11"/>
  <c r="AK382" i="11"/>
  <c r="AT359" i="11"/>
  <c r="AB931" i="11"/>
  <c r="X812" i="11"/>
  <c r="Y812" i="11" s="1"/>
  <c r="AT742" i="11"/>
  <c r="AU742" i="11" s="1"/>
  <c r="AK670" i="11"/>
  <c r="AT652" i="11"/>
  <c r="AB641" i="11"/>
  <c r="X639" i="11"/>
  <c r="AC632" i="11" a="1"/>
  <c r="AC632" i="11" s="1"/>
  <c r="AT572" i="11"/>
  <c r="AW572" i="11" s="1"/>
  <c r="BA572" i="11" s="1" a="1"/>
  <c r="BA572" i="11" s="1"/>
  <c r="AK557" i="11"/>
  <c r="AL557" i="11" s="1" a="1"/>
  <c r="AL557" i="11" s="1"/>
  <c r="AB471" i="11"/>
  <c r="AC471" i="11" s="1" a="1"/>
  <c r="AC471" i="11" s="1"/>
  <c r="AB459" i="11"/>
  <c r="X388" i="11"/>
  <c r="Z388" i="11" s="1" a="1"/>
  <c r="Z388" i="11" s="1"/>
  <c r="AK378" i="11"/>
  <c r="AK332" i="11"/>
  <c r="AN332" i="11" s="1"/>
  <c r="AR332" i="11" s="1" a="1"/>
  <c r="AR332" i="11" s="1"/>
  <c r="AK329" i="11"/>
  <c r="AK230" i="11"/>
  <c r="AM230" i="11" s="1" a="1"/>
  <c r="AM230" i="11" s="1"/>
  <c r="AK182" i="11"/>
  <c r="AL182" i="11" s="1" a="1"/>
  <c r="AL182" i="11" s="1"/>
  <c r="AT140" i="11"/>
  <c r="AK867" i="11"/>
  <c r="AL867" i="11" s="1" a="1"/>
  <c r="AL867" i="11" s="1"/>
  <c r="AB670" i="11"/>
  <c r="AT480" i="11"/>
  <c r="AT989" i="11"/>
  <c r="AK902" i="11"/>
  <c r="AL902" i="11" s="1" a="1"/>
  <c r="AL902" i="11" s="1"/>
  <c r="AB867" i="11"/>
  <c r="AC867" i="11" s="1" a="1"/>
  <c r="AC867" i="11" s="1"/>
  <c r="AK860" i="11"/>
  <c r="AL860" i="11" s="1" a="1"/>
  <c r="AL860" i="11" s="1"/>
  <c r="AK814" i="11"/>
  <c r="AL814" i="11" s="1" a="1"/>
  <c r="AL814" i="11" s="1"/>
  <c r="AB793" i="11"/>
  <c r="AC793" i="11" s="1" a="1"/>
  <c r="AC793" i="11" s="1"/>
  <c r="AC782" i="11" a="1"/>
  <c r="AC782" i="11" s="1"/>
  <c r="X670" i="11"/>
  <c r="AB605" i="11"/>
  <c r="AT497" i="11"/>
  <c r="AU497" i="11" s="1"/>
  <c r="AK480" i="11"/>
  <c r="X425" i="11"/>
  <c r="Z425" i="11" s="1" a="1"/>
  <c r="Z425" i="11" s="1"/>
  <c r="X393" i="11"/>
  <c r="Z393" i="11" s="1" a="1"/>
  <c r="Z393" i="11" s="1"/>
  <c r="AN390" i="11"/>
  <c r="AR390" i="11" s="1" a="1"/>
  <c r="AR390" i="11" s="1"/>
  <c r="X352" i="11"/>
  <c r="Y352" i="11" s="1"/>
  <c r="X345" i="11"/>
  <c r="AK253" i="11"/>
  <c r="X219" i="11"/>
  <c r="Y219" i="11" s="1"/>
  <c r="AK195" i="11"/>
  <c r="AL195" i="11" s="1" a="1"/>
  <c r="AL195" i="11" s="1"/>
  <c r="X184" i="11"/>
  <c r="Z184" i="11" s="1" a="1"/>
  <c r="Z184" i="11" s="1"/>
  <c r="AB162" i="11"/>
  <c r="AB154" i="11"/>
  <c r="AE154" i="11" s="1"/>
  <c r="AI154" i="11" s="1" a="1"/>
  <c r="AI154" i="11" s="1"/>
  <c r="AK969" i="11"/>
  <c r="AM969" i="11" s="1" a="1"/>
  <c r="AM969" i="11" s="1"/>
  <c r="AB762" i="11"/>
  <c r="X663" i="11"/>
  <c r="AK552" i="11"/>
  <c r="AL552" i="11" s="1" a="1"/>
  <c r="AL552" i="11" s="1"/>
  <c r="AK467" i="11"/>
  <c r="AN467" i="11" s="1"/>
  <c r="AR467" i="11" s="1" a="1"/>
  <c r="AR467" i="11" s="1"/>
  <c r="X431" i="11"/>
  <c r="Y431" i="11" s="1"/>
  <c r="X410" i="11"/>
  <c r="X387" i="11"/>
  <c r="AT358" i="11"/>
  <c r="AK337" i="11"/>
  <c r="X307" i="11"/>
  <c r="Z307" i="11" s="1" a="1"/>
  <c r="Z307" i="11" s="1"/>
  <c r="AB253" i="11"/>
  <c r="AT204" i="11"/>
  <c r="AW204" i="11" s="1"/>
  <c r="BA204" i="11" s="1" a="1"/>
  <c r="BA204" i="11" s="1"/>
  <c r="AK1001" i="11"/>
  <c r="AM1001" i="11" s="1" a="1"/>
  <c r="AM1001" i="11" s="1"/>
  <c r="AB935" i="11"/>
  <c r="AC935" i="11" s="1" a="1"/>
  <c r="AC935" i="11" s="1"/>
  <c r="AT925" i="11"/>
  <c r="AU925" i="11" s="1"/>
  <c r="AK907" i="11"/>
  <c r="AM907" i="11" s="1" a="1"/>
  <c r="AM907" i="11" s="1"/>
  <c r="AK880" i="11"/>
  <c r="AK862" i="11"/>
  <c r="X832" i="11"/>
  <c r="Y832" i="11" s="1"/>
  <c r="AB810" i="11"/>
  <c r="AC810" i="11" s="1" a="1"/>
  <c r="AC810" i="11" s="1"/>
  <c r="X765" i="11"/>
  <c r="Y765" i="11" s="1"/>
  <c r="X762" i="11"/>
  <c r="Z762" i="11" s="1" a="1"/>
  <c r="Z762" i="11" s="1"/>
  <c r="AB552" i="11"/>
  <c r="AC552" i="11" s="1" a="1"/>
  <c r="AC552" i="11" s="1"/>
  <c r="AT537" i="11"/>
  <c r="AK485" i="11"/>
  <c r="AT285" i="11"/>
  <c r="AT206" i="11"/>
  <c r="AU206" i="11" s="1"/>
  <c r="AT144" i="11"/>
  <c r="AU144" i="11" s="1"/>
  <c r="AK138" i="11"/>
  <c r="AM138" i="11" s="1" a="1"/>
  <c r="AM138" i="11" s="1"/>
  <c r="AK1017" i="11"/>
  <c r="AM1017" i="11" s="1" a="1"/>
  <c r="AM1017" i="11" s="1"/>
  <c r="AK1010" i="11"/>
  <c r="AN1010" i="11" s="1"/>
  <c r="AR1010" i="11" s="1" a="1"/>
  <c r="AR1010" i="11" s="1"/>
  <c r="X1001" i="11"/>
  <c r="Y1001" i="11" s="1"/>
  <c r="AB957" i="11"/>
  <c r="AT931" i="11"/>
  <c r="AK925" i="11"/>
  <c r="AL925" i="11" s="1" a="1"/>
  <c r="AL925" i="11" s="1"/>
  <c r="AK910" i="11"/>
  <c r="AL910" i="11" s="1" a="1"/>
  <c r="AL910" i="11" s="1"/>
  <c r="AB907" i="11"/>
  <c r="AE907" i="11" s="1"/>
  <c r="AI907" i="11" s="1" a="1"/>
  <c r="AI907" i="11" s="1"/>
  <c r="AT897" i="11"/>
  <c r="AU897" i="11" s="1"/>
  <c r="AT883" i="11"/>
  <c r="AK868" i="11"/>
  <c r="AL868" i="11" s="1" a="1"/>
  <c r="AL868" i="11" s="1"/>
  <c r="X701" i="11"/>
  <c r="Z701" i="11" s="1" a="1"/>
  <c r="Z701" i="11" s="1"/>
  <c r="X674" i="11"/>
  <c r="AT639" i="11"/>
  <c r="AW639" i="11" s="1"/>
  <c r="BA639" i="11" s="1" a="1"/>
  <c r="BA639" i="11" s="1"/>
  <c r="Z552" i="11" a="1"/>
  <c r="Z552" i="11" s="1"/>
  <c r="AK537" i="11"/>
  <c r="AN537" i="11" s="1"/>
  <c r="AR537" i="11" s="1" a="1"/>
  <c r="AR537" i="11" s="1"/>
  <c r="AK510" i="11"/>
  <c r="X485" i="11"/>
  <c r="Y485" i="11" s="1"/>
  <c r="AT471" i="11"/>
  <c r="AK469" i="11"/>
  <c r="AL469" i="11" s="1" a="1"/>
  <c r="AL469" i="11" s="1"/>
  <c r="X453" i="11"/>
  <c r="Z453" i="11" s="1" a="1"/>
  <c r="Z453" i="11" s="1"/>
  <c r="AK406" i="11"/>
  <c r="AN406" i="11" s="1"/>
  <c r="AR406" i="11" s="1" a="1"/>
  <c r="AR406" i="11" s="1"/>
  <c r="X372" i="11"/>
  <c r="AT323" i="11"/>
  <c r="AW323" i="11" s="1"/>
  <c r="AK303" i="11"/>
  <c r="AM303" i="11" s="1" a="1"/>
  <c r="AM303" i="11" s="1"/>
  <c r="X285" i="11"/>
  <c r="AK258" i="11"/>
  <c r="AB249" i="11"/>
  <c r="AC249" i="11" s="1" a="1"/>
  <c r="AC249" i="11" s="1"/>
  <c r="AN206" i="11"/>
  <c r="AR206" i="11" s="1" a="1"/>
  <c r="AR206" i="11" s="1"/>
  <c r="U206" i="11" s="1"/>
  <c r="AK204" i="11"/>
  <c r="AT182" i="11"/>
  <c r="AW182" i="11" s="1"/>
  <c r="BA182" i="11" s="1" a="1"/>
  <c r="BA182" i="11" s="1"/>
  <c r="AK153" i="11"/>
  <c r="AL153" i="11" s="1" a="1"/>
  <c r="AL153" i="11" s="1"/>
  <c r="AB144" i="11"/>
  <c r="AC144" i="11" s="1" a="1"/>
  <c r="AC144" i="11" s="1"/>
  <c r="AL352" i="11" a="1"/>
  <c r="AL352" i="11" s="1"/>
  <c r="AM352" i="11" a="1"/>
  <c r="AM352" i="11" s="1"/>
  <c r="AN352" i="11"/>
  <c r="AE865" i="11"/>
  <c r="AI865" i="11" s="1" a="1"/>
  <c r="AI865" i="11" s="1"/>
  <c r="AC865" i="11" a="1"/>
  <c r="AC865" i="11" s="1"/>
  <c r="Z196" i="11" a="1"/>
  <c r="Z196" i="11" s="1"/>
  <c r="Y196" i="11"/>
  <c r="AU1019" i="11"/>
  <c r="X1011" i="11"/>
  <c r="AK979" i="11"/>
  <c r="AN979" i="11" s="1"/>
  <c r="AR979" i="11" s="1" a="1"/>
  <c r="AR979" i="11" s="1"/>
  <c r="AK973" i="11"/>
  <c r="AB953" i="11"/>
  <c r="X895" i="11"/>
  <c r="Y895" i="11" s="1"/>
  <c r="AT889" i="11"/>
  <c r="AU889" i="11" s="1"/>
  <c r="X871" i="11"/>
  <c r="X861" i="11"/>
  <c r="AK852" i="11"/>
  <c r="AN852" i="11" s="1"/>
  <c r="AR852" i="11" s="1" a="1"/>
  <c r="AR852" i="11" s="1"/>
  <c r="AK845" i="11"/>
  <c r="AL845" i="11" s="1" a="1"/>
  <c r="AL845" i="11" s="1"/>
  <c r="AK832" i="11"/>
  <c r="AK821" i="11"/>
  <c r="AT810" i="11"/>
  <c r="AU810" i="11" s="1"/>
  <c r="AK807" i="11"/>
  <c r="AL807" i="11" s="1" a="1"/>
  <c r="AL807" i="11" s="1"/>
  <c r="X794" i="11"/>
  <c r="Z794" i="11" s="1" a="1"/>
  <c r="Z794" i="11" s="1"/>
  <c r="AK785" i="11"/>
  <c r="AT782" i="11"/>
  <c r="AW782" i="11" s="1"/>
  <c r="BA782" i="11" s="1" a="1"/>
  <c r="BA782" i="11" s="1"/>
  <c r="X775" i="11"/>
  <c r="Z775" i="11" s="1" a="1"/>
  <c r="Z775" i="11" s="1"/>
  <c r="AK766" i="11"/>
  <c r="X743" i="11"/>
  <c r="Z743" i="11" s="1" a="1"/>
  <c r="Z743" i="11" s="1"/>
  <c r="AE719" i="11"/>
  <c r="AI719" i="11" s="1" a="1"/>
  <c r="AI719" i="11" s="1"/>
  <c r="AK701" i="11"/>
  <c r="AN701" i="11" s="1"/>
  <c r="AR701" i="11" s="1" a="1"/>
  <c r="AR701" i="11" s="1"/>
  <c r="AU683" i="11"/>
  <c r="AB674" i="11"/>
  <c r="AT669" i="11"/>
  <c r="AU669" i="11" s="1"/>
  <c r="AK631" i="11"/>
  <c r="AL631" i="11" s="1" a="1"/>
  <c r="AL631" i="11" s="1"/>
  <c r="AT604" i="11"/>
  <c r="AB597" i="11"/>
  <c r="AT580" i="11"/>
  <c r="AW580" i="11" s="1"/>
  <c r="AB520" i="11"/>
  <c r="AD520" i="11" s="1" a="1"/>
  <c r="AD520" i="11" s="1"/>
  <c r="X501" i="11"/>
  <c r="Y501" i="11" s="1"/>
  <c r="X489" i="11"/>
  <c r="AT475" i="11"/>
  <c r="AU475" i="11" s="1"/>
  <c r="AC470" i="11" a="1"/>
  <c r="AC470" i="11" s="1"/>
  <c r="AK453" i="11"/>
  <c r="AK451" i="11"/>
  <c r="AN451" i="11" s="1"/>
  <c r="AR451" i="11" s="1" a="1"/>
  <c r="AR451" i="11" s="1"/>
  <c r="AK426" i="11"/>
  <c r="X404" i="11"/>
  <c r="Z404" i="11" s="1" a="1"/>
  <c r="Z404" i="11" s="1"/>
  <c r="AB398" i="11"/>
  <c r="AC398" i="11" s="1" a="1"/>
  <c r="AC398" i="11" s="1"/>
  <c r="AK393" i="11"/>
  <c r="AK369" i="11"/>
  <c r="X353" i="11"/>
  <c r="AB352" i="11"/>
  <c r="Y344" i="11"/>
  <c r="X330" i="11"/>
  <c r="AK309" i="11"/>
  <c r="AM309" i="11" s="1" a="1"/>
  <c r="AM309" i="11" s="1"/>
  <c r="AT281" i="11"/>
  <c r="AV281" i="11" s="1"/>
  <c r="AK271" i="11"/>
  <c r="X237" i="11"/>
  <c r="Y237" i="11" s="1"/>
  <c r="AT209" i="11"/>
  <c r="AL189" i="11" a="1"/>
  <c r="AL189" i="11" s="1"/>
  <c r="AN162" i="11"/>
  <c r="AR162" i="11" s="1" a="1"/>
  <c r="AR162" i="11" s="1"/>
  <c r="AK985" i="11"/>
  <c r="AM985" i="11" s="1" a="1"/>
  <c r="AM985" i="11" s="1"/>
  <c r="X974" i="11"/>
  <c r="Y974" i="11" s="1"/>
  <c r="X969" i="11"/>
  <c r="AM925" i="11" a="1"/>
  <c r="AM925" i="11" s="1"/>
  <c r="AK917" i="11"/>
  <c r="AK904" i="11"/>
  <c r="AN904" i="11" s="1"/>
  <c r="AR904" i="11" s="1" a="1"/>
  <c r="AR904" i="11" s="1"/>
  <c r="AB897" i="11"/>
  <c r="AK894" i="11"/>
  <c r="AM894" i="11" s="1" a="1"/>
  <c r="AM894" i="11" s="1"/>
  <c r="AL885" i="11" a="1"/>
  <c r="AL885" i="11" s="1"/>
  <c r="AK870" i="11"/>
  <c r="AL870" i="11" s="1" a="1"/>
  <c r="AL870" i="11" s="1"/>
  <c r="AK865" i="11"/>
  <c r="AT860" i="11"/>
  <c r="AB844" i="11"/>
  <c r="AC844" i="11" s="1" a="1"/>
  <c r="AC844" i="11" s="1"/>
  <c r="AK820" i="11"/>
  <c r="X799" i="11"/>
  <c r="AB796" i="11"/>
  <c r="AT793" i="11"/>
  <c r="AU793" i="11" s="1"/>
  <c r="AK784" i="11"/>
  <c r="AL784" i="11" s="1" a="1"/>
  <c r="AL784" i="11" s="1"/>
  <c r="X771" i="11"/>
  <c r="X768" i="11"/>
  <c r="Y768" i="11" s="1"/>
  <c r="AK749" i="11"/>
  <c r="AN749" i="11" s="1"/>
  <c r="AR749" i="11" s="1" a="1"/>
  <c r="AR749" i="11" s="1"/>
  <c r="AB707" i="11"/>
  <c r="AD707" i="11" s="1" a="1"/>
  <c r="AD707" i="11" s="1"/>
  <c r="X685" i="11"/>
  <c r="Y685" i="11" s="1"/>
  <c r="AB654" i="11"/>
  <c r="AK641" i="11"/>
  <c r="AL641" i="11" s="1" a="1"/>
  <c r="AL641" i="11" s="1"/>
  <c r="X582" i="11"/>
  <c r="AK560" i="11"/>
  <c r="AB557" i="11"/>
  <c r="X537" i="11"/>
  <c r="Y537" i="11" s="1"/>
  <c r="X525" i="11"/>
  <c r="Z525" i="11" s="1" a="1"/>
  <c r="Z525" i="11" s="1"/>
  <c r="AB517" i="11"/>
  <c r="AC510" i="11" a="1"/>
  <c r="AC510" i="11" s="1"/>
  <c r="AT469" i="11"/>
  <c r="X420" i="11"/>
  <c r="AT407" i="11"/>
  <c r="AK399" i="11"/>
  <c r="X397" i="11"/>
  <c r="Y397" i="11" s="1"/>
  <c r="AB390" i="11"/>
  <c r="AT352" i="11"/>
  <c r="AT345" i="11"/>
  <c r="AW345" i="11" s="1"/>
  <c r="BA345" i="11" s="1" a="1"/>
  <c r="BA345" i="11" s="1"/>
  <c r="AB320" i="11"/>
  <c r="AC320" i="11" s="1" a="1"/>
  <c r="AC320" i="11" s="1"/>
  <c r="AK305" i="11"/>
  <c r="AL305" i="11" s="1" a="1"/>
  <c r="AL305" i="11" s="1"/>
  <c r="X303" i="11"/>
  <c r="Y303" i="11" s="1"/>
  <c r="AE293" i="11"/>
  <c r="AI293" i="11" s="1" a="1"/>
  <c r="AI293" i="11" s="1"/>
  <c r="AB270" i="11"/>
  <c r="AD253" i="11" a="1"/>
  <c r="AD253" i="11" s="1"/>
  <c r="AB251" i="11"/>
  <c r="AK245" i="11"/>
  <c r="AT239" i="11"/>
  <c r="AU239" i="11" s="1"/>
  <c r="AB236" i="11"/>
  <c r="AD236" i="11" s="1" a="1"/>
  <c r="AD236" i="11" s="1"/>
  <c r="AB206" i="11"/>
  <c r="AE206" i="11" s="1"/>
  <c r="AI206" i="11" s="1" a="1"/>
  <c r="AI206" i="11" s="1"/>
  <c r="AT196" i="11"/>
  <c r="X193" i="11"/>
  <c r="Y193" i="11" s="1"/>
  <c r="AB138" i="11"/>
  <c r="AD138" i="11" s="1" a="1"/>
  <c r="AD138" i="11" s="1"/>
  <c r="AK196" i="11"/>
  <c r="AT189" i="11"/>
  <c r="AU189" i="11" s="1"/>
  <c r="AN994" i="11"/>
  <c r="AR994" i="11" s="1" a="1"/>
  <c r="AR994" i="11" s="1"/>
  <c r="AT957" i="11"/>
  <c r="AB954" i="11"/>
  <c r="AC954" i="11" s="1" a="1"/>
  <c r="AC954" i="11" s="1"/>
  <c r="X919" i="11"/>
  <c r="Y919" i="11" s="1"/>
  <c r="X909" i="11"/>
  <c r="Y909" i="11" s="1"/>
  <c r="AT901" i="11"/>
  <c r="AU901" i="11" s="1"/>
  <c r="X860" i="11"/>
  <c r="Y860" i="11" s="1"/>
  <c r="Z793" i="11" a="1"/>
  <c r="Z793" i="11" s="1"/>
  <c r="AT773" i="11"/>
  <c r="X742" i="11"/>
  <c r="AT726" i="11"/>
  <c r="AU726" i="11" s="1"/>
  <c r="AT677" i="11"/>
  <c r="AK667" i="11"/>
  <c r="AN667" i="11" s="1"/>
  <c r="AR667" i="11" s="1" a="1"/>
  <c r="AR667" i="11" s="1"/>
  <c r="AB662" i="11"/>
  <c r="AT623" i="11"/>
  <c r="AU623" i="11" s="1"/>
  <c r="X605" i="11"/>
  <c r="AK565" i="11"/>
  <c r="AK562" i="11"/>
  <c r="AT489" i="11"/>
  <c r="AU489" i="11" s="1"/>
  <c r="AB485" i="11"/>
  <c r="AK479" i="11"/>
  <c r="X469" i="11"/>
  <c r="AB467" i="11"/>
  <c r="AC467" i="11" s="1" a="1"/>
  <c r="AC467" i="11" s="1"/>
  <c r="AK409" i="11"/>
  <c r="AN409" i="11" s="1"/>
  <c r="AK407" i="11"/>
  <c r="AB387" i="11"/>
  <c r="AK336" i="11"/>
  <c r="AV322" i="11"/>
  <c r="AB313" i="11"/>
  <c r="Z305" i="11" a="1"/>
  <c r="Z305" i="11" s="1"/>
  <c r="AK285" i="11"/>
  <c r="AK232" i="11"/>
  <c r="AB229" i="11"/>
  <c r="AC229" i="11" s="1" a="1"/>
  <c r="AC229" i="11" s="1"/>
  <c r="AB196" i="11"/>
  <c r="AT181" i="11"/>
  <c r="AU181" i="11" s="1"/>
  <c r="AK161" i="11"/>
  <c r="AL161" i="11" s="1" a="1"/>
  <c r="AL161" i="11" s="1"/>
  <c r="AK154" i="11"/>
  <c r="AL154" i="11" s="1" a="1"/>
  <c r="AL154" i="11" s="1"/>
  <c r="AB140" i="11"/>
  <c r="AD140" i="11" s="1" a="1"/>
  <c r="AD140" i="11" s="1"/>
  <c r="AK126" i="11"/>
  <c r="AL126" i="11" s="1" a="1"/>
  <c r="AL126" i="11" s="1"/>
  <c r="AK921" i="11"/>
  <c r="AN921" i="11" s="1"/>
  <c r="AR921" i="11" s="1" a="1"/>
  <c r="AR921" i="11" s="1"/>
  <c r="AK901" i="11"/>
  <c r="AN901" i="11" s="1"/>
  <c r="AR901" i="11" s="1" a="1"/>
  <c r="AR901" i="11" s="1"/>
  <c r="AK893" i="11"/>
  <c r="AM893" i="11" s="1" a="1"/>
  <c r="AM893" i="11" s="1"/>
  <c r="AN871" i="11"/>
  <c r="AR871" i="11" s="1" a="1"/>
  <c r="AR871" i="11" s="1"/>
  <c r="AT843" i="11"/>
  <c r="AU843" i="11" s="1"/>
  <c r="AT836" i="11"/>
  <c r="AU836" i="11" s="1"/>
  <c r="X773" i="11"/>
  <c r="Y773" i="11" s="1"/>
  <c r="AT758" i="11"/>
  <c r="AU758" i="11" s="1"/>
  <c r="AK738" i="11"/>
  <c r="AK732" i="11"/>
  <c r="AM732" i="11" s="1" a="1"/>
  <c r="AM732" i="11" s="1"/>
  <c r="AK729" i="11"/>
  <c r="AK726" i="11"/>
  <c r="AK723" i="11"/>
  <c r="AK677" i="11"/>
  <c r="AN677" i="11" s="1"/>
  <c r="AR677" i="11" s="1" a="1"/>
  <c r="AR677" i="11" s="1"/>
  <c r="AT674" i="11"/>
  <c r="AU674" i="11" s="1"/>
  <c r="AB667" i="11"/>
  <c r="X662" i="11"/>
  <c r="AK643" i="11"/>
  <c r="AK626" i="11"/>
  <c r="AK595" i="11"/>
  <c r="AK588" i="11"/>
  <c r="AL588" i="11" s="1" a="1"/>
  <c r="AL588" i="11" s="1"/>
  <c r="AK572" i="11"/>
  <c r="AL572" i="11" s="1" a="1"/>
  <c r="AL572" i="11" s="1"/>
  <c r="AT520" i="11"/>
  <c r="AV520" i="11" s="1"/>
  <c r="AT495" i="11"/>
  <c r="AK489" i="11"/>
  <c r="AK421" i="11"/>
  <c r="AN421" i="11" s="1"/>
  <c r="AR421" i="11" s="1" a="1"/>
  <c r="AR421" i="11" s="1"/>
  <c r="AK396" i="11"/>
  <c r="AN396" i="11" s="1"/>
  <c r="AR396" i="11" s="1" a="1"/>
  <c r="AR396" i="11" s="1"/>
  <c r="AK353" i="11"/>
  <c r="AK342" i="11"/>
  <c r="AB336" i="11"/>
  <c r="AC336" i="11" s="1" a="1"/>
  <c r="AC336" i="11" s="1"/>
  <c r="AT222" i="11"/>
  <c r="AB181" i="11"/>
  <c r="AK174" i="11"/>
  <c r="AB161" i="11"/>
  <c r="AC161" i="11" s="1" a="1"/>
  <c r="AC161" i="11" s="1"/>
  <c r="AK133" i="11"/>
  <c r="AL133" i="11" s="1" a="1"/>
  <c r="AL133" i="11" s="1"/>
  <c r="AK1011" i="11"/>
  <c r="AL1011" i="11" s="1" a="1"/>
  <c r="AL1011" i="11" s="1"/>
  <c r="AT1009" i="11"/>
  <c r="AW1009" i="11" s="1"/>
  <c r="Y970" i="11"/>
  <c r="AT935" i="11"/>
  <c r="AU935" i="11" s="1"/>
  <c r="AC930" i="11" a="1"/>
  <c r="AC930" i="11" s="1"/>
  <c r="AB921" i="11"/>
  <c r="AK903" i="11"/>
  <c r="AN903" i="11" s="1"/>
  <c r="X901" i="11"/>
  <c r="X893" i="11"/>
  <c r="Y893" i="11" s="1"/>
  <c r="AK884" i="11"/>
  <c r="AL884" i="11" s="1" a="1"/>
  <c r="AL884" i="11" s="1"/>
  <c r="AB871" i="11"/>
  <c r="AC871" i="11" s="1" a="1"/>
  <c r="AC871" i="11" s="1"/>
  <c r="X869" i="11"/>
  <c r="AT852" i="11"/>
  <c r="AK843" i="11"/>
  <c r="AK819" i="11"/>
  <c r="AD800" i="11" a="1"/>
  <c r="AD800" i="11" s="1"/>
  <c r="AK758" i="11"/>
  <c r="X738" i="11"/>
  <c r="Z738" i="11" s="1" a="1"/>
  <c r="Z738" i="11" s="1"/>
  <c r="AB732" i="11"/>
  <c r="AC732" i="11" s="1" a="1"/>
  <c r="AC732" i="11" s="1"/>
  <c r="X726" i="11"/>
  <c r="Y726" i="11" s="1"/>
  <c r="X677" i="11"/>
  <c r="Z677" i="11" s="1" a="1"/>
  <c r="Z677" i="11" s="1"/>
  <c r="AT653" i="11"/>
  <c r="AT631" i="11"/>
  <c r="AU631" i="11" s="1"/>
  <c r="AK597" i="11"/>
  <c r="AM552" i="11" a="1"/>
  <c r="AM552" i="11" s="1"/>
  <c r="AT528" i="11"/>
  <c r="AU528" i="11" s="1"/>
  <c r="AK520" i="11"/>
  <c r="AL520" i="11" s="1" a="1"/>
  <c r="AL520" i="11" s="1"/>
  <c r="AB501" i="11"/>
  <c r="AK470" i="11"/>
  <c r="AT451" i="11"/>
  <c r="AV451" i="11" s="1"/>
  <c r="AB433" i="11"/>
  <c r="AT426" i="11"/>
  <c r="X421" i="11"/>
  <c r="AT404" i="11"/>
  <c r="AK398" i="11"/>
  <c r="X396" i="11"/>
  <c r="Z396" i="11" s="1" a="1"/>
  <c r="Z396" i="11" s="1"/>
  <c r="AB353" i="11"/>
  <c r="AC353" i="11" s="1" a="1"/>
  <c r="AC353" i="11" s="1"/>
  <c r="AT346" i="11"/>
  <c r="AU346" i="11" s="1"/>
  <c r="AB342" i="11"/>
  <c r="AC342" i="11" s="1" a="1"/>
  <c r="AC342" i="11" s="1"/>
  <c r="X336" i="11"/>
  <c r="AK333" i="11"/>
  <c r="Y298" i="11"/>
  <c r="AK225" i="11"/>
  <c r="AL225" i="11" s="1" a="1"/>
  <c r="AL225" i="11" s="1"/>
  <c r="AB220" i="11"/>
  <c r="AC220" i="11" s="1" a="1"/>
  <c r="AC220" i="11" s="1"/>
  <c r="AB217" i="11"/>
  <c r="AM189" i="11" a="1"/>
  <c r="AM189" i="11" s="1"/>
  <c r="AT186" i="11"/>
  <c r="Y181" i="11"/>
  <c r="AB174" i="11"/>
  <c r="AV792" i="11"/>
  <c r="AW792" i="11"/>
  <c r="BA792" i="11" s="1" a="1"/>
  <c r="BA792" i="11" s="1"/>
  <c r="AL802" i="11" a="1"/>
  <c r="AL802" i="11" s="1"/>
  <c r="AM802" i="11" a="1"/>
  <c r="AM802" i="11" s="1"/>
  <c r="AN802" i="11"/>
  <c r="AR802" i="11" s="1" a="1"/>
  <c r="AR802" i="11" s="1"/>
  <c r="AM771" i="11" a="1"/>
  <c r="AM771" i="11" s="1"/>
  <c r="AN771" i="11"/>
  <c r="AR771" i="11" s="1" a="1"/>
  <c r="AR771" i="11" s="1"/>
  <c r="AV749" i="11"/>
  <c r="AU749" i="11"/>
  <c r="AL576" i="11" a="1"/>
  <c r="AL576" i="11" s="1"/>
  <c r="AM576" i="11" a="1"/>
  <c r="AM576" i="11" s="1"/>
  <c r="AD1001" i="11" a="1"/>
  <c r="AD1001" i="11" s="1"/>
  <c r="AC1001" i="11" a="1"/>
  <c r="AC1001" i="11" s="1"/>
  <c r="AU907" i="11"/>
  <c r="AV907" i="11"/>
  <c r="AU875" i="11"/>
  <c r="AV875" i="11"/>
  <c r="AD658" i="11" a="1"/>
  <c r="AD658" i="11" s="1"/>
  <c r="AC658" i="11" a="1"/>
  <c r="AC658" i="11" s="1"/>
  <c r="AM783" i="11" a="1"/>
  <c r="AM783" i="11" s="1"/>
  <c r="AN783" i="11"/>
  <c r="AR783" i="11" s="1" a="1"/>
  <c r="AR783" i="11" s="1"/>
  <c r="AL852" i="11" a="1"/>
  <c r="AL852" i="11" s="1"/>
  <c r="X842" i="11"/>
  <c r="AB842" i="11"/>
  <c r="AC842" i="11" s="1" a="1"/>
  <c r="AC842" i="11" s="1"/>
  <c r="X547" i="11"/>
  <c r="AK547" i="11"/>
  <c r="AN547" i="11" s="1"/>
  <c r="AR547" i="11" s="1" a="1"/>
  <c r="AR547" i="11" s="1"/>
  <c r="AL471" i="11" a="1"/>
  <c r="AL471" i="11" s="1"/>
  <c r="AB394" i="11"/>
  <c r="X394" i="11"/>
  <c r="AT394" i="11"/>
  <c r="AK394" i="11"/>
  <c r="X351" i="11"/>
  <c r="Y351" i="11" s="1"/>
  <c r="AB351" i="11"/>
  <c r="AL281" i="11" a="1"/>
  <c r="AL281" i="11" s="1"/>
  <c r="AN281" i="11"/>
  <c r="AR281" i="11" s="1" a="1"/>
  <c r="AR281" i="11" s="1"/>
  <c r="X834" i="11"/>
  <c r="AB834" i="11"/>
  <c r="AC834" i="11" s="1" a="1"/>
  <c r="AC834" i="11" s="1"/>
  <c r="AD797" i="11" a="1"/>
  <c r="AD797" i="11" s="1"/>
  <c r="AE797" i="11"/>
  <c r="AI797" i="11" s="1" a="1"/>
  <c r="AI797" i="11" s="1"/>
  <c r="AW691" i="11"/>
  <c r="AV691" i="11"/>
  <c r="Z89" i="11" a="1"/>
  <c r="Z89" i="11" s="1"/>
  <c r="AK1009" i="11"/>
  <c r="AB985" i="11"/>
  <c r="AK983" i="11"/>
  <c r="AL983" i="11" s="1" a="1"/>
  <c r="AL983" i="11" s="1"/>
  <c r="AK966" i="11"/>
  <c r="AM966" i="11" s="1" a="1"/>
  <c r="AM966" i="11" s="1"/>
  <c r="AK955" i="11"/>
  <c r="AM955" i="11" s="1" a="1"/>
  <c r="AM955" i="11" s="1"/>
  <c r="AT949" i="11"/>
  <c r="AU949" i="11" s="1"/>
  <c r="AW943" i="11"/>
  <c r="BA943" i="11" s="1" a="1"/>
  <c r="BA943" i="11" s="1"/>
  <c r="AK927" i="11"/>
  <c r="AB911" i="11"/>
  <c r="AK905" i="11"/>
  <c r="AL905" i="11" s="1" a="1"/>
  <c r="AL905" i="11" s="1"/>
  <c r="AB899" i="11"/>
  <c r="AE899" i="11" s="1"/>
  <c r="AI899" i="11" s="1" a="1"/>
  <c r="AI899" i="11" s="1"/>
  <c r="AT899" i="11"/>
  <c r="AB882" i="11"/>
  <c r="AK882" i="11"/>
  <c r="AB874" i="11"/>
  <c r="AK874" i="11"/>
  <c r="AL874" i="11" s="1" a="1"/>
  <c r="AL874" i="11" s="1"/>
  <c r="AE852" i="11"/>
  <c r="AI852" i="11" s="1" a="1"/>
  <c r="AI852" i="11" s="1"/>
  <c r="AC836" i="11" a="1"/>
  <c r="AC836" i="11" s="1"/>
  <c r="AE836" i="11"/>
  <c r="AI836" i="11" s="1" a="1"/>
  <c r="AI836" i="11" s="1"/>
  <c r="AB827" i="11"/>
  <c r="AT827" i="11"/>
  <c r="AU827" i="11" s="1"/>
  <c r="AN820" i="11"/>
  <c r="AR820" i="11" s="1" a="1"/>
  <c r="AR820" i="11" s="1"/>
  <c r="AL820" i="11" a="1"/>
  <c r="AL820" i="11" s="1"/>
  <c r="X804" i="11"/>
  <c r="AB804" i="11"/>
  <c r="AD804" i="11" s="1" a="1"/>
  <c r="AD804" i="11" s="1"/>
  <c r="AK804" i="11"/>
  <c r="AN804" i="11" s="1"/>
  <c r="AR804" i="11" s="1" a="1"/>
  <c r="AR804" i="11" s="1"/>
  <c r="AD770" i="11" a="1"/>
  <c r="AD770" i="11" s="1"/>
  <c r="AC770" i="11" a="1"/>
  <c r="AC770" i="11" s="1"/>
  <c r="AT760" i="11"/>
  <c r="AK760" i="11"/>
  <c r="AT754" i="11"/>
  <c r="X754" i="11"/>
  <c r="AB750" i="11"/>
  <c r="AT750" i="11"/>
  <c r="AU750" i="11" s="1"/>
  <c r="AK739" i="11"/>
  <c r="AM739" i="11" s="1" a="1"/>
  <c r="AM739" i="11" s="1"/>
  <c r="X739" i="11"/>
  <c r="Y739" i="11" s="1"/>
  <c r="AM720" i="11" a="1"/>
  <c r="AM720" i="11" s="1"/>
  <c r="AL720" i="11" a="1"/>
  <c r="AL720" i="11" s="1"/>
  <c r="AT715" i="11"/>
  <c r="AB710" i="11"/>
  <c r="AT710" i="11"/>
  <c r="AV710" i="11" s="1"/>
  <c r="AT698" i="11"/>
  <c r="X698" i="11"/>
  <c r="AM667" i="11" a="1"/>
  <c r="AM667" i="11" s="1"/>
  <c r="X665" i="11"/>
  <c r="AT665" i="11"/>
  <c r="AU665" i="11" s="1"/>
  <c r="AB665" i="11"/>
  <c r="AE665" i="11" s="1"/>
  <c r="AI665" i="11" s="1" a="1"/>
  <c r="AI665" i="11" s="1"/>
  <c r="X609" i="11"/>
  <c r="AK609" i="11"/>
  <c r="AL609" i="11" s="1" a="1"/>
  <c r="AL609" i="11" s="1"/>
  <c r="AT609" i="11"/>
  <c r="AU593" i="11"/>
  <c r="AV593" i="11"/>
  <c r="X586" i="11"/>
  <c r="AK586" i="11"/>
  <c r="AL586" i="11" s="1" a="1"/>
  <c r="AL586" i="11" s="1"/>
  <c r="AB564" i="11"/>
  <c r="AT564" i="11"/>
  <c r="AK521" i="11"/>
  <c r="AM521" i="11" s="1" a="1"/>
  <c r="AM521" i="11" s="1"/>
  <c r="X521" i="11"/>
  <c r="Y521" i="11" s="1"/>
  <c r="AT521" i="11"/>
  <c r="AB521" i="11"/>
  <c r="AC521" i="11" s="1" a="1"/>
  <c r="AC521" i="11" s="1"/>
  <c r="AK513" i="11"/>
  <c r="AT513" i="11"/>
  <c r="AV513" i="11" s="1"/>
  <c r="X513" i="11"/>
  <c r="AB513" i="11"/>
  <c r="AE513" i="11" s="1"/>
  <c r="AI513" i="11" s="1" a="1"/>
  <c r="AI513" i="11" s="1"/>
  <c r="AV459" i="11"/>
  <c r="AW459" i="11"/>
  <c r="AT401" i="11"/>
  <c r="X401" i="11"/>
  <c r="AB401" i="11"/>
  <c r="AK401" i="11"/>
  <c r="AM401" i="11" s="1" a="1"/>
  <c r="AM401" i="11" s="1"/>
  <c r="AB277" i="11"/>
  <c r="AC277" i="11" s="1" a="1"/>
  <c r="AC277" i="11" s="1"/>
  <c r="X277" i="11"/>
  <c r="AK277" i="11"/>
  <c r="AN277" i="11" s="1"/>
  <c r="AR277" i="11" s="1" a="1"/>
  <c r="AR277" i="11" s="1"/>
  <c r="X855" i="11"/>
  <c r="AK855" i="11"/>
  <c r="AL855" i="11" s="1" a="1"/>
  <c r="AL855" i="11" s="1"/>
  <c r="X574" i="11"/>
  <c r="AB574" i="11"/>
  <c r="AT574" i="11"/>
  <c r="AV574" i="11" s="1"/>
  <c r="AM387" i="11" a="1"/>
  <c r="AM387" i="11" s="1"/>
  <c r="AL1019" i="11" a="1"/>
  <c r="AL1019" i="11" s="1"/>
  <c r="AN1017" i="11"/>
  <c r="AR1017" i="11" s="1" a="1"/>
  <c r="AR1017" i="11" s="1"/>
  <c r="AB1009" i="11"/>
  <c r="AD1009" i="11" s="1" a="1"/>
  <c r="AD1009" i="11" s="1"/>
  <c r="X1006" i="11"/>
  <c r="AT1001" i="11"/>
  <c r="AW1001" i="11" s="1"/>
  <c r="AB986" i="11"/>
  <c r="AC986" i="11" s="1" a="1"/>
  <c r="AC986" i="11" s="1"/>
  <c r="AB983" i="11"/>
  <c r="AT981" i="11"/>
  <c r="X971" i="11"/>
  <c r="Z971" i="11" s="1" a="1"/>
  <c r="Z971" i="11" s="1"/>
  <c r="X966" i="11"/>
  <c r="Y966" i="11" s="1"/>
  <c r="AT963" i="11"/>
  <c r="AB955" i="11"/>
  <c r="AC955" i="11" s="1" a="1"/>
  <c r="AC955" i="11" s="1"/>
  <c r="AB951" i="11"/>
  <c r="AT945" i="11"/>
  <c r="AB937" i="11"/>
  <c r="AB927" i="11"/>
  <c r="AT921" i="11"/>
  <c r="AU921" i="11" s="1"/>
  <c r="AK914" i="11"/>
  <c r="AN914" i="11" s="1"/>
  <c r="AR914" i="11" s="1" a="1"/>
  <c r="AR914" i="11" s="1"/>
  <c r="X911" i="11"/>
  <c r="Y911" i="11" s="1"/>
  <c r="AB905" i="11"/>
  <c r="AC905" i="11" s="1" a="1"/>
  <c r="AC905" i="11" s="1"/>
  <c r="AK891" i="11"/>
  <c r="AM891" i="11" s="1" a="1"/>
  <c r="AM891" i="11" s="1"/>
  <c r="AK854" i="11"/>
  <c r="AL854" i="11" s="1" a="1"/>
  <c r="AL854" i="11" s="1"/>
  <c r="X852" i="11"/>
  <c r="AK849" i="11"/>
  <c r="AK846" i="11"/>
  <c r="AL846" i="11" s="1" a="1"/>
  <c r="AL846" i="11" s="1"/>
  <c r="X841" i="11"/>
  <c r="AB841" i="11"/>
  <c r="AC841" i="11" s="1" a="1"/>
  <c r="AC841" i="11" s="1"/>
  <c r="AK836" i="11"/>
  <c r="X836" i="11"/>
  <c r="Y836" i="11" s="1"/>
  <c r="AK830" i="11"/>
  <c r="AL830" i="11" s="1" a="1"/>
  <c r="AL830" i="11" s="1"/>
  <c r="X823" i="11"/>
  <c r="AK823" i="11"/>
  <c r="AB790" i="11"/>
  <c r="AC790" i="11" s="1" a="1"/>
  <c r="AC790" i="11" s="1"/>
  <c r="X790" i="11"/>
  <c r="Y790" i="11" s="1"/>
  <c r="AT786" i="11"/>
  <c r="AU786" i="11" s="1"/>
  <c r="AK778" i="11"/>
  <c r="AT770" i="11"/>
  <c r="AW770" i="11" s="1"/>
  <c r="BA770" i="11" s="1" a="1"/>
  <c r="BA770" i="11" s="1"/>
  <c r="X770" i="11"/>
  <c r="Z770" i="11" s="1" a="1"/>
  <c r="Z770" i="11" s="1"/>
  <c r="AK747" i="11"/>
  <c r="AT736" i="11"/>
  <c r="X736" i="11"/>
  <c r="Y736" i="11" s="1"/>
  <c r="AB733" i="11"/>
  <c r="AT733" i="11"/>
  <c r="AT717" i="11"/>
  <c r="AM659" i="11" a="1"/>
  <c r="AM659" i="11" s="1"/>
  <c r="AN659" i="11"/>
  <c r="AR659" i="11" s="1" a="1"/>
  <c r="AR659" i="11" s="1"/>
  <c r="X657" i="11"/>
  <c r="AB657" i="11"/>
  <c r="AT657" i="11"/>
  <c r="AU657" i="11" s="1"/>
  <c r="AB629" i="11"/>
  <c r="X629" i="11"/>
  <c r="AK611" i="11"/>
  <c r="AL611" i="11" s="1" a="1"/>
  <c r="AL611" i="11" s="1"/>
  <c r="AB593" i="11"/>
  <c r="AE593" i="11" s="1"/>
  <c r="AI593" i="11" s="1" a="1"/>
  <c r="AI593" i="11" s="1"/>
  <c r="X593" i="11"/>
  <c r="Y593" i="11" s="1"/>
  <c r="AT589" i="11"/>
  <c r="AB589" i="11"/>
  <c r="AK589" i="11"/>
  <c r="AL589" i="11" s="1" a="1"/>
  <c r="AL589" i="11" s="1"/>
  <c r="X589" i="11"/>
  <c r="Y589" i="11" s="1"/>
  <c r="X536" i="11"/>
  <c r="AK536" i="11"/>
  <c r="AL536" i="11" s="1" a="1"/>
  <c r="AL536" i="11" s="1"/>
  <c r="AT536" i="11"/>
  <c r="AU536" i="11" s="1"/>
  <c r="AB536" i="11"/>
  <c r="AB529" i="11"/>
  <c r="AE529" i="11" s="1"/>
  <c r="AI529" i="11" s="1" a="1"/>
  <c r="AI529" i="11" s="1"/>
  <c r="AT529" i="11"/>
  <c r="X452" i="11"/>
  <c r="Z452" i="11" s="1" a="1"/>
  <c r="Z452" i="11" s="1"/>
  <c r="AT452" i="11"/>
  <c r="AV452" i="11" s="1"/>
  <c r="AT363" i="11"/>
  <c r="AK363" i="11"/>
  <c r="AM363" i="11" s="1" a="1"/>
  <c r="AM363" i="11" s="1"/>
  <c r="AM342" i="11" a="1"/>
  <c r="AM342" i="11" s="1"/>
  <c r="AL342" i="11" a="1"/>
  <c r="AL342" i="11" s="1"/>
  <c r="AB190" i="11"/>
  <c r="AD190" i="11" s="1" a="1"/>
  <c r="AD190" i="11" s="1"/>
  <c r="AK190" i="11"/>
  <c r="AN190" i="11" s="1"/>
  <c r="AR190" i="11" s="1" a="1"/>
  <c r="AR190" i="11" s="1"/>
  <c r="X818" i="11"/>
  <c r="AB818" i="11"/>
  <c r="AC818" i="11" s="1" a="1"/>
  <c r="AC818" i="11" s="1"/>
  <c r="AB660" i="11"/>
  <c r="AT660" i="11"/>
  <c r="AV660" i="11" s="1"/>
  <c r="X612" i="11"/>
  <c r="AK612" i="11"/>
  <c r="AB559" i="11"/>
  <c r="AD559" i="11" s="1" a="1"/>
  <c r="AD559" i="11" s="1"/>
  <c r="AK559" i="11"/>
  <c r="AM559" i="11" s="1" a="1"/>
  <c r="AM559" i="11" s="1"/>
  <c r="AL1017" i="11" a="1"/>
  <c r="AL1017" i="11" s="1"/>
  <c r="X1015" i="11"/>
  <c r="Y1015" i="11" s="1"/>
  <c r="AK1000" i="11"/>
  <c r="AL1000" i="11" s="1" a="1"/>
  <c r="AL1000" i="11" s="1"/>
  <c r="X985" i="11"/>
  <c r="AK981" i="11"/>
  <c r="AL979" i="11" a="1"/>
  <c r="AL979" i="11" s="1"/>
  <c r="X963" i="11"/>
  <c r="X947" i="11"/>
  <c r="Y947" i="11" s="1"/>
  <c r="AB945" i="11"/>
  <c r="AK943" i="11"/>
  <c r="AB929" i="11"/>
  <c r="AC929" i="11" s="1" a="1"/>
  <c r="AC929" i="11" s="1"/>
  <c r="AN893" i="11"/>
  <c r="AR893" i="11" s="1" a="1"/>
  <c r="AR893" i="11" s="1"/>
  <c r="AL893" i="11" a="1"/>
  <c r="AL893" i="11" s="1"/>
  <c r="AK878" i="11"/>
  <c r="AL878" i="11" s="1" a="1"/>
  <c r="AL878" i="11" s="1"/>
  <c r="AB873" i="11"/>
  <c r="AC873" i="11" s="1" a="1"/>
  <c r="AC873" i="11" s="1"/>
  <c r="AB803" i="11"/>
  <c r="AT803" i="11"/>
  <c r="AU803" i="11" s="1"/>
  <c r="AB781" i="11"/>
  <c r="AE781" i="11" s="1"/>
  <c r="AI781" i="11" s="1" a="1"/>
  <c r="AI781" i="11" s="1"/>
  <c r="X781" i="11"/>
  <c r="Z781" i="11" s="1" a="1"/>
  <c r="Z781" i="11" s="1"/>
  <c r="AT767" i="11"/>
  <c r="AK767" i="11"/>
  <c r="AN767" i="11" s="1"/>
  <c r="AR767" i="11" s="1" a="1"/>
  <c r="AR767" i="11" s="1"/>
  <c r="AT744" i="11"/>
  <c r="X744" i="11"/>
  <c r="Y744" i="11" s="1"/>
  <c r="AK717" i="11"/>
  <c r="AL717" i="11" s="1" a="1"/>
  <c r="AL717" i="11" s="1"/>
  <c r="AT709" i="11"/>
  <c r="Z697" i="11" a="1"/>
  <c r="Z697" i="11" s="1"/>
  <c r="Y697" i="11"/>
  <c r="X637" i="11"/>
  <c r="AT637" i="11"/>
  <c r="X618" i="11"/>
  <c r="AK618" i="11"/>
  <c r="AL618" i="11" s="1" a="1"/>
  <c r="AL618" i="11" s="1"/>
  <c r="X576" i="11"/>
  <c r="Y576" i="11" s="1"/>
  <c r="AB576" i="11"/>
  <c r="AE576" i="11" s="1"/>
  <c r="AI576" i="11" s="1" a="1"/>
  <c r="AI576" i="11" s="1"/>
  <c r="AB561" i="11"/>
  <c r="AD561" i="11" s="1" a="1"/>
  <c r="AD561" i="11" s="1"/>
  <c r="AT561" i="11"/>
  <c r="X561" i="11"/>
  <c r="AK561" i="11"/>
  <c r="AN561" i="11" s="1"/>
  <c r="AR561" i="11" s="1" a="1"/>
  <c r="AR561" i="11" s="1"/>
  <c r="AB532" i="11"/>
  <c r="AT532" i="11"/>
  <c r="AU532" i="11" s="1"/>
  <c r="X512" i="11"/>
  <c r="Z512" i="11" s="1" a="1"/>
  <c r="Z512" i="11" s="1"/>
  <c r="AB512" i="11"/>
  <c r="AT512" i="11"/>
  <c r="AT509" i="11"/>
  <c r="AB509" i="11"/>
  <c r="AE509" i="11" s="1"/>
  <c r="AI509" i="11" s="1" a="1"/>
  <c r="AI509" i="11" s="1"/>
  <c r="AK509" i="11"/>
  <c r="AM509" i="11" s="1" a="1"/>
  <c r="AM509" i="11" s="1"/>
  <c r="AL479" i="11" a="1"/>
  <c r="AL479" i="11" s="1"/>
  <c r="AM479" i="11" a="1"/>
  <c r="AM479" i="11" s="1"/>
  <c r="X458" i="11"/>
  <c r="AB458" i="11"/>
  <c r="AK949" i="11"/>
  <c r="AK916" i="11"/>
  <c r="X891" i="11"/>
  <c r="AT891" i="11"/>
  <c r="AW891" i="11" s="1"/>
  <c r="AU883" i="11"/>
  <c r="AV883" i="11"/>
  <c r="X881" i="11"/>
  <c r="AK881" i="11"/>
  <c r="AL881" i="11" s="1" a="1"/>
  <c r="AL881" i="11" s="1"/>
  <c r="X866" i="11"/>
  <c r="Y866" i="11" s="1"/>
  <c r="AK866" i="11"/>
  <c r="AB840" i="11"/>
  <c r="AC840" i="11" s="1" a="1"/>
  <c r="AC840" i="11" s="1"/>
  <c r="AK837" i="11"/>
  <c r="AL837" i="11" s="1" a="1"/>
  <c r="AL837" i="11" s="1"/>
  <c r="X826" i="11"/>
  <c r="AK826" i="11"/>
  <c r="AB792" i="11"/>
  <c r="AE792" i="11" s="1"/>
  <c r="AI792" i="11" s="1" a="1"/>
  <c r="AI792" i="11" s="1"/>
  <c r="X792" i="11"/>
  <c r="AT774" i="11"/>
  <c r="AT747" i="11"/>
  <c r="X747" i="11"/>
  <c r="Y747" i="11" s="1"/>
  <c r="AK715" i="11"/>
  <c r="X715" i="11"/>
  <c r="Y715" i="11" s="1"/>
  <c r="AT671" i="11"/>
  <c r="AK671" i="11"/>
  <c r="AM671" i="11" s="1" a="1"/>
  <c r="AM671" i="11" s="1"/>
  <c r="AB614" i="11"/>
  <c r="AK614" i="11"/>
  <c r="AB608" i="11"/>
  <c r="AK608" i="11"/>
  <c r="X549" i="11"/>
  <c r="AB549" i="11"/>
  <c r="AK549" i="11"/>
  <c r="AL549" i="11" s="1" a="1"/>
  <c r="AL549" i="11" s="1"/>
  <c r="AB535" i="11"/>
  <c r="AT535" i="11"/>
  <c r="AN520" i="11"/>
  <c r="AR520" i="11" s="1" a="1"/>
  <c r="AR520" i="11" s="1"/>
  <c r="Z353" i="11" a="1"/>
  <c r="Z353" i="11" s="1"/>
  <c r="Y353" i="11"/>
  <c r="AB292" i="11"/>
  <c r="X292" i="11"/>
  <c r="Y292" i="11" s="1"/>
  <c r="AT292" i="11"/>
  <c r="AU292" i="11" s="1"/>
  <c r="X116" i="11"/>
  <c r="Z116" i="11" s="1" a="1"/>
  <c r="Z116" i="11" s="1"/>
  <c r="AB981" i="11"/>
  <c r="AK895" i="11"/>
  <c r="AM895" i="11" s="1" a="1"/>
  <c r="AM895" i="11" s="1"/>
  <c r="AB895" i="11"/>
  <c r="AK875" i="11"/>
  <c r="AL875" i="11" s="1" a="1"/>
  <c r="AL875" i="11" s="1"/>
  <c r="X875" i="11"/>
  <c r="Y875" i="11" s="1"/>
  <c r="AM816" i="11" a="1"/>
  <c r="AM816" i="11" s="1"/>
  <c r="AL816" i="11" a="1"/>
  <c r="AL816" i="11" s="1"/>
  <c r="AB811" i="11"/>
  <c r="AD811" i="11" s="1" a="1"/>
  <c r="AD811" i="11" s="1"/>
  <c r="AT811" i="11"/>
  <c r="AK798" i="11"/>
  <c r="AL798" i="11" s="1" a="1"/>
  <c r="AL798" i="11" s="1"/>
  <c r="X798" i="11"/>
  <c r="Y798" i="11" s="1"/>
  <c r="AT783" i="11"/>
  <c r="AB783" i="11"/>
  <c r="AC783" i="11" s="1" a="1"/>
  <c r="AC783" i="11" s="1"/>
  <c r="AT771" i="11"/>
  <c r="AB771" i="11"/>
  <c r="AC771" i="11" s="1" a="1"/>
  <c r="AC771" i="11" s="1"/>
  <c r="AT752" i="11"/>
  <c r="AU752" i="11" s="1"/>
  <c r="X752" i="11"/>
  <c r="Y752" i="11" s="1"/>
  <c r="AB749" i="11"/>
  <c r="X749" i="11"/>
  <c r="Y749" i="11" s="1"/>
  <c r="AB725" i="11"/>
  <c r="AC725" i="11" s="1" a="1"/>
  <c r="AC725" i="11" s="1"/>
  <c r="X725" i="11"/>
  <c r="AT702" i="11"/>
  <c r="X702" i="11"/>
  <c r="Z702" i="11" s="1" a="1"/>
  <c r="Z702" i="11" s="1"/>
  <c r="X699" i="11"/>
  <c r="Y699" i="11" s="1"/>
  <c r="AK699" i="11"/>
  <c r="AD666" i="11" a="1"/>
  <c r="AD666" i="11" s="1"/>
  <c r="AC666" i="11" a="1"/>
  <c r="AC666" i="11" s="1"/>
  <c r="AD557" i="11" a="1"/>
  <c r="AD557" i="11" s="1"/>
  <c r="AC557" i="11" a="1"/>
  <c r="AC557" i="11" s="1"/>
  <c r="X511" i="11"/>
  <c r="Y511" i="11" s="1"/>
  <c r="AB511" i="11"/>
  <c r="AT511" i="11"/>
  <c r="AB481" i="11"/>
  <c r="AT481" i="11"/>
  <c r="AU481" i="11" s="1"/>
  <c r="X481" i="11"/>
  <c r="AK481" i="11"/>
  <c r="AL481" i="11" s="1" a="1"/>
  <c r="AL481" i="11" s="1"/>
  <c r="AB472" i="11"/>
  <c r="AE472" i="11" s="1"/>
  <c r="AI472" i="11" s="1" a="1"/>
  <c r="AI472" i="11" s="1"/>
  <c r="AK472" i="11"/>
  <c r="AM472" i="11" s="1" a="1"/>
  <c r="AM472" i="11" s="1"/>
  <c r="AK460" i="11"/>
  <c r="AB460" i="11"/>
  <c r="X460" i="11"/>
  <c r="AN434" i="11"/>
  <c r="AR434" i="11" s="1" a="1"/>
  <c r="AR434" i="11" s="1"/>
  <c r="AL434" i="11" a="1"/>
  <c r="AL434" i="11" s="1"/>
  <c r="AV358" i="11"/>
  <c r="AW358" i="11"/>
  <c r="BA358" i="11" s="1" a="1"/>
  <c r="BA358" i="11" s="1"/>
  <c r="AB295" i="11"/>
  <c r="AC295" i="11" s="1" a="1"/>
  <c r="AC295" i="11" s="1"/>
  <c r="AK295" i="11"/>
  <c r="AL295" i="11" s="1" a="1"/>
  <c r="AL295" i="11" s="1"/>
  <c r="AU282" i="11"/>
  <c r="AW282" i="11"/>
  <c r="BA282" i="11" s="1" a="1"/>
  <c r="BA282" i="11" s="1"/>
  <c r="AB1017" i="11"/>
  <c r="AT1011" i="11"/>
  <c r="AK999" i="11"/>
  <c r="AL999" i="11" s="1" a="1"/>
  <c r="AL999" i="11" s="1"/>
  <c r="AT987" i="11"/>
  <c r="AW987" i="11" s="1"/>
  <c r="AL985" i="11" a="1"/>
  <c r="AL985" i="11" s="1"/>
  <c r="AK984" i="11"/>
  <c r="AK982" i="11"/>
  <c r="AB967" i="11"/>
  <c r="AK954" i="11"/>
  <c r="AL954" i="11" s="1" a="1"/>
  <c r="AL954" i="11" s="1"/>
  <c r="X950" i="11"/>
  <c r="Y950" i="11" s="1"/>
  <c r="AB949" i="11"/>
  <c r="AC949" i="11" s="1" a="1"/>
  <c r="AC949" i="11" s="1"/>
  <c r="AK946" i="11"/>
  <c r="AN946" i="11" s="1"/>
  <c r="AR946" i="11" s="1" a="1"/>
  <c r="AR946" i="11" s="1"/>
  <c r="AK944" i="11"/>
  <c r="AN944" i="11" s="1"/>
  <c r="AR944" i="11" s="1" a="1"/>
  <c r="AR944" i="11" s="1"/>
  <c r="AT933" i="11"/>
  <c r="AK906" i="11"/>
  <c r="AT890" i="11"/>
  <c r="AV890" i="11" s="1"/>
  <c r="AK883" i="11"/>
  <c r="X883" i="11"/>
  <c r="Y883" i="11" s="1"/>
  <c r="AK877" i="11"/>
  <c r="AN877" i="11" s="1"/>
  <c r="AR877" i="11" s="1" a="1"/>
  <c r="AR877" i="11" s="1"/>
  <c r="AT834" i="11"/>
  <c r="AU834" i="11" s="1"/>
  <c r="X825" i="11"/>
  <c r="AB825" i="11"/>
  <c r="AE825" i="11" s="1"/>
  <c r="AI825" i="11" s="1" a="1"/>
  <c r="AI825" i="11" s="1"/>
  <c r="AT816" i="11"/>
  <c r="AB816" i="11"/>
  <c r="AC816" i="11" s="1" a="1"/>
  <c r="AC816" i="11" s="1"/>
  <c r="X808" i="11"/>
  <c r="X795" i="11"/>
  <c r="Y795" i="11" s="1"/>
  <c r="AB795" i="11"/>
  <c r="AE795" i="11" s="1"/>
  <c r="AI795" i="11" s="1" a="1"/>
  <c r="AI795" i="11" s="1"/>
  <c r="AK774" i="11"/>
  <c r="AT727" i="11"/>
  <c r="X727" i="11"/>
  <c r="AK727" i="11"/>
  <c r="AT714" i="11"/>
  <c r="AB708" i="11"/>
  <c r="AB705" i="11"/>
  <c r="AT666" i="11"/>
  <c r="AK666" i="11"/>
  <c r="AM666" i="11" s="1" a="1"/>
  <c r="AM666" i="11" s="1"/>
  <c r="X666" i="11"/>
  <c r="Y666" i="11" s="1"/>
  <c r="AT655" i="11"/>
  <c r="AK655" i="11"/>
  <c r="X655" i="11"/>
  <c r="Y655" i="11" s="1"/>
  <c r="X650" i="11"/>
  <c r="AT650" i="11"/>
  <c r="AU650" i="11" s="1"/>
  <c r="AK620" i="11"/>
  <c r="AL620" i="11" s="1" a="1"/>
  <c r="AL620" i="11" s="1"/>
  <c r="X613" i="11"/>
  <c r="Y613" i="11" s="1"/>
  <c r="AB613" i="11"/>
  <c r="AC613" i="11" s="1" a="1"/>
  <c r="AC613" i="11" s="1"/>
  <c r="AB591" i="11"/>
  <c r="AK591" i="11"/>
  <c r="AT578" i="11"/>
  <c r="AV578" i="11" s="1"/>
  <c r="X578" i="11"/>
  <c r="AK578" i="11"/>
  <c r="AL578" i="11" s="1" a="1"/>
  <c r="AL578" i="11" s="1"/>
  <c r="AN572" i="11"/>
  <c r="AR572" i="11" s="1" a="1"/>
  <c r="AR572" i="11" s="1"/>
  <c r="AM572" i="11" a="1"/>
  <c r="AM572" i="11" s="1"/>
  <c r="X544" i="11"/>
  <c r="AT544" i="11"/>
  <c r="AK544" i="11"/>
  <c r="AN337" i="11"/>
  <c r="AR337" i="11" s="1" a="1"/>
  <c r="AR337" i="11" s="1"/>
  <c r="AN1011" i="11"/>
  <c r="AR1011" i="11" s="1" a="1"/>
  <c r="AR1011" i="11" s="1"/>
  <c r="AK1007" i="11"/>
  <c r="AN1007" i="11" s="1"/>
  <c r="AR1007" i="11" s="1" a="1"/>
  <c r="AR1007" i="11" s="1"/>
  <c r="Z1001" i="11" a="1"/>
  <c r="Z1001" i="11" s="1"/>
  <c r="AB999" i="11"/>
  <c r="AD999" i="11" s="1" a="1"/>
  <c r="AD999" i="11" s="1"/>
  <c r="X987" i="11"/>
  <c r="Z987" i="11" s="1" a="1"/>
  <c r="Z987" i="11" s="1"/>
  <c r="X982" i="11"/>
  <c r="Y982" i="11" s="1"/>
  <c r="AK978" i="11"/>
  <c r="AK962" i="11"/>
  <c r="AM962" i="11" s="1" a="1"/>
  <c r="AM962" i="11" s="1"/>
  <c r="AE954" i="11"/>
  <c r="AI954" i="11" s="1" a="1"/>
  <c r="AI954" i="11" s="1"/>
  <c r="AK952" i="11"/>
  <c r="AL952" i="11" s="1" a="1"/>
  <c r="AL952" i="11" s="1"/>
  <c r="X915" i="11"/>
  <c r="Y915" i="11" s="1"/>
  <c r="X877" i="11"/>
  <c r="AV874" i="11"/>
  <c r="AW874" i="11"/>
  <c r="BA874" i="11" s="1" a="1"/>
  <c r="BA874" i="11" s="1"/>
  <c r="AT864" i="11"/>
  <c r="AV864" i="11" s="1"/>
  <c r="AK864" i="11"/>
  <c r="AT850" i="11"/>
  <c r="AK842" i="11"/>
  <c r="AK839" i="11"/>
  <c r="AV836" i="11"/>
  <c r="AK834" i="11"/>
  <c r="AN834" i="11" s="1"/>
  <c r="AR834" i="11" s="1" a="1"/>
  <c r="AR834" i="11" s="1"/>
  <c r="X802" i="11"/>
  <c r="Z802" i="11" s="1" a="1"/>
  <c r="Z802" i="11" s="1"/>
  <c r="AT802" i="11"/>
  <c r="AU802" i="11" s="1"/>
  <c r="X776" i="11"/>
  <c r="AK776" i="11"/>
  <c r="AL776" i="11" s="1" a="1"/>
  <c r="AL776" i="11" s="1"/>
  <c r="X774" i="11"/>
  <c r="AW772" i="11"/>
  <c r="AV772" i="11"/>
  <c r="AT755" i="11"/>
  <c r="AK755" i="11"/>
  <c r="AL755" i="11" s="1" a="1"/>
  <c r="AL755" i="11" s="1"/>
  <c r="AK748" i="11"/>
  <c r="AM748" i="11" s="1" a="1"/>
  <c r="AM748" i="11" s="1"/>
  <c r="AT718" i="11"/>
  <c r="AU718" i="11" s="1"/>
  <c r="X718" i="11"/>
  <c r="Z718" i="11" s="1" a="1"/>
  <c r="Z718" i="11" s="1"/>
  <c r="AK711" i="11"/>
  <c r="AB711" i="11"/>
  <c r="AD711" i="11" s="1" a="1"/>
  <c r="AD711" i="11" s="1"/>
  <c r="AM701" i="11" a="1"/>
  <c r="AM701" i="11" s="1"/>
  <c r="AK691" i="11"/>
  <c r="AM691" i="11" s="1" a="1"/>
  <c r="AM691" i="11" s="1"/>
  <c r="X673" i="11"/>
  <c r="AK673" i="11"/>
  <c r="AL673" i="11" s="1" a="1"/>
  <c r="AL673" i="11" s="1"/>
  <c r="AT658" i="11"/>
  <c r="X658" i="11"/>
  <c r="AK658" i="11"/>
  <c r="AM658" i="11" s="1" a="1"/>
  <c r="AM658" i="11" s="1"/>
  <c r="X635" i="11"/>
  <c r="Y635" i="11" s="1"/>
  <c r="AT635" i="11"/>
  <c r="AK574" i="11"/>
  <c r="AM574" i="11" s="1" a="1"/>
  <c r="AM574" i="11" s="1"/>
  <c r="AB540" i="11"/>
  <c r="AC540" i="11" s="1" a="1"/>
  <c r="AC540" i="11" s="1"/>
  <c r="X540" i="11"/>
  <c r="AB486" i="11"/>
  <c r="AK486" i="11"/>
  <c r="AL486" i="11" s="1" a="1"/>
  <c r="AL486" i="11" s="1"/>
  <c r="AB447" i="11"/>
  <c r="AC447" i="11" s="1" a="1"/>
  <c r="AC447" i="11" s="1"/>
  <c r="AT447" i="11"/>
  <c r="AW447" i="11" s="1"/>
  <c r="AK447" i="11"/>
  <c r="AB412" i="11"/>
  <c r="X412" i="11"/>
  <c r="AK412" i="11"/>
  <c r="AN412" i="11" s="1"/>
  <c r="AR412" i="11" s="1" a="1"/>
  <c r="AR412" i="11" s="1"/>
  <c r="AT412" i="11"/>
  <c r="AM244" i="11" a="1"/>
  <c r="AM244" i="11" s="1"/>
  <c r="AL244" i="11" a="1"/>
  <c r="AL244" i="11" s="1"/>
  <c r="X495" i="11"/>
  <c r="Y495" i="11" s="1"/>
  <c r="AB495" i="11"/>
  <c r="AC495" i="11" s="1" a="1"/>
  <c r="AC495" i="11" s="1"/>
  <c r="AB478" i="11"/>
  <c r="AK478" i="11"/>
  <c r="AT429" i="11"/>
  <c r="X429" i="11"/>
  <c r="AB415" i="11"/>
  <c r="X415" i="11"/>
  <c r="Y415" i="11" s="1"/>
  <c r="AV388" i="11"/>
  <c r="AU388" i="11"/>
  <c r="AK307" i="11"/>
  <c r="AL307" i="11" s="1" a="1"/>
  <c r="AL307" i="11" s="1"/>
  <c r="AT307" i="11"/>
  <c r="AT257" i="11"/>
  <c r="X257" i="11"/>
  <c r="X227" i="11"/>
  <c r="AB227" i="11"/>
  <c r="AC227" i="11" s="1" a="1"/>
  <c r="AC227" i="11" s="1"/>
  <c r="AT227" i="11"/>
  <c r="X194" i="11"/>
  <c r="Y194" i="11" s="1"/>
  <c r="AB194" i="11"/>
  <c r="AD194" i="11" s="1" a="1"/>
  <c r="AD194" i="11" s="1"/>
  <c r="AK194" i="11"/>
  <c r="AT194" i="11"/>
  <c r="AV194" i="11" s="1"/>
  <c r="AT812" i="11"/>
  <c r="AU799" i="11"/>
  <c r="AX799" i="11" s="1"/>
  <c r="P799" i="11" s="1"/>
  <c r="AT796" i="11"/>
  <c r="AW794" i="11"/>
  <c r="BA794" i="11" s="1" a="1"/>
  <c r="BA794" i="11" s="1"/>
  <c r="AK793" i="11"/>
  <c r="AL793" i="11" s="1" a="1"/>
  <c r="AL793" i="11" s="1"/>
  <c r="AT765" i="11"/>
  <c r="AW765" i="11" s="1"/>
  <c r="AK662" i="11"/>
  <c r="AN662" i="11" s="1"/>
  <c r="AR662" i="11" s="1" a="1"/>
  <c r="AR662" i="11" s="1"/>
  <c r="AK500" i="11"/>
  <c r="AL500" i="11" s="1" a="1"/>
  <c r="AL500" i="11" s="1"/>
  <c r="X487" i="11"/>
  <c r="Y487" i="11" s="1"/>
  <c r="AT487" i="11"/>
  <c r="AB461" i="11"/>
  <c r="AT461" i="11"/>
  <c r="AU461" i="11" s="1"/>
  <c r="AB445" i="11"/>
  <c r="AK445" i="11"/>
  <c r="AL445" i="11" s="1" a="1"/>
  <c r="AL445" i="11" s="1"/>
  <c r="AB388" i="11"/>
  <c r="AE388" i="11" s="1"/>
  <c r="AI388" i="11" s="1" a="1"/>
  <c r="AI388" i="11" s="1"/>
  <c r="AK388" i="11"/>
  <c r="AK366" i="11"/>
  <c r="AT366" i="11"/>
  <c r="AV366" i="11" s="1"/>
  <c r="X337" i="11"/>
  <c r="Y337" i="11" s="1"/>
  <c r="AB328" i="11"/>
  <c r="X328" i="11"/>
  <c r="AK328" i="11"/>
  <c r="AT288" i="11"/>
  <c r="AU288" i="11" s="1"/>
  <c r="AK288" i="11"/>
  <c r="AL288" i="11" s="1" a="1"/>
  <c r="AL288" i="11" s="1"/>
  <c r="X259" i="11"/>
  <c r="Y259" i="11" s="1"/>
  <c r="AK259" i="11"/>
  <c r="AB256" i="11"/>
  <c r="AE256" i="11" s="1"/>
  <c r="AI256" i="11" s="1" a="1"/>
  <c r="AI256" i="11" s="1"/>
  <c r="AK256" i="11"/>
  <c r="AB244" i="11"/>
  <c r="AD244" i="11" s="1" a="1"/>
  <c r="AD244" i="11" s="1"/>
  <c r="X244" i="11"/>
  <c r="Z244" i="11" s="1" a="1"/>
  <c r="Z244" i="11" s="1"/>
  <c r="AT244" i="11"/>
  <c r="AU244" i="11" s="1"/>
  <c r="X519" i="11"/>
  <c r="Y519" i="11" s="1"/>
  <c r="AB519" i="11"/>
  <c r="AB468" i="11"/>
  <c r="AE468" i="11" s="1"/>
  <c r="AI468" i="11" s="1" a="1"/>
  <c r="AI468" i="11" s="1"/>
  <c r="AK468" i="11"/>
  <c r="AN468" i="11" s="1"/>
  <c r="AR468" i="11" s="1" a="1"/>
  <c r="AR468" i="11" s="1"/>
  <c r="AT449" i="11"/>
  <c r="AU449" i="11" s="1"/>
  <c r="AK449" i="11"/>
  <c r="AB434" i="11"/>
  <c r="X434" i="11"/>
  <c r="AB428" i="11"/>
  <c r="AE428" i="11" s="1"/>
  <c r="AI428" i="11" s="1" a="1"/>
  <c r="AI428" i="11" s="1"/>
  <c r="AT428" i="11"/>
  <c r="AV428" i="11" s="1"/>
  <c r="AB385" i="11"/>
  <c r="AE385" i="11" s="1"/>
  <c r="AI385" i="11" s="1" a="1"/>
  <c r="AI385" i="11" s="1"/>
  <c r="AK385" i="11"/>
  <c r="AD355" i="11" a="1"/>
  <c r="AD355" i="11" s="1"/>
  <c r="AC355" i="11" a="1"/>
  <c r="AC355" i="11" s="1"/>
  <c r="X282" i="11"/>
  <c r="Z282" i="11" s="1" a="1"/>
  <c r="Z282" i="11" s="1"/>
  <c r="AB282" i="11"/>
  <c r="AE282" i="11" s="1"/>
  <c r="AI282" i="11" s="1" a="1"/>
  <c r="AI282" i="11" s="1"/>
  <c r="AK282" i="11"/>
  <c r="AM282" i="11" s="1" a="1"/>
  <c r="AM282" i="11" s="1"/>
  <c r="AC273" i="11" a="1"/>
  <c r="AC273" i="11" s="1"/>
  <c r="AE273" i="11"/>
  <c r="AI273" i="11" s="1" a="1"/>
  <c r="AI273" i="11" s="1"/>
  <c r="AK234" i="11"/>
  <c r="X234" i="11"/>
  <c r="Z206" i="11" a="1"/>
  <c r="Z206" i="11" s="1"/>
  <c r="Y206" i="11"/>
  <c r="AK188" i="11"/>
  <c r="AM188" i="11" s="1" a="1"/>
  <c r="AM188" i="11" s="1"/>
  <c r="AT188" i="11"/>
  <c r="AW188" i="11" s="1"/>
  <c r="BA188" i="11" s="1" a="1"/>
  <c r="BA188" i="11" s="1"/>
  <c r="X322" i="11"/>
  <c r="AB322" i="11"/>
  <c r="AK322" i="11"/>
  <c r="AT314" i="11"/>
  <c r="AW314" i="11" s="1"/>
  <c r="BA314" i="11" s="1" a="1"/>
  <c r="BA314" i="11" s="1"/>
  <c r="AB314" i="11"/>
  <c r="AC314" i="11" s="1" a="1"/>
  <c r="AC314" i="11" s="1"/>
  <c r="AK314" i="11"/>
  <c r="X297" i="11"/>
  <c r="AT297" i="11"/>
  <c r="AU297" i="11" s="1"/>
  <c r="AB240" i="11"/>
  <c r="AK240" i="11"/>
  <c r="AN240" i="11" s="1"/>
  <c r="AR240" i="11" s="1" a="1"/>
  <c r="AR240" i="11" s="1"/>
  <c r="AT240" i="11"/>
  <c r="X228" i="11"/>
  <c r="AB228" i="11"/>
  <c r="AD228" i="11" s="1" a="1"/>
  <c r="AD228" i="11" s="1"/>
  <c r="AK207" i="11"/>
  <c r="AN207" i="11" s="1"/>
  <c r="AR207" i="11" s="1" a="1"/>
  <c r="AR207" i="11" s="1"/>
  <c r="X207" i="11"/>
  <c r="Y207" i="11" s="1"/>
  <c r="AB207" i="11"/>
  <c r="AD207" i="11" s="1" a="1"/>
  <c r="AD207" i="11" s="1"/>
  <c r="AT207" i="11"/>
  <c r="AW207" i="11" s="1"/>
  <c r="AB199" i="11"/>
  <c r="AK199" i="11"/>
  <c r="AT199" i="11"/>
  <c r="X172" i="11"/>
  <c r="Y172" i="11" s="1"/>
  <c r="AK172" i="11"/>
  <c r="AT172" i="11"/>
  <c r="AW172" i="11" s="1"/>
  <c r="AK889" i="11"/>
  <c r="AN889" i="11" s="1"/>
  <c r="AT871" i="11"/>
  <c r="AU871" i="11" s="1"/>
  <c r="AB832" i="11"/>
  <c r="AC832" i="11" s="1" a="1"/>
  <c r="AC832" i="11" s="1"/>
  <c r="AK810" i="11"/>
  <c r="AN810" i="11" s="1"/>
  <c r="AR810" i="11" s="1" a="1"/>
  <c r="AR810" i="11" s="1"/>
  <c r="AK799" i="11"/>
  <c r="AN799" i="11" s="1"/>
  <c r="AR799" i="11" s="1" a="1"/>
  <c r="AR799" i="11" s="1"/>
  <c r="AK794" i="11"/>
  <c r="AT766" i="11"/>
  <c r="AT723" i="11"/>
  <c r="AV723" i="11" s="1"/>
  <c r="AK606" i="11"/>
  <c r="AN606" i="11" s="1"/>
  <c r="AR606" i="11" s="1" a="1"/>
  <c r="AR606" i="11" s="1"/>
  <c r="AK573" i="11"/>
  <c r="AN573" i="11" s="1"/>
  <c r="AR573" i="11" s="1" a="1"/>
  <c r="AR573" i="11" s="1"/>
  <c r="X572" i="11"/>
  <c r="Y572" i="11" s="1"/>
  <c r="AB565" i="11"/>
  <c r="AT560" i="11"/>
  <c r="AK548" i="11"/>
  <c r="AN548" i="11" s="1"/>
  <c r="AR548" i="11" s="1" a="1"/>
  <c r="AR548" i="11" s="1"/>
  <c r="AT545" i="11"/>
  <c r="AV545" i="11" s="1"/>
  <c r="X539" i="11"/>
  <c r="AK539" i="11"/>
  <c r="AL539" i="11" s="1" a="1"/>
  <c r="AL539" i="11" s="1"/>
  <c r="X493" i="11"/>
  <c r="Y493" i="11" s="1"/>
  <c r="AT477" i="11"/>
  <c r="AU477" i="11" s="1"/>
  <c r="AK477" i="11"/>
  <c r="AK433" i="11"/>
  <c r="AM433" i="11" s="1" a="1"/>
  <c r="AM433" i="11" s="1"/>
  <c r="AL413" i="11" a="1"/>
  <c r="AL413" i="11" s="1"/>
  <c r="AT399" i="11"/>
  <c r="AV399" i="11" s="1"/>
  <c r="AB384" i="11"/>
  <c r="AK384" i="11"/>
  <c r="AN384" i="11" s="1"/>
  <c r="AR384" i="11" s="1" a="1"/>
  <c r="AR384" i="11" s="1"/>
  <c r="X377" i="11"/>
  <c r="AT311" i="11"/>
  <c r="X311" i="11"/>
  <c r="AU303" i="11"/>
  <c r="AW303" i="11"/>
  <c r="AB265" i="11"/>
  <c r="AE265" i="11" s="1"/>
  <c r="AI265" i="11" s="1" a="1"/>
  <c r="AI265" i="11" s="1"/>
  <c r="AK265" i="11"/>
  <c r="AL265" i="11" s="1" a="1"/>
  <c r="AL265" i="11" s="1"/>
  <c r="X243" i="11"/>
  <c r="AB243" i="11"/>
  <c r="AB192" i="11"/>
  <c r="AK192" i="11"/>
  <c r="AN192" i="11" s="1"/>
  <c r="AR192" i="11" s="1" a="1"/>
  <c r="AR192" i="11" s="1"/>
  <c r="X534" i="11"/>
  <c r="Y534" i="11" s="1"/>
  <c r="AK534" i="11"/>
  <c r="AM534" i="11" s="1" a="1"/>
  <c r="AM534" i="11" s="1"/>
  <c r="AK505" i="11"/>
  <c r="AL505" i="11" s="1" a="1"/>
  <c r="AL505" i="11" s="1"/>
  <c r="AB505" i="11"/>
  <c r="AE505" i="11" s="1"/>
  <c r="AI505" i="11" s="1" a="1"/>
  <c r="AI505" i="11" s="1"/>
  <c r="X479" i="11"/>
  <c r="AB479" i="11"/>
  <c r="AE479" i="11" s="1"/>
  <c r="AI479" i="11" s="1" a="1"/>
  <c r="AI479" i="11" s="1"/>
  <c r="AT473" i="11"/>
  <c r="AB473" i="11"/>
  <c r="AE473" i="11" s="1"/>
  <c r="AI473" i="11" s="1" a="1"/>
  <c r="AI473" i="11" s="1"/>
  <c r="AB462" i="11"/>
  <c r="AD462" i="11" s="1" a="1"/>
  <c r="AD462" i="11" s="1"/>
  <c r="AK462" i="11"/>
  <c r="AN462" i="11" s="1"/>
  <c r="AR462" i="11" s="1" a="1"/>
  <c r="AR462" i="11" s="1"/>
  <c r="AK446" i="11"/>
  <c r="AN446" i="11" s="1"/>
  <c r="AR446" i="11" s="1" a="1"/>
  <c r="AR446" i="11" s="1"/>
  <c r="AB446" i="11"/>
  <c r="X416" i="11"/>
  <c r="AK416" i="11"/>
  <c r="AL416" i="11" s="1" a="1"/>
  <c r="AL416" i="11" s="1"/>
  <c r="AT416" i="11"/>
  <c r="AV404" i="11"/>
  <c r="AU404" i="11"/>
  <c r="AK364" i="11"/>
  <c r="AT319" i="11"/>
  <c r="X319" i="11"/>
  <c r="Z319" i="11" s="1" a="1"/>
  <c r="Z319" i="11" s="1"/>
  <c r="AC307" i="11" a="1"/>
  <c r="AC307" i="11" s="1"/>
  <c r="AE307" i="11"/>
  <c r="AI307" i="11" s="1" a="1"/>
  <c r="AI307" i="11" s="1"/>
  <c r="X299" i="11"/>
  <c r="AK299" i="11"/>
  <c r="AM299" i="11" s="1" a="1"/>
  <c r="AM299" i="11" s="1"/>
  <c r="X296" i="11"/>
  <c r="Z296" i="11" s="1" a="1"/>
  <c r="Z296" i="11" s="1"/>
  <c r="AB296" i="11"/>
  <c r="AK296" i="11"/>
  <c r="AL296" i="11" s="1" a="1"/>
  <c r="AL296" i="11" s="1"/>
  <c r="X278" i="11"/>
  <c r="AB278" i="11"/>
  <c r="AC278" i="11" s="1" a="1"/>
  <c r="AC278" i="11" s="1"/>
  <c r="AK227" i="11"/>
  <c r="X213" i="11"/>
  <c r="Y213" i="11" s="1"/>
  <c r="AK213" i="11"/>
  <c r="AM213" i="11" s="1" a="1"/>
  <c r="AM213" i="11" s="1"/>
  <c r="AK198" i="11"/>
  <c r="X198" i="11"/>
  <c r="Y198" i="11" s="1"/>
  <c r="AB198" i="11"/>
  <c r="AT198" i="11"/>
  <c r="AW198" i="11" s="1"/>
  <c r="BA198" i="11" s="1" a="1"/>
  <c r="BA198" i="11" s="1"/>
  <c r="AT167" i="11"/>
  <c r="AV167" i="11" s="1"/>
  <c r="AK167" i="11"/>
  <c r="AT869" i="11"/>
  <c r="AT867" i="11"/>
  <c r="AU867" i="11" s="1"/>
  <c r="AB683" i="11"/>
  <c r="AC683" i="11" s="1" a="1"/>
  <c r="AC683" i="11" s="1"/>
  <c r="AT668" i="11"/>
  <c r="AT661" i="11"/>
  <c r="AU661" i="11" s="1"/>
  <c r="AB659" i="11"/>
  <c r="AC659" i="11" s="1" a="1"/>
  <c r="AC659" i="11" s="1"/>
  <c r="AB651" i="11"/>
  <c r="AK648" i="11"/>
  <c r="AV639" i="11"/>
  <c r="AM632" i="11" a="1"/>
  <c r="AM632" i="11" s="1"/>
  <c r="AT625" i="11"/>
  <c r="AU625" i="11" s="1"/>
  <c r="AB583" i="11"/>
  <c r="AE583" i="11" s="1"/>
  <c r="AI583" i="11" s="1" a="1"/>
  <c r="AI583" i="11" s="1"/>
  <c r="AB560" i="11"/>
  <c r="AC560" i="11" s="1" a="1"/>
  <c r="AC560" i="11" s="1"/>
  <c r="X541" i="11"/>
  <c r="AB541" i="11"/>
  <c r="AB528" i="11"/>
  <c r="AB526" i="11"/>
  <c r="AE526" i="11" s="1"/>
  <c r="AI526" i="11" s="1" a="1"/>
  <c r="AI526" i="11" s="1"/>
  <c r="AT524" i="11"/>
  <c r="AW524" i="11" s="1"/>
  <c r="AB488" i="11"/>
  <c r="AE488" i="11" s="1"/>
  <c r="AI488" i="11" s="1" a="1"/>
  <c r="AI488" i="11" s="1"/>
  <c r="AT488" i="11"/>
  <c r="X459" i="11"/>
  <c r="AK459" i="11"/>
  <c r="AL459" i="11" s="1" a="1"/>
  <c r="AL459" i="11" s="1"/>
  <c r="X443" i="11"/>
  <c r="AK443" i="11"/>
  <c r="AL443" i="11" s="1" a="1"/>
  <c r="AL443" i="11" s="1"/>
  <c r="AT413" i="11"/>
  <c r="AW413" i="11" s="1"/>
  <c r="X413" i="11"/>
  <c r="AL333" i="11" a="1"/>
  <c r="AL333" i="11" s="1"/>
  <c r="AN333" i="11"/>
  <c r="AR333" i="11" s="1" a="1"/>
  <c r="AR333" i="11" s="1"/>
  <c r="X315" i="11"/>
  <c r="Y315" i="11" s="1"/>
  <c r="AB315" i="11"/>
  <c r="AC315" i="11" s="1" a="1"/>
  <c r="AC315" i="11" s="1"/>
  <c r="AK315" i="11"/>
  <c r="AT315" i="11"/>
  <c r="AV315" i="11" s="1"/>
  <c r="X281" i="11"/>
  <c r="AB281" i="11"/>
  <c r="AE281" i="11" s="1"/>
  <c r="AI281" i="11" s="1" a="1"/>
  <c r="AI281" i="11" s="1"/>
  <c r="AB260" i="11"/>
  <c r="AD260" i="11" s="1" a="1"/>
  <c r="AD260" i="11" s="1"/>
  <c r="X260" i="11"/>
  <c r="AT260" i="11"/>
  <c r="AV260" i="11" s="1"/>
  <c r="X409" i="11"/>
  <c r="Z409" i="11" s="1" a="1"/>
  <c r="Z409" i="11" s="1"/>
  <c r="AK376" i="11"/>
  <c r="AB368" i="11"/>
  <c r="Z352" i="11" a="1"/>
  <c r="Z352" i="11" s="1"/>
  <c r="AB341" i="11"/>
  <c r="AD341" i="11" s="1" a="1"/>
  <c r="AD341" i="11" s="1"/>
  <c r="AK327" i="11"/>
  <c r="AL327" i="11" s="1" a="1"/>
  <c r="AL327" i="11" s="1"/>
  <c r="X249" i="11"/>
  <c r="Y249" i="11" s="1"/>
  <c r="X239" i="11"/>
  <c r="AT236" i="11"/>
  <c r="AV236" i="11" s="1"/>
  <c r="AB189" i="11"/>
  <c r="AK185" i="11"/>
  <c r="AT173" i="11"/>
  <c r="AV173" i="11" s="1"/>
  <c r="AT168" i="11"/>
  <c r="AT163" i="11"/>
  <c r="AU163" i="11" s="1"/>
  <c r="AT157" i="11"/>
  <c r="AW157" i="11" s="1"/>
  <c r="AK155" i="11"/>
  <c r="AC147" i="11" a="1"/>
  <c r="AC147" i="11" s="1"/>
  <c r="AF147" i="11" s="1"/>
  <c r="M147" i="11" s="1"/>
  <c r="AK143" i="11"/>
  <c r="AK137" i="11"/>
  <c r="AL137" i="11" s="1" a="1"/>
  <c r="AL137" i="11" s="1"/>
  <c r="AW206" i="11"/>
  <c r="BA206" i="11" s="1" a="1"/>
  <c r="BA206" i="11" s="1"/>
  <c r="AT193" i="11"/>
  <c r="AV193" i="11" s="1"/>
  <c r="AT191" i="11"/>
  <c r="AU191" i="11" s="1"/>
  <c r="X189" i="11"/>
  <c r="Z189" i="11" s="1" a="1"/>
  <c r="Z189" i="11" s="1"/>
  <c r="X185" i="11"/>
  <c r="AB182" i="11"/>
  <c r="AE182" i="11" s="1"/>
  <c r="AI182" i="11" s="1" a="1"/>
  <c r="AI182" i="11" s="1"/>
  <c r="AT174" i="11"/>
  <c r="AB173" i="11"/>
  <c r="AD173" i="11" s="1" a="1"/>
  <c r="AD173" i="11" s="1"/>
  <c r="AB163" i="11"/>
  <c r="AE163" i="11" s="1"/>
  <c r="AI163" i="11" s="1" a="1"/>
  <c r="AI163" i="11" s="1"/>
  <c r="AT161" i="11"/>
  <c r="AK157" i="11"/>
  <c r="AB155" i="11"/>
  <c r="AC155" i="11" s="1" a="1"/>
  <c r="AC155" i="11" s="1"/>
  <c r="AT148" i="11"/>
  <c r="X147" i="11"/>
  <c r="Y147" i="11" s="1"/>
  <c r="AB137" i="11"/>
  <c r="AC137" i="11" s="1" a="1"/>
  <c r="AC137" i="11" s="1"/>
  <c r="AT396" i="11"/>
  <c r="AT393" i="11"/>
  <c r="AW393" i="11" s="1"/>
  <c r="BA393" i="11" s="1" a="1"/>
  <c r="BA393" i="11" s="1"/>
  <c r="AK344" i="11"/>
  <c r="AV342" i="11"/>
  <c r="AT305" i="11"/>
  <c r="AU305" i="11" s="1"/>
  <c r="AK270" i="11"/>
  <c r="AL270" i="11" s="1" a="1"/>
  <c r="AL270" i="11" s="1"/>
  <c r="AK229" i="11"/>
  <c r="AK200" i="11"/>
  <c r="AL200" i="11" s="1" a="1"/>
  <c r="AL200" i="11" s="1"/>
  <c r="AK193" i="11"/>
  <c r="X180" i="11"/>
  <c r="Y173" i="11"/>
  <c r="AK168" i="11"/>
  <c r="AN161" i="11"/>
  <c r="AR161" i="11" s="1" a="1"/>
  <c r="AR161" i="11" s="1"/>
  <c r="AB159" i="11"/>
  <c r="X157" i="11"/>
  <c r="X155" i="11"/>
  <c r="AB151" i="11"/>
  <c r="AD151" i="11" s="1" a="1"/>
  <c r="AD151" i="11" s="1"/>
  <c r="AK148" i="11"/>
  <c r="AB143" i="11"/>
  <c r="AT138" i="11"/>
  <c r="AW138" i="11" s="1"/>
  <c r="BA138" i="11" s="1" a="1"/>
  <c r="BA138" i="11" s="1"/>
  <c r="AK132" i="11"/>
  <c r="AB129" i="11"/>
  <c r="AC129" i="11" s="1" a="1"/>
  <c r="AC129" i="11" s="1"/>
  <c r="AT165" i="11"/>
  <c r="X159" i="11"/>
  <c r="Z159" i="11" s="1" a="1"/>
  <c r="Z159" i="11" s="1"/>
  <c r="AK134" i="11"/>
  <c r="AM134" i="11" s="1" a="1"/>
  <c r="AM134" i="11" s="1"/>
  <c r="X132" i="11"/>
  <c r="AT123" i="11"/>
  <c r="AU123" i="11" s="1"/>
  <c r="X209" i="11"/>
  <c r="Y209" i="11" s="1"/>
  <c r="X186" i="11"/>
  <c r="AT147" i="11"/>
  <c r="AW147" i="11" s="1"/>
  <c r="X140" i="11"/>
  <c r="Z140" i="11" s="1" a="1"/>
  <c r="Z140" i="11" s="1"/>
  <c r="AT136" i="11"/>
  <c r="AT453" i="11"/>
  <c r="AK444" i="11"/>
  <c r="AN444" i="11" s="1"/>
  <c r="AR444" i="11" s="1" a="1"/>
  <c r="AR444" i="11" s="1"/>
  <c r="AK420" i="11"/>
  <c r="AN420" i="11" s="1"/>
  <c r="AR420" i="11" s="1" a="1"/>
  <c r="AR420" i="11" s="1"/>
  <c r="AT354" i="11"/>
  <c r="AK345" i="11"/>
  <c r="AL345" i="11" s="1" a="1"/>
  <c r="AL345" i="11" s="1"/>
  <c r="AB334" i="11"/>
  <c r="AV327" i="11"/>
  <c r="AT313" i="11"/>
  <c r="AW313" i="11" s="1"/>
  <c r="BA313" i="11" s="1" a="1"/>
  <c r="BA313" i="11" s="1"/>
  <c r="AK274" i="11"/>
  <c r="AK249" i="11"/>
  <c r="AT229" i="11"/>
  <c r="AV229" i="11" s="1"/>
  <c r="AK128" i="11"/>
  <c r="AK152" i="11"/>
  <c r="AL152" i="11" s="1" a="1"/>
  <c r="AL152" i="11" s="1"/>
  <c r="AE147" i="11"/>
  <c r="AI147" i="11" s="1" a="1"/>
  <c r="AI147" i="11" s="1"/>
  <c r="AB128" i="11"/>
  <c r="AV1022" i="11"/>
  <c r="AU1022" i="11"/>
  <c r="AC1005" i="11" a="1"/>
  <c r="AC1005" i="11" s="1"/>
  <c r="AE1005" i="11"/>
  <c r="AI1005" i="11" s="1" a="1"/>
  <c r="AI1005" i="11" s="1"/>
  <c r="Y989" i="11"/>
  <c r="Z989" i="11" a="1"/>
  <c r="Z989" i="11" s="1"/>
  <c r="Y1009" i="11"/>
  <c r="Z1009" i="11" a="1"/>
  <c r="Z1009" i="11" s="1"/>
  <c r="AM971" i="11" a="1"/>
  <c r="AM971" i="11" s="1"/>
  <c r="AL971" i="11" a="1"/>
  <c r="AL971" i="11" s="1"/>
  <c r="AN971" i="11"/>
  <c r="AR971" i="11" s="1" a="1"/>
  <c r="AR971" i="11" s="1"/>
  <c r="AU927" i="11"/>
  <c r="AV927" i="11"/>
  <c r="AW927" i="11"/>
  <c r="BA927" i="11" s="1" a="1"/>
  <c r="BA927" i="11" s="1"/>
  <c r="AM947" i="11" a="1"/>
  <c r="AM947" i="11" s="1"/>
  <c r="AN947" i="11"/>
  <c r="AR947" i="11" s="1" a="1"/>
  <c r="AR947" i="11" s="1"/>
  <c r="AL947" i="11" a="1"/>
  <c r="AL947" i="11" s="1"/>
  <c r="AM965" i="11" a="1"/>
  <c r="AM965" i="11" s="1"/>
  <c r="AL965" i="11" a="1"/>
  <c r="AL965" i="11" s="1"/>
  <c r="AN965" i="11"/>
  <c r="AR965" i="11" s="1" a="1"/>
  <c r="AR965" i="11" s="1"/>
  <c r="AL957" i="11" a="1"/>
  <c r="AL957" i="11" s="1"/>
  <c r="AN957" i="11"/>
  <c r="AR957" i="11" s="1" a="1"/>
  <c r="AR957" i="11" s="1"/>
  <c r="AM957" i="11" a="1"/>
  <c r="AM957" i="11" s="1"/>
  <c r="Y973" i="11"/>
  <c r="Z973" i="11" a="1"/>
  <c r="Z973" i="11" s="1"/>
  <c r="Y997" i="11"/>
  <c r="Z997" i="11" a="1"/>
  <c r="Z997" i="11" s="1"/>
  <c r="Z949" i="11" a="1"/>
  <c r="Z949" i="11" s="1"/>
  <c r="Y949" i="11"/>
  <c r="AN895" i="11"/>
  <c r="AR895" i="11" s="1" a="1"/>
  <c r="AR895" i="11" s="1"/>
  <c r="AL887" i="11" a="1"/>
  <c r="AL887" i="11" s="1"/>
  <c r="AM887" i="11" a="1"/>
  <c r="AM887" i="11" s="1"/>
  <c r="AN887" i="11"/>
  <c r="AR887" i="11" s="1" a="1"/>
  <c r="AR887" i="11" s="1"/>
  <c r="AL915" i="11" a="1"/>
  <c r="AL915" i="11" s="1"/>
  <c r="AM915" i="11" a="1"/>
  <c r="AM915" i="11" s="1"/>
  <c r="AN915" i="11"/>
  <c r="Y1013" i="11"/>
  <c r="Z1013" i="11" a="1"/>
  <c r="Z1013" i="11" s="1"/>
  <c r="X1021" i="11"/>
  <c r="AB1018" i="11"/>
  <c r="AD1018" i="11" s="1" a="1"/>
  <c r="AD1018" i="11" s="1"/>
  <c r="Z1015" i="11" a="1"/>
  <c r="Z1015" i="11" s="1"/>
  <c r="X1014" i="11"/>
  <c r="AL1013" i="11" a="1"/>
  <c r="AL1013" i="11" s="1"/>
  <c r="AC1009" i="11" a="1"/>
  <c r="AC1009" i="11" s="1"/>
  <c r="AT1003" i="11"/>
  <c r="AN999" i="11"/>
  <c r="AR999" i="11" s="1" a="1"/>
  <c r="AR999" i="11" s="1"/>
  <c r="X998" i="11"/>
  <c r="AK997" i="11"/>
  <c r="X993" i="11"/>
  <c r="AB991" i="11"/>
  <c r="AM979" i="11" a="1"/>
  <c r="AM979" i="11" s="1"/>
  <c r="X977" i="11"/>
  <c r="AB975" i="11"/>
  <c r="AD975" i="11" s="1" a="1"/>
  <c r="AD975" i="11" s="1"/>
  <c r="AT973" i="11"/>
  <c r="AU973" i="11" s="1"/>
  <c r="AB973" i="11"/>
  <c r="AB971" i="11"/>
  <c r="AB970" i="11"/>
  <c r="AL969" i="11" a="1"/>
  <c r="AL969" i="11" s="1"/>
  <c r="AK968" i="11"/>
  <c r="AL968" i="11" s="1" a="1"/>
  <c r="AL968" i="11" s="1"/>
  <c r="AL966" i="11" a="1"/>
  <c r="AL966" i="11" s="1"/>
  <c r="X965" i="11"/>
  <c r="X961" i="11"/>
  <c r="AB959" i="11"/>
  <c r="AL955" i="11" a="1"/>
  <c r="AL955" i="11" s="1"/>
  <c r="AT947" i="11"/>
  <c r="AB947" i="11"/>
  <c r="AN943" i="11"/>
  <c r="AR943" i="11" s="1" a="1"/>
  <c r="AR943" i="11" s="1"/>
  <c r="Y939" i="11"/>
  <c r="AT937" i="11"/>
  <c r="AU937" i="11" s="1"/>
  <c r="AK936" i="11"/>
  <c r="AK935" i="11"/>
  <c r="AT930" i="11"/>
  <c r="AT929" i="11"/>
  <c r="X923" i="11"/>
  <c r="Y923" i="11" s="1"/>
  <c r="AK922" i="11"/>
  <c r="AB919" i="11"/>
  <c r="AM917" i="11" a="1"/>
  <c r="AM917" i="11" s="1"/>
  <c r="AB915" i="11"/>
  <c r="AM914" i="11" a="1"/>
  <c r="AM914" i="11" s="1"/>
  <c r="AB913" i="11"/>
  <c r="AC913" i="11" s="1" a="1"/>
  <c r="AC913" i="11" s="1"/>
  <c r="AK911" i="11"/>
  <c r="AT909" i="11"/>
  <c r="AU909" i="11" s="1"/>
  <c r="AK908" i="11"/>
  <c r="AL908" i="11" s="1" a="1"/>
  <c r="AL908" i="11" s="1"/>
  <c r="AL907" i="11" a="1"/>
  <c r="AL907" i="11" s="1"/>
  <c r="AT906" i="11"/>
  <c r="AK896" i="11"/>
  <c r="AN896" i="11" s="1"/>
  <c r="AR896" i="11" s="1" a="1"/>
  <c r="AR896" i="11" s="1"/>
  <c r="AT893" i="11"/>
  <c r="AU893" i="11" s="1"/>
  <c r="AK892" i="11"/>
  <c r="AL892" i="11" s="1" a="1"/>
  <c r="AL892" i="11" s="1"/>
  <c r="AL891" i="11" a="1"/>
  <c r="AL891" i="11" s="1"/>
  <c r="AU890" i="11"/>
  <c r="AB887" i="11"/>
  <c r="AM885" i="11" a="1"/>
  <c r="AM885" i="11" s="1"/>
  <c r="AO885" i="11" s="1"/>
  <c r="AT882" i="11"/>
  <c r="AM881" i="11" a="1"/>
  <c r="AM881" i="11" s="1"/>
  <c r="X879" i="11"/>
  <c r="Y879" i="11" s="1"/>
  <c r="AL877" i="11" a="1"/>
  <c r="AL877" i="11" s="1"/>
  <c r="AB875" i="11"/>
  <c r="AE875" i="11" s="1"/>
  <c r="AI875" i="11" s="1" a="1"/>
  <c r="AI875" i="11" s="1"/>
  <c r="AK873" i="11"/>
  <c r="AV871" i="11"/>
  <c r="AK869" i="11"/>
  <c r="X857" i="11"/>
  <c r="AK857" i="11"/>
  <c r="AN857" i="11" s="1"/>
  <c r="AR857" i="11" s="1" a="1"/>
  <c r="AR857" i="11" s="1"/>
  <c r="Z757" i="11" a="1"/>
  <c r="Z757" i="11" s="1"/>
  <c r="Y757" i="11"/>
  <c r="AM716" i="11" a="1"/>
  <c r="AM716" i="11" s="1"/>
  <c r="AN716" i="11"/>
  <c r="AR716" i="11" s="1" a="1"/>
  <c r="AR716" i="11" s="1"/>
  <c r="AK687" i="11"/>
  <c r="X687" i="11"/>
  <c r="AT764" i="11"/>
  <c r="AK764" i="11"/>
  <c r="AB764" i="11"/>
  <c r="AN739" i="11"/>
  <c r="AR739" i="11" s="1" a="1"/>
  <c r="AR739" i="11" s="1"/>
  <c r="AN811" i="11"/>
  <c r="AR811" i="11" s="1" a="1"/>
  <c r="AR811" i="11" s="1"/>
  <c r="AM811" i="11" a="1"/>
  <c r="AM811" i="11" s="1"/>
  <c r="AL811" i="11" a="1"/>
  <c r="AL811" i="11" s="1"/>
  <c r="AT751" i="11"/>
  <c r="AK751" i="11"/>
  <c r="X751" i="11"/>
  <c r="AN726" i="11"/>
  <c r="AR726" i="11" s="1" a="1"/>
  <c r="AR726" i="11" s="1"/>
  <c r="AM726" i="11" a="1"/>
  <c r="AM726" i="11" s="1"/>
  <c r="AL726" i="11" a="1"/>
  <c r="AL726" i="11" s="1"/>
  <c r="AV714" i="11"/>
  <c r="AU714" i="11"/>
  <c r="AW714" i="11"/>
  <c r="AV709" i="11"/>
  <c r="AU709" i="11"/>
  <c r="AM517" i="11" a="1"/>
  <c r="AM517" i="11" s="1"/>
  <c r="AL517" i="11" a="1"/>
  <c r="AL517" i="11" s="1"/>
  <c r="AN517" i="11"/>
  <c r="AR517" i="11" s="1" a="1"/>
  <c r="AR517" i="11" s="1"/>
  <c r="AB72" i="11"/>
  <c r="AD72" i="11" s="1" a="1"/>
  <c r="AD72" i="11" s="1"/>
  <c r="X115" i="11"/>
  <c r="Z115" i="11" s="1" a="1"/>
  <c r="Z115" i="11" s="1"/>
  <c r="AT1017" i="11"/>
  <c r="AW1017" i="11" s="1"/>
  <c r="BA1017" i="11" s="1" a="1"/>
  <c r="BA1017" i="11" s="1"/>
  <c r="AB1013" i="11"/>
  <c r="AE1013" i="11" s="1"/>
  <c r="AI1013" i="11" s="1" a="1"/>
  <c r="AI1013" i="11" s="1"/>
  <c r="AM1011" i="11" a="1"/>
  <c r="AM1011" i="11" s="1"/>
  <c r="AT997" i="11"/>
  <c r="AB997" i="11"/>
  <c r="AD997" i="11" s="1" a="1"/>
  <c r="AD997" i="11" s="1"/>
  <c r="AV995" i="11"/>
  <c r="AK995" i="11"/>
  <c r="AK992" i="11"/>
  <c r="AL992" i="11" s="1" a="1"/>
  <c r="AL992" i="11" s="1"/>
  <c r="AN989" i="11"/>
  <c r="AR989" i="11" s="1" a="1"/>
  <c r="AR989" i="11" s="1"/>
  <c r="AB989" i="11"/>
  <c r="AV987" i="11"/>
  <c r="AK987" i="11"/>
  <c r="AK986" i="11"/>
  <c r="AM986" i="11" s="1" a="1"/>
  <c r="AM986" i="11" s="1"/>
  <c r="AN985" i="11"/>
  <c r="AR985" i="11" s="1" a="1"/>
  <c r="AR985" i="11" s="1"/>
  <c r="Z981" i="11" a="1"/>
  <c r="Z981" i="11" s="1"/>
  <c r="AB979" i="11"/>
  <c r="AC979" i="11" s="1" a="1"/>
  <c r="AC979" i="11" s="1"/>
  <c r="AB978" i="11"/>
  <c r="AK976" i="11"/>
  <c r="AT971" i="11"/>
  <c r="AB969" i="11"/>
  <c r="AE969" i="11" s="1"/>
  <c r="AI969" i="11" s="1" a="1"/>
  <c r="AI969" i="11" s="1"/>
  <c r="AK963" i="11"/>
  <c r="AK960" i="11"/>
  <c r="AT955" i="11"/>
  <c r="Y954" i="11"/>
  <c r="AK953" i="11"/>
  <c r="AB943" i="11"/>
  <c r="AK938" i="11"/>
  <c r="AL938" i="11" s="1" a="1"/>
  <c r="AL938" i="11" s="1"/>
  <c r="AW935" i="11"/>
  <c r="AK929" i="11"/>
  <c r="X927" i="11"/>
  <c r="Y927" i="11" s="1"/>
  <c r="AT915" i="11"/>
  <c r="AK912" i="11"/>
  <c r="AN912" i="11" s="1"/>
  <c r="AR912" i="11" s="1" a="1"/>
  <c r="AR912" i="11" s="1"/>
  <c r="AK909" i="11"/>
  <c r="AB903" i="11"/>
  <c r="AK899" i="11"/>
  <c r="AT898" i="11"/>
  <c r="AW895" i="11"/>
  <c r="BA895" i="11" s="1" a="1"/>
  <c r="BA895" i="11" s="1"/>
  <c r="AT887" i="11"/>
  <c r="AM871" i="11" a="1"/>
  <c r="AM871" i="11" s="1"/>
  <c r="AE867" i="11"/>
  <c r="AI867" i="11" s="1" a="1"/>
  <c r="AI867" i="11" s="1"/>
  <c r="AT859" i="11"/>
  <c r="AK858" i="11"/>
  <c r="AB835" i="11"/>
  <c r="AC835" i="11" s="1" a="1"/>
  <c r="AC835" i="11" s="1"/>
  <c r="AT835" i="11"/>
  <c r="AK835" i="11"/>
  <c r="AL835" i="11" s="1" a="1"/>
  <c r="AL835" i="11" s="1"/>
  <c r="X809" i="11"/>
  <c r="AK809" i="11"/>
  <c r="AB809" i="11"/>
  <c r="AT763" i="11"/>
  <c r="AB763" i="11"/>
  <c r="AE763" i="11" s="1"/>
  <c r="AI763" i="11" s="1" a="1"/>
  <c r="AI763" i="11" s="1"/>
  <c r="AK763" i="11"/>
  <c r="X763" i="11"/>
  <c r="AB741" i="11"/>
  <c r="AE741" i="11" s="1"/>
  <c r="AI741" i="11" s="1" a="1"/>
  <c r="AI741" i="11" s="1"/>
  <c r="AT741" i="11"/>
  <c r="AW741" i="11" s="1"/>
  <c r="AK741" i="11"/>
  <c r="X741" i="11"/>
  <c r="AD722" i="11" a="1"/>
  <c r="AD722" i="11" s="1"/>
  <c r="AE722" i="11"/>
  <c r="AI722" i="11" s="1" a="1"/>
  <c r="AI722" i="11" s="1"/>
  <c r="AC722" i="11" a="1"/>
  <c r="AC722" i="11" s="1"/>
  <c r="AL836" i="11" a="1"/>
  <c r="AL836" i="11" s="1"/>
  <c r="AM836" i="11" a="1"/>
  <c r="AM836" i="11" s="1"/>
  <c r="AN836" i="11"/>
  <c r="AR836" i="11" s="1" a="1"/>
  <c r="AR836" i="11" s="1"/>
  <c r="AT879" i="11"/>
  <c r="AB828" i="11"/>
  <c r="AK828" i="11"/>
  <c r="X828" i="11"/>
  <c r="AT828" i="11"/>
  <c r="Z786" i="11" a="1"/>
  <c r="Z786" i="11" s="1"/>
  <c r="Y786" i="11"/>
  <c r="AT712" i="11"/>
  <c r="AW712" i="11" s="1"/>
  <c r="AK712" i="11"/>
  <c r="AN712" i="11" s="1"/>
  <c r="AR712" i="11" s="1" a="1"/>
  <c r="AR712" i="11" s="1"/>
  <c r="X712" i="11"/>
  <c r="Y712" i="11" s="1"/>
  <c r="AT72" i="11"/>
  <c r="AV72" i="11" s="1"/>
  <c r="AK1021" i="11"/>
  <c r="AW1014" i="11"/>
  <c r="AT1013" i="11"/>
  <c r="AV1013" i="11" s="1"/>
  <c r="AK1003" i="11"/>
  <c r="AK1002" i="11"/>
  <c r="AM1002" i="11" s="1" a="1"/>
  <c r="AM1002" i="11" s="1"/>
  <c r="AU995" i="11"/>
  <c r="AB994" i="11"/>
  <c r="AK993" i="11"/>
  <c r="AM989" i="11" a="1"/>
  <c r="AM989" i="11" s="1"/>
  <c r="AT979" i="11"/>
  <c r="Y978" i="11"/>
  <c r="AK977" i="11"/>
  <c r="AK974" i="11"/>
  <c r="AN974" i="11" s="1"/>
  <c r="AR974" i="11" s="1" a="1"/>
  <c r="AR974" i="11" s="1"/>
  <c r="AK967" i="11"/>
  <c r="AB962" i="11"/>
  <c r="AK961" i="11"/>
  <c r="AL958" i="11" a="1"/>
  <c r="AL958" i="11" s="1"/>
  <c r="X957" i="11"/>
  <c r="AK950" i="11"/>
  <c r="AN950" i="11" s="1"/>
  <c r="AR950" i="11" s="1" a="1"/>
  <c r="AR950" i="11" s="1"/>
  <c r="AT946" i="11"/>
  <c r="X943" i="11"/>
  <c r="AK940" i="11"/>
  <c r="AL940" i="11" s="1" a="1"/>
  <c r="AL940" i="11" s="1"/>
  <c r="AE938" i="11"/>
  <c r="AI938" i="11" s="1" a="1"/>
  <c r="AI938" i="11" s="1"/>
  <c r="AK937" i="11"/>
  <c r="AV935" i="11"/>
  <c r="AK933" i="11"/>
  <c r="AK930" i="11"/>
  <c r="AL930" i="11" s="1" a="1"/>
  <c r="AL930" i="11" s="1"/>
  <c r="AK918" i="11"/>
  <c r="AL918" i="11" s="1" a="1"/>
  <c r="AL918" i="11" s="1"/>
  <c r="X917" i="11"/>
  <c r="AT913" i="11"/>
  <c r="Z909" i="11" a="1"/>
  <c r="Z909" i="11" s="1"/>
  <c r="X903" i="11"/>
  <c r="Y903" i="11" s="1"/>
  <c r="AK897" i="11"/>
  <c r="AV895" i="11"/>
  <c r="Z893" i="11" a="1"/>
  <c r="Z893" i="11" s="1"/>
  <c r="AK890" i="11"/>
  <c r="AK886" i="11"/>
  <c r="AL886" i="11" s="1" a="1"/>
  <c r="AL886" i="11" s="1"/>
  <c r="X885" i="11"/>
  <c r="AK872" i="11"/>
  <c r="AN872" i="11" s="1"/>
  <c r="AR872" i="11" s="1" a="1"/>
  <c r="AR872" i="11" s="1"/>
  <c r="AD867" i="11" a="1"/>
  <c r="AD867" i="11" s="1"/>
  <c r="AB866" i="11"/>
  <c r="AD866" i="11" s="1" a="1"/>
  <c r="AD866" i="11" s="1"/>
  <c r="AB864" i="11"/>
  <c r="X815" i="11"/>
  <c r="AK815" i="11"/>
  <c r="AL815" i="11" s="1" a="1"/>
  <c r="AL815" i="11" s="1"/>
  <c r="AT779" i="11"/>
  <c r="AB779" i="11"/>
  <c r="AC779" i="11" s="1" a="1"/>
  <c r="AC779" i="11" s="1"/>
  <c r="AK779" i="11"/>
  <c r="X779" i="11"/>
  <c r="AN758" i="11"/>
  <c r="AR758" i="11" s="1" a="1"/>
  <c r="AR758" i="11" s="1"/>
  <c r="AM758" i="11" a="1"/>
  <c r="AM758" i="11" s="1"/>
  <c r="AL758" i="11" a="1"/>
  <c r="AL758" i="11" s="1"/>
  <c r="AB789" i="11"/>
  <c r="AK789" i="11"/>
  <c r="X789" i="11"/>
  <c r="Y789" i="11" s="1"/>
  <c r="AT789" i="11"/>
  <c r="AU789" i="11" s="1"/>
  <c r="Z778" i="11" a="1"/>
  <c r="Z778" i="11" s="1"/>
  <c r="Y778" i="11"/>
  <c r="X99" i="11"/>
  <c r="Y99" i="11" s="1"/>
  <c r="AT1015" i="11"/>
  <c r="AV1015" i="11" s="1"/>
  <c r="AU1014" i="11"/>
  <c r="AN1013" i="11"/>
  <c r="AR1013" i="11" s="1" a="1"/>
  <c r="AR1013" i="11" s="1"/>
  <c r="Z1005" i="11" a="1"/>
  <c r="Z1005" i="11" s="1"/>
  <c r="AB1003" i="11"/>
  <c r="AB1002" i="11"/>
  <c r="AK990" i="11"/>
  <c r="AT965" i="11"/>
  <c r="AB965" i="11"/>
  <c r="AD965" i="11" s="1" a="1"/>
  <c r="AD965" i="11" s="1"/>
  <c r="AN955" i="11"/>
  <c r="AR955" i="11" s="1" a="1"/>
  <c r="AR955" i="11" s="1"/>
  <c r="AK939" i="11"/>
  <c r="AT922" i="11"/>
  <c r="AT873" i="11"/>
  <c r="X858" i="11"/>
  <c r="AT858" i="11"/>
  <c r="AU858" i="11" s="1"/>
  <c r="AC812" i="11" a="1"/>
  <c r="AC812" i="11" s="1"/>
  <c r="AE812" i="11"/>
  <c r="AI812" i="11" s="1" a="1"/>
  <c r="AI812" i="11" s="1"/>
  <c r="X805" i="11"/>
  <c r="AK805" i="11"/>
  <c r="AM744" i="11" a="1"/>
  <c r="AM744" i="11" s="1"/>
  <c r="AL744" i="11" a="1"/>
  <c r="AL744" i="11" s="1"/>
  <c r="AN733" i="11"/>
  <c r="AR733" i="11" s="1" a="1"/>
  <c r="AR733" i="11" s="1"/>
  <c r="AM733" i="11" a="1"/>
  <c r="AM733" i="11" s="1"/>
  <c r="AL733" i="11" a="1"/>
  <c r="AL733" i="11" s="1"/>
  <c r="AB731" i="11"/>
  <c r="AE731" i="11" s="1"/>
  <c r="AI731" i="11" s="1" a="1"/>
  <c r="AI731" i="11" s="1"/>
  <c r="AK731" i="11"/>
  <c r="X731" i="11"/>
  <c r="Y731" i="11" s="1"/>
  <c r="AT731" i="11"/>
  <c r="AB676" i="11"/>
  <c r="AT676" i="11"/>
  <c r="AW676" i="11" s="1"/>
  <c r="AK676" i="11"/>
  <c r="AL676" i="11" s="1" a="1"/>
  <c r="AL676" i="11" s="1"/>
  <c r="AB633" i="11"/>
  <c r="AK633" i="11"/>
  <c r="X633" i="11"/>
  <c r="AT633" i="11"/>
  <c r="AB734" i="11"/>
  <c r="AK734" i="11"/>
  <c r="X734" i="11"/>
  <c r="AK58" i="11"/>
  <c r="Z72" i="11" a="1"/>
  <c r="Z72" i="11" s="1"/>
  <c r="AT923" i="11"/>
  <c r="AW923" i="11" s="1"/>
  <c r="AT1021" i="11"/>
  <c r="AW1021" i="11" s="1"/>
  <c r="AK1015" i="11"/>
  <c r="AB1010" i="11"/>
  <c r="AK1008" i="11"/>
  <c r="AK1006" i="11"/>
  <c r="AN1006" i="11" s="1"/>
  <c r="AR1006" i="11" s="1" a="1"/>
  <c r="AR1006" i="11" s="1"/>
  <c r="Y1002" i="11"/>
  <c r="AB993" i="11"/>
  <c r="AE993" i="11" s="1"/>
  <c r="X990" i="11"/>
  <c r="Y986" i="11"/>
  <c r="AB977" i="11"/>
  <c r="AK970" i="11"/>
  <c r="AM970" i="11" s="1" a="1"/>
  <c r="AM970" i="11" s="1"/>
  <c r="AN969" i="11"/>
  <c r="AR969" i="11" s="1" a="1"/>
  <c r="AR969" i="11" s="1"/>
  <c r="AU963" i="11"/>
  <c r="AB961" i="11"/>
  <c r="X958" i="11"/>
  <c r="Z953" i="11" a="1"/>
  <c r="Z953" i="11" s="1"/>
  <c r="AK951" i="11"/>
  <c r="AM951" i="11" s="1" a="1"/>
  <c r="AM951" i="11" s="1"/>
  <c r="AE949" i="11"/>
  <c r="AI949" i="11" s="1" a="1"/>
  <c r="AI949" i="11" s="1"/>
  <c r="AE946" i="11"/>
  <c r="AI946" i="11" s="1" a="1"/>
  <c r="AI946" i="11" s="1"/>
  <c r="AK945" i="11"/>
  <c r="AV943" i="11"/>
  <c r="AB939" i="11"/>
  <c r="AK934" i="11"/>
  <c r="AL934" i="11" s="1" a="1"/>
  <c r="AL934" i="11" s="1"/>
  <c r="X933" i="11"/>
  <c r="Z929" i="11" a="1"/>
  <c r="Z929" i="11" s="1"/>
  <c r="AK926" i="11"/>
  <c r="AM926" i="11" s="1" a="1"/>
  <c r="AM926" i="11" s="1"/>
  <c r="AK924" i="11"/>
  <c r="AK923" i="11"/>
  <c r="AT914" i="11"/>
  <c r="AN907" i="11"/>
  <c r="AR907" i="11" s="1" a="1"/>
  <c r="AR907" i="11" s="1"/>
  <c r="AT905" i="11"/>
  <c r="AK898" i="11"/>
  <c r="AL898" i="11" s="1" a="1"/>
  <c r="AL898" i="11" s="1"/>
  <c r="AN891" i="11"/>
  <c r="AR891" i="11" s="1" a="1"/>
  <c r="AR891" i="11" s="1"/>
  <c r="AK888" i="11"/>
  <c r="AT881" i="11"/>
  <c r="AK879" i="11"/>
  <c r="AT877" i="11"/>
  <c r="AK876" i="11"/>
  <c r="AU874" i="11"/>
  <c r="Z867" i="11" a="1"/>
  <c r="Z867" i="11" s="1"/>
  <c r="AK859" i="11"/>
  <c r="AL859" i="11" s="1" a="1"/>
  <c r="AL859" i="11" s="1"/>
  <c r="AB851" i="11"/>
  <c r="AT851" i="11"/>
  <c r="AK851" i="11"/>
  <c r="AN798" i="11"/>
  <c r="AR798" i="11" s="1" a="1"/>
  <c r="AR798" i="11" s="1"/>
  <c r="AB787" i="11"/>
  <c r="AC787" i="11" s="1" a="1"/>
  <c r="AC787" i="11" s="1"/>
  <c r="AT787" i="11"/>
  <c r="AK787" i="11"/>
  <c r="X787" i="11"/>
  <c r="AM723" i="11" a="1"/>
  <c r="AM723" i="11" s="1"/>
  <c r="AN723" i="11"/>
  <c r="AR723" i="11" s="1" a="1"/>
  <c r="AR723" i="11" s="1"/>
  <c r="AL723" i="11" a="1"/>
  <c r="AL723" i="11" s="1"/>
  <c r="AT682" i="11"/>
  <c r="AB682" i="11"/>
  <c r="AE682" i="11" s="1"/>
  <c r="AI682" i="11" s="1" a="1"/>
  <c r="AI682" i="11" s="1"/>
  <c r="AK682" i="11"/>
  <c r="X682" i="11"/>
  <c r="AB621" i="11"/>
  <c r="AE621" i="11" s="1"/>
  <c r="AI621" i="11" s="1" a="1"/>
  <c r="AI621" i="11" s="1"/>
  <c r="AK621" i="11"/>
  <c r="AT621" i="11"/>
  <c r="X621" i="11"/>
  <c r="Y621" i="11" s="1"/>
  <c r="AO1017" i="11"/>
  <c r="AK1014" i="11"/>
  <c r="AK998" i="11"/>
  <c r="AK991" i="11"/>
  <c r="AM991" i="11" s="1" a="1"/>
  <c r="AM991" i="11" s="1"/>
  <c r="AK975" i="11"/>
  <c r="AK959" i="11"/>
  <c r="AT938" i="11"/>
  <c r="AK919" i="11"/>
  <c r="AT917" i="11"/>
  <c r="AK913" i="11"/>
  <c r="AW890" i="11"/>
  <c r="AT885" i="11"/>
  <c r="AU885" i="11" s="1"/>
  <c r="AN881" i="11"/>
  <c r="AR881" i="11" s="1" a="1"/>
  <c r="AR881" i="11" s="1"/>
  <c r="AM877" i="11" a="1"/>
  <c r="AM877" i="11" s="1"/>
  <c r="AW871" i="11"/>
  <c r="BA871" i="11" s="1" a="1"/>
  <c r="BA871" i="11" s="1"/>
  <c r="AD859" i="11" a="1"/>
  <c r="AD859" i="11" s="1"/>
  <c r="AC859" i="11" a="1"/>
  <c r="AC859" i="11" s="1"/>
  <c r="AT824" i="11"/>
  <c r="AU824" i="11" s="1"/>
  <c r="AB824" i="11"/>
  <c r="AC824" i="11" s="1" a="1"/>
  <c r="AC824" i="11" s="1"/>
  <c r="AK824" i="11"/>
  <c r="X824" i="11"/>
  <c r="Y824" i="11" s="1"/>
  <c r="AL812" i="11" a="1"/>
  <c r="AL812" i="11" s="1"/>
  <c r="AM812" i="11" a="1"/>
  <c r="AM812" i="11" s="1"/>
  <c r="AN812" i="11"/>
  <c r="AR812" i="11" s="1" a="1"/>
  <c r="AR812" i="11" s="1"/>
  <c r="AM804" i="11" a="1"/>
  <c r="AM804" i="11" s="1"/>
  <c r="Z725" i="11" a="1"/>
  <c r="Z725" i="11" s="1"/>
  <c r="Y725" i="11"/>
  <c r="AB848" i="11"/>
  <c r="AT826" i="11"/>
  <c r="AU826" i="11" s="1"/>
  <c r="AK825" i="11"/>
  <c r="AM820" i="11" a="1"/>
  <c r="AM820" i="11" s="1"/>
  <c r="AT819" i="11"/>
  <c r="AK818" i="11"/>
  <c r="AB798" i="11"/>
  <c r="AK797" i="11"/>
  <c r="AC792" i="11" a="1"/>
  <c r="AC792" i="11" s="1"/>
  <c r="AE782" i="11"/>
  <c r="AI782" i="11" s="1" a="1"/>
  <c r="AI782" i="11" s="1"/>
  <c r="AT781" i="11"/>
  <c r="AN778" i="11"/>
  <c r="AR778" i="11" s="1" a="1"/>
  <c r="AR778" i="11" s="1"/>
  <c r="AK775" i="11"/>
  <c r="AN775" i="11" s="1"/>
  <c r="AR775" i="11" s="1" a="1"/>
  <c r="AR775" i="11" s="1"/>
  <c r="AK770" i="11"/>
  <c r="AK759" i="11"/>
  <c r="AT757" i="11"/>
  <c r="AW757" i="11" s="1"/>
  <c r="AK752" i="11"/>
  <c r="AM749" i="11" a="1"/>
  <c r="AM749" i="11" s="1"/>
  <c r="AB746" i="11"/>
  <c r="AK742" i="11"/>
  <c r="AB739" i="11"/>
  <c r="AB727" i="11"/>
  <c r="AC727" i="11" s="1" a="1"/>
  <c r="AC727" i="11" s="1"/>
  <c r="AT725" i="11"/>
  <c r="AT722" i="11"/>
  <c r="AT720" i="11"/>
  <c r="X720" i="11"/>
  <c r="AT719" i="11"/>
  <c r="AK719" i="11"/>
  <c r="X719" i="11"/>
  <c r="AK679" i="11"/>
  <c r="AL679" i="11" s="1" a="1"/>
  <c r="AL679" i="11" s="1"/>
  <c r="X679" i="11"/>
  <c r="AD670" i="11" a="1"/>
  <c r="AD670" i="11" s="1"/>
  <c r="AE670" i="11"/>
  <c r="AI670" i="11" s="1" a="1"/>
  <c r="AI670" i="11" s="1"/>
  <c r="AV668" i="11"/>
  <c r="AU668" i="11"/>
  <c r="AT647" i="11"/>
  <c r="AK647" i="11"/>
  <c r="X647" i="11"/>
  <c r="Y647" i="11" s="1"/>
  <c r="AU629" i="11"/>
  <c r="AW629" i="11"/>
  <c r="AV629" i="11"/>
  <c r="AU600" i="11"/>
  <c r="AW600" i="11"/>
  <c r="BA600" i="11" s="1" a="1"/>
  <c r="BA600" i="11" s="1"/>
  <c r="AB592" i="11"/>
  <c r="AK592" i="11"/>
  <c r="AT592" i="11"/>
  <c r="AV592" i="11" s="1"/>
  <c r="Y762" i="11"/>
  <c r="X759" i="11"/>
  <c r="X750" i="11"/>
  <c r="AL749" i="11" a="1"/>
  <c r="AL749" i="11" s="1"/>
  <c r="AN748" i="11"/>
  <c r="AR748" i="11" s="1" a="1"/>
  <c r="AR748" i="11" s="1"/>
  <c r="AC747" i="11" a="1"/>
  <c r="AC747" i="11" s="1"/>
  <c r="AK746" i="11"/>
  <c r="X746" i="11"/>
  <c r="Z726" i="11" a="1"/>
  <c r="Z726" i="11" s="1"/>
  <c r="AB723" i="11"/>
  <c r="X722" i="11"/>
  <c r="AK722" i="11"/>
  <c r="X703" i="11"/>
  <c r="Y703" i="11" s="1"/>
  <c r="AK703" i="11"/>
  <c r="AL703" i="11" s="1" a="1"/>
  <c r="AL703" i="11" s="1"/>
  <c r="AT690" i="11"/>
  <c r="AU690" i="11" s="1"/>
  <c r="AB690" i="11"/>
  <c r="AC690" i="11" s="1" a="1"/>
  <c r="AC690" i="11" s="1"/>
  <c r="AK690" i="11"/>
  <c r="X690" i="11"/>
  <c r="AB684" i="11"/>
  <c r="AT684" i="11"/>
  <c r="AK684" i="11"/>
  <c r="AL684" i="11" s="1" a="1"/>
  <c r="AL684" i="11" s="1"/>
  <c r="AB615" i="11"/>
  <c r="AK615" i="11"/>
  <c r="AT615" i="11"/>
  <c r="AU615" i="11" s="1"/>
  <c r="AL603" i="11" a="1"/>
  <c r="AL603" i="11" s="1"/>
  <c r="AM603" i="11" a="1"/>
  <c r="AM603" i="11" s="1"/>
  <c r="AK844" i="11"/>
  <c r="AK833" i="11"/>
  <c r="AK803" i="11"/>
  <c r="AK786" i="11"/>
  <c r="AT739" i="11"/>
  <c r="AD715" i="11" a="1"/>
  <c r="AD715" i="11" s="1"/>
  <c r="AC715" i="11" a="1"/>
  <c r="AC715" i="11" s="1"/>
  <c r="X714" i="11"/>
  <c r="AT706" i="11"/>
  <c r="X706" i="11"/>
  <c r="AK706" i="11"/>
  <c r="AB706" i="11"/>
  <c r="AL657" i="11" a="1"/>
  <c r="AL657" i="11" s="1"/>
  <c r="AN657" i="11"/>
  <c r="AM657" i="11" a="1"/>
  <c r="AM657" i="11" s="1"/>
  <c r="AK649" i="11"/>
  <c r="AB649" i="11"/>
  <c r="AT649" i="11"/>
  <c r="X649" i="11"/>
  <c r="AU609" i="11"/>
  <c r="AV609" i="11"/>
  <c r="AV553" i="11"/>
  <c r="AU553" i="11"/>
  <c r="AW553" i="11"/>
  <c r="AK847" i="11"/>
  <c r="AL847" i="11" s="1" a="1"/>
  <c r="AL847" i="11" s="1"/>
  <c r="AE844" i="11"/>
  <c r="AI844" i="11" s="1" a="1"/>
  <c r="AI844" i="11" s="1"/>
  <c r="AK840" i="11"/>
  <c r="AK838" i="11"/>
  <c r="AB833" i="11"/>
  <c r="AK829" i="11"/>
  <c r="AB826" i="11"/>
  <c r="AB820" i="11"/>
  <c r="AD820" i="11" s="1" a="1"/>
  <c r="AD820" i="11" s="1"/>
  <c r="X811" i="11"/>
  <c r="AT804" i="11"/>
  <c r="AW804" i="11" s="1"/>
  <c r="AT797" i="11"/>
  <c r="AV797" i="11" s="1"/>
  <c r="AB794" i="11"/>
  <c r="AD794" i="11" s="1" a="1"/>
  <c r="AD794" i="11" s="1"/>
  <c r="AW786" i="11"/>
  <c r="AB786" i="11"/>
  <c r="AE786" i="11" s="1"/>
  <c r="AI786" i="11" s="1" a="1"/>
  <c r="AI786" i="11" s="1"/>
  <c r="AD783" i="11" a="1"/>
  <c r="AD783" i="11" s="1"/>
  <c r="X782" i="11"/>
  <c r="AK780" i="11"/>
  <c r="AL780" i="11" s="1" a="1"/>
  <c r="AL780" i="11" s="1"/>
  <c r="AB778" i="11"/>
  <c r="AK773" i="11"/>
  <c r="AL771" i="11" a="1"/>
  <c r="AL771" i="11" s="1"/>
  <c r="X767" i="11"/>
  <c r="X758" i="11"/>
  <c r="AK754" i="11"/>
  <c r="AK753" i="11"/>
  <c r="AB748" i="11"/>
  <c r="AK740" i="11"/>
  <c r="AK735" i="11"/>
  <c r="AB730" i="11"/>
  <c r="X721" i="11"/>
  <c r="AK721" i="11"/>
  <c r="AT716" i="11"/>
  <c r="AU716" i="11" s="1"/>
  <c r="AB716" i="11"/>
  <c r="AD714" i="11" a="1"/>
  <c r="AD714" i="11" s="1"/>
  <c r="AE714" i="11"/>
  <c r="AI714" i="11" s="1" a="1"/>
  <c r="AI714" i="11" s="1"/>
  <c r="Y702" i="11"/>
  <c r="AB692" i="11"/>
  <c r="AT692" i="11"/>
  <c r="AK692" i="11"/>
  <c r="AD662" i="11" a="1"/>
  <c r="AD662" i="11" s="1"/>
  <c r="AE662" i="11"/>
  <c r="AI662" i="11" s="1" a="1"/>
  <c r="AI662" i="11" s="1"/>
  <c r="X531" i="11"/>
  <c r="AK531" i="11"/>
  <c r="AB499" i="11"/>
  <c r="X499" i="11"/>
  <c r="Y499" i="11" s="1"/>
  <c r="AK499" i="11"/>
  <c r="AT499" i="11"/>
  <c r="AK856" i="11"/>
  <c r="AK827" i="11"/>
  <c r="AT820" i="11"/>
  <c r="AT818" i="11"/>
  <c r="AK817" i="11"/>
  <c r="X816" i="11"/>
  <c r="Y816" i="11" s="1"/>
  <c r="AK808" i="11"/>
  <c r="AK806" i="11"/>
  <c r="AB802" i="11"/>
  <c r="AC802" i="11" s="1" a="1"/>
  <c r="AC802" i="11" s="1"/>
  <c r="AC797" i="11" a="1"/>
  <c r="AC797" i="11" s="1"/>
  <c r="AF797" i="11" s="1"/>
  <c r="AK792" i="11"/>
  <c r="AK781" i="11"/>
  <c r="Z773" i="11" a="1"/>
  <c r="Z773" i="11" s="1"/>
  <c r="AK772" i="11"/>
  <c r="AK757" i="11"/>
  <c r="AK756" i="11"/>
  <c r="AL756" i="11" s="1" a="1"/>
  <c r="AL756" i="11" s="1"/>
  <c r="AB755" i="11"/>
  <c r="AK745" i="11"/>
  <c r="AB740" i="11"/>
  <c r="AB738" i="11"/>
  <c r="X733" i="11"/>
  <c r="AK728" i="11"/>
  <c r="AK725" i="11"/>
  <c r="AK724" i="11"/>
  <c r="AL724" i="11" s="1" a="1"/>
  <c r="AL724" i="11" s="1"/>
  <c r="Y718" i="11"/>
  <c r="AN717" i="11"/>
  <c r="AM717" i="11" a="1"/>
  <c r="AM717" i="11" s="1"/>
  <c r="AN673" i="11"/>
  <c r="AR673" i="11" s="1" a="1"/>
  <c r="AR673" i="11" s="1"/>
  <c r="AT542" i="11"/>
  <c r="X542" i="11"/>
  <c r="Y542" i="11" s="1"/>
  <c r="AB542" i="11"/>
  <c r="AK542" i="11"/>
  <c r="AB856" i="11"/>
  <c r="AC856" i="11" s="1" a="1"/>
  <c r="AC856" i="11" s="1"/>
  <c r="AM852" i="11" a="1"/>
  <c r="AM852" i="11" s="1"/>
  <c r="AK850" i="11"/>
  <c r="AT844" i="11"/>
  <c r="AT842" i="11"/>
  <c r="AU842" i="11" s="1"/>
  <c r="AK841" i="11"/>
  <c r="X840" i="11"/>
  <c r="AK831" i="11"/>
  <c r="AK822" i="11"/>
  <c r="AL822" i="11" s="1" a="1"/>
  <c r="AL822" i="11" s="1"/>
  <c r="AB817" i="11"/>
  <c r="AC817" i="11" s="1" a="1"/>
  <c r="AC817" i="11" s="1"/>
  <c r="AK813" i="11"/>
  <c r="AB808" i="11"/>
  <c r="AC808" i="11" s="1" a="1"/>
  <c r="AC808" i="11" s="1"/>
  <c r="X803" i="11"/>
  <c r="AB799" i="11"/>
  <c r="X797" i="11"/>
  <c r="Y797" i="11" s="1"/>
  <c r="AT795" i="11"/>
  <c r="AV794" i="11"/>
  <c r="AU791" i="11"/>
  <c r="AT778" i="11"/>
  <c r="AB772" i="11"/>
  <c r="AC772" i="11" s="1" a="1"/>
  <c r="AC772" i="11" s="1"/>
  <c r="X766" i="11"/>
  <c r="AK762" i="11"/>
  <c r="AK761" i="11"/>
  <c r="AB756" i="11"/>
  <c r="X755" i="11"/>
  <c r="Y755" i="11" s="1"/>
  <c r="Y738" i="11"/>
  <c r="AK736" i="11"/>
  <c r="X735" i="11"/>
  <c r="AK730" i="11"/>
  <c r="X730" i="11"/>
  <c r="X728" i="11"/>
  <c r="Y728" i="11" s="1"/>
  <c r="AB724" i="11"/>
  <c r="Z705" i="11" a="1"/>
  <c r="Z705" i="11" s="1"/>
  <c r="Y705" i="11"/>
  <c r="X627" i="11"/>
  <c r="AK627" i="11"/>
  <c r="AN627" i="11" s="1"/>
  <c r="AR627" i="11" s="1" a="1"/>
  <c r="AR627" i="11" s="1"/>
  <c r="AT627" i="11"/>
  <c r="X619" i="11"/>
  <c r="AT619" i="11"/>
  <c r="AU619" i="11" s="1"/>
  <c r="AK619" i="11"/>
  <c r="X856" i="11"/>
  <c r="Y856" i="11" s="1"/>
  <c r="AB850" i="11"/>
  <c r="AC850" i="11" s="1" a="1"/>
  <c r="AC850" i="11" s="1"/>
  <c r="AK848" i="11"/>
  <c r="AK795" i="11"/>
  <c r="AN795" i="11" s="1"/>
  <c r="AR795" i="11" s="1" a="1"/>
  <c r="AR795" i="11" s="1"/>
  <c r="AK782" i="11"/>
  <c r="AK765" i="11"/>
  <c r="AB754" i="11"/>
  <c r="AK750" i="11"/>
  <c r="AK743" i="11"/>
  <c r="AB718" i="11"/>
  <c r="AC718" i="11" s="1" a="1"/>
  <c r="AC718" i="11" s="1"/>
  <c r="AK718" i="11"/>
  <c r="AT711" i="11"/>
  <c r="X711" i="11"/>
  <c r="AT694" i="11"/>
  <c r="AB694" i="11"/>
  <c r="AC694" i="11" s="1" a="1"/>
  <c r="AC694" i="11" s="1"/>
  <c r="AK694" i="11"/>
  <c r="X694" i="11"/>
  <c r="AL665" i="11" a="1"/>
  <c r="AL665" i="11" s="1"/>
  <c r="AN665" i="11"/>
  <c r="AR665" i="11" s="1" a="1"/>
  <c r="AR665" i="11" s="1"/>
  <c r="AM665" i="11" a="1"/>
  <c r="AM665" i="11" s="1"/>
  <c r="AV652" i="11"/>
  <c r="AU652" i="11"/>
  <c r="AK709" i="11"/>
  <c r="AK708" i="11"/>
  <c r="AK705" i="11"/>
  <c r="AB698" i="11"/>
  <c r="AC698" i="11" s="1" a="1"/>
  <c r="AC698" i="11" s="1"/>
  <c r="AB697" i="11"/>
  <c r="AT685" i="11"/>
  <c r="AW674" i="11"/>
  <c r="AK651" i="11"/>
  <c r="AL651" i="11" s="1" a="1"/>
  <c r="AL651" i="11" s="1"/>
  <c r="AK646" i="11"/>
  <c r="AK637" i="11"/>
  <c r="AU608" i="11"/>
  <c r="AW608" i="11"/>
  <c r="BA608" i="11" s="1" a="1"/>
  <c r="BA608" i="11" s="1"/>
  <c r="AU605" i="11"/>
  <c r="AV605" i="11"/>
  <c r="X596" i="11"/>
  <c r="AT596" i="11"/>
  <c r="AV596" i="11" s="1"/>
  <c r="AB581" i="11"/>
  <c r="AK581" i="11"/>
  <c r="AN581" i="11" s="1"/>
  <c r="AR581" i="11" s="1" a="1"/>
  <c r="AR581" i="11" s="1"/>
  <c r="AV537" i="11"/>
  <c r="AU537" i="11"/>
  <c r="AW537" i="11"/>
  <c r="BA537" i="11" s="1" a="1"/>
  <c r="BA537" i="11" s="1"/>
  <c r="AN505" i="11"/>
  <c r="AR505" i="11" s="1" a="1"/>
  <c r="AR505" i="11" s="1"/>
  <c r="X492" i="11"/>
  <c r="AK492" i="11"/>
  <c r="AN488" i="11"/>
  <c r="AR488" i="11" s="1" a="1"/>
  <c r="AR488" i="11" s="1"/>
  <c r="AM488" i="11" a="1"/>
  <c r="AM488" i="11" s="1"/>
  <c r="Y245" i="11"/>
  <c r="Z245" i="11" a="1"/>
  <c r="Z245" i="11" s="1"/>
  <c r="AV237" i="11"/>
  <c r="AU237" i="11"/>
  <c r="AW237" i="11"/>
  <c r="BA237" i="11" s="1" a="1"/>
  <c r="BA237" i="11" s="1"/>
  <c r="AK700" i="11"/>
  <c r="X693" i="11"/>
  <c r="AB689" i="11"/>
  <c r="AB681" i="11"/>
  <c r="AK672" i="11"/>
  <c r="AM672" i="11" s="1" a="1"/>
  <c r="AM672" i="11" s="1"/>
  <c r="AK669" i="11"/>
  <c r="AK664" i="11"/>
  <c r="AK661" i="11"/>
  <c r="AK656" i="11"/>
  <c r="AL656" i="11" s="1" a="1"/>
  <c r="AL656" i="11" s="1"/>
  <c r="AK653" i="11"/>
  <c r="AK650" i="11"/>
  <c r="AB646" i="11"/>
  <c r="AT644" i="11"/>
  <c r="AW644" i="11" s="1"/>
  <c r="AB643" i="11"/>
  <c r="AC643" i="11" s="1" a="1"/>
  <c r="AC643" i="11" s="1"/>
  <c r="AT641" i="11"/>
  <c r="AU639" i="11"/>
  <c r="AK635" i="11"/>
  <c r="AK628" i="11"/>
  <c r="AK623" i="11"/>
  <c r="AT616" i="11"/>
  <c r="AV616" i="11" s="1"/>
  <c r="AM611" i="11" a="1"/>
  <c r="AM611" i="11" s="1"/>
  <c r="AB600" i="11"/>
  <c r="AK600" i="11"/>
  <c r="AL595" i="11" a="1"/>
  <c r="AL595" i="11" s="1"/>
  <c r="AM595" i="11" a="1"/>
  <c r="AM595" i="11" s="1"/>
  <c r="AN589" i="11"/>
  <c r="AR589" i="11" s="1" a="1"/>
  <c r="AR589" i="11" s="1"/>
  <c r="AM456" i="11" a="1"/>
  <c r="AM456" i="11" s="1"/>
  <c r="AL456" i="11" a="1"/>
  <c r="AL456" i="11" s="1"/>
  <c r="AM677" i="11" a="1"/>
  <c r="AM677" i="11" s="1"/>
  <c r="AK645" i="11"/>
  <c r="AN641" i="11"/>
  <c r="AR641" i="11" s="1" a="1"/>
  <c r="AR641" i="11" s="1"/>
  <c r="AT624" i="11"/>
  <c r="AW605" i="11"/>
  <c r="AN556" i="11"/>
  <c r="AR556" i="11" s="1" a="1"/>
  <c r="AR556" i="11" s="1"/>
  <c r="AB483" i="11"/>
  <c r="X483" i="11"/>
  <c r="AK483" i="11"/>
  <c r="AT483" i="11"/>
  <c r="AK713" i="11"/>
  <c r="AK710" i="11"/>
  <c r="X709" i="11"/>
  <c r="AK707" i="11"/>
  <c r="AK696" i="11"/>
  <c r="AT693" i="11"/>
  <c r="AU691" i="11"/>
  <c r="AK689" i="11"/>
  <c r="AK686" i="11"/>
  <c r="AK681" i="11"/>
  <c r="AM681" i="11" s="1" a="1"/>
  <c r="AM681" i="11" s="1"/>
  <c r="AK675" i="11"/>
  <c r="AN674" i="11"/>
  <c r="AR674" i="11" s="1" a="1"/>
  <c r="AR674" i="11" s="1"/>
  <c r="AW673" i="11"/>
  <c r="AN670" i="11"/>
  <c r="AK668" i="11"/>
  <c r="AN666" i="11"/>
  <c r="AR666" i="11" s="1" a="1"/>
  <c r="AR666" i="11" s="1"/>
  <c r="AK660" i="11"/>
  <c r="AL660" i="11" s="1" a="1"/>
  <c r="AL660" i="11" s="1"/>
  <c r="AN654" i="11"/>
  <c r="AK652" i="11"/>
  <c r="AB650" i="11"/>
  <c r="AE650" i="11" s="1"/>
  <c r="AI650" i="11" s="1" a="1"/>
  <c r="AI650" i="11" s="1"/>
  <c r="X646" i="11"/>
  <c r="AM641" i="11" a="1"/>
  <c r="AM641" i="11" s="1"/>
  <c r="AK625" i="11"/>
  <c r="AK617" i="11"/>
  <c r="AK616" i="11"/>
  <c r="AL616" i="11" s="1" a="1"/>
  <c r="AL616" i="11" s="1"/>
  <c r="AT601" i="11"/>
  <c r="AB599" i="11"/>
  <c r="AK599" i="11"/>
  <c r="AL599" i="11" s="1" a="1"/>
  <c r="AL599" i="11" s="1"/>
  <c r="AT599" i="11"/>
  <c r="AU597" i="11"/>
  <c r="AV597" i="11"/>
  <c r="AW597" i="11"/>
  <c r="BA597" i="11" s="1" a="1"/>
  <c r="BA597" i="11" s="1"/>
  <c r="AB585" i="11"/>
  <c r="AT585" i="11"/>
  <c r="X585" i="11"/>
  <c r="Y585" i="11" s="1"/>
  <c r="AK585" i="11"/>
  <c r="AC707" i="11" a="1"/>
  <c r="AC707" i="11" s="1"/>
  <c r="AK704" i="11"/>
  <c r="AM704" i="11" s="1" a="1"/>
  <c r="AM704" i="11" s="1"/>
  <c r="AT701" i="11"/>
  <c r="AW701" i="11" s="1"/>
  <c r="BA701" i="11" s="1" a="1"/>
  <c r="BA701" i="11" s="1"/>
  <c r="AT699" i="11"/>
  <c r="AU699" i="11" s="1"/>
  <c r="X686" i="11"/>
  <c r="Z686" i="11" s="1" a="1"/>
  <c r="Z686" i="11" s="1"/>
  <c r="AK685" i="11"/>
  <c r="AK683" i="11"/>
  <c r="AK678" i="11"/>
  <c r="AN678" i="11" s="1"/>
  <c r="AR678" i="11" s="1" a="1"/>
  <c r="AR678" i="11" s="1"/>
  <c r="AL677" i="11" a="1"/>
  <c r="AL677" i="11" s="1"/>
  <c r="AB675" i="11"/>
  <c r="AC675" i="11" s="1" a="1"/>
  <c r="AC675" i="11" s="1"/>
  <c r="AL674" i="11" a="1"/>
  <c r="AL674" i="11" s="1"/>
  <c r="AV673" i="11"/>
  <c r="X669" i="11"/>
  <c r="AL663" i="11" a="1"/>
  <c r="AL663" i="11" s="1"/>
  <c r="X661" i="11"/>
  <c r="X653" i="11"/>
  <c r="AK644" i="11"/>
  <c r="AL644" i="11" s="1" a="1"/>
  <c r="AL644" i="11" s="1"/>
  <c r="AM639" i="11" a="1"/>
  <c r="AM639" i="11" s="1"/>
  <c r="AK636" i="11"/>
  <c r="AT632" i="11"/>
  <c r="AN631" i="11"/>
  <c r="AR631" i="11" s="1" a="1"/>
  <c r="AR631" i="11" s="1"/>
  <c r="AK629" i="11"/>
  <c r="AB625" i="11"/>
  <c r="AK624" i="11"/>
  <c r="AL624" i="11" s="1" a="1"/>
  <c r="AL624" i="11" s="1"/>
  <c r="AK622" i="11"/>
  <c r="AB617" i="11"/>
  <c r="AT613" i="11"/>
  <c r="AK613" i="11"/>
  <c r="AK594" i="11"/>
  <c r="AL594" i="11" s="1" a="1"/>
  <c r="AL594" i="11" s="1"/>
  <c r="AE560" i="11"/>
  <c r="AI560" i="11" s="1" a="1"/>
  <c r="AI560" i="11" s="1"/>
  <c r="AB553" i="11"/>
  <c r="X553" i="11"/>
  <c r="AK553" i="11"/>
  <c r="AB551" i="11"/>
  <c r="AK551" i="11"/>
  <c r="AT551" i="11"/>
  <c r="AT437" i="11"/>
  <c r="X437" i="11"/>
  <c r="AK437" i="11"/>
  <c r="AK702" i="11"/>
  <c r="X645" i="11"/>
  <c r="AL639" i="11" a="1"/>
  <c r="AL639" i="11" s="1"/>
  <c r="AM631" i="11" a="1"/>
  <c r="AM631" i="11" s="1"/>
  <c r="AK610" i="11"/>
  <c r="AB607" i="11"/>
  <c r="AC607" i="11" s="1" a="1"/>
  <c r="AC607" i="11" s="1"/>
  <c r="AK607" i="11"/>
  <c r="AB598" i="11"/>
  <c r="AK598" i="11"/>
  <c r="AU582" i="11"/>
  <c r="AW582" i="11"/>
  <c r="BA582" i="11" s="1" a="1"/>
  <c r="BA582" i="11" s="1"/>
  <c r="AU540" i="11"/>
  <c r="AW540" i="11"/>
  <c r="BA540" i="11" s="1" a="1"/>
  <c r="BA540" i="11" s="1"/>
  <c r="AU534" i="11"/>
  <c r="AV534" i="11"/>
  <c r="AW534" i="11"/>
  <c r="BA534" i="11" s="1" a="1"/>
  <c r="BA534" i="11" s="1"/>
  <c r="AU493" i="11"/>
  <c r="AV493" i="11"/>
  <c r="AW493" i="11"/>
  <c r="BA493" i="11" s="1" a="1"/>
  <c r="BA493" i="11" s="1"/>
  <c r="AW477" i="11"/>
  <c r="BA477" i="11" s="1" a="1"/>
  <c r="BA477" i="11" s="1"/>
  <c r="X717" i="11"/>
  <c r="X710" i="11"/>
  <c r="AT707" i="11"/>
  <c r="AB702" i="11"/>
  <c r="AC702" i="11" s="1" a="1"/>
  <c r="AC702" i="11" s="1"/>
  <c r="AL701" i="11" a="1"/>
  <c r="AL701" i="11" s="1"/>
  <c r="AT700" i="11"/>
  <c r="AU700" i="11" s="1"/>
  <c r="AK698" i="11"/>
  <c r="AK697" i="11"/>
  <c r="AM697" i="11" s="1" a="1"/>
  <c r="AM697" i="11" s="1"/>
  <c r="AK695" i="11"/>
  <c r="AL695" i="11" s="1" a="1"/>
  <c r="AL695" i="11" s="1"/>
  <c r="AK693" i="11"/>
  <c r="AB691" i="11"/>
  <c r="AC691" i="11" s="1" a="1"/>
  <c r="AC691" i="11" s="1"/>
  <c r="X678" i="11"/>
  <c r="AB673" i="11"/>
  <c r="X603" i="11"/>
  <c r="AT603" i="11"/>
  <c r="AW603" i="11" s="1"/>
  <c r="AB601" i="11"/>
  <c r="AK601" i="11"/>
  <c r="AK596" i="11"/>
  <c r="AN596" i="11" s="1"/>
  <c r="AR596" i="11" s="1" a="1"/>
  <c r="AR596" i="11" s="1"/>
  <c r="AB590" i="11"/>
  <c r="AK590" i="11"/>
  <c r="AN590" i="11" s="1"/>
  <c r="AR590" i="11" s="1" a="1"/>
  <c r="AR590" i="11" s="1"/>
  <c r="AM588" i="11" a="1"/>
  <c r="AM588" i="11" s="1"/>
  <c r="AT550" i="11"/>
  <c r="X550" i="11"/>
  <c r="Y550" i="11" s="1"/>
  <c r="AB550" i="11"/>
  <c r="AK550" i="11"/>
  <c r="AB543" i="11"/>
  <c r="AE543" i="11" s="1"/>
  <c r="AI543" i="11" s="1" a="1"/>
  <c r="AI543" i="11" s="1"/>
  <c r="AK543" i="11"/>
  <c r="AT543" i="11"/>
  <c r="AU543" i="11" s="1"/>
  <c r="AL513" i="11" a="1"/>
  <c r="AL513" i="11" s="1"/>
  <c r="AM513" i="11" a="1"/>
  <c r="AM513" i="11" s="1"/>
  <c r="AN513" i="11"/>
  <c r="AR513" i="11" s="1" a="1"/>
  <c r="AR513" i="11" s="1"/>
  <c r="X580" i="11"/>
  <c r="AK569" i="11"/>
  <c r="AK568" i="11"/>
  <c r="AT567" i="11"/>
  <c r="AU567" i="11" s="1"/>
  <c r="AK566" i="11"/>
  <c r="Y565" i="11"/>
  <c r="AK558" i="11"/>
  <c r="AK554" i="11"/>
  <c r="AN554" i="11" s="1"/>
  <c r="AR554" i="11" s="1" a="1"/>
  <c r="AR554" i="11" s="1"/>
  <c r="AT548" i="11"/>
  <c r="AK545" i="11"/>
  <c r="AN536" i="11"/>
  <c r="AR536" i="11" s="1" a="1"/>
  <c r="AR536" i="11" s="1"/>
  <c r="AK503" i="11"/>
  <c r="AK497" i="11"/>
  <c r="AT496" i="11"/>
  <c r="AU485" i="11"/>
  <c r="AV485" i="11"/>
  <c r="AN472" i="11"/>
  <c r="AR472" i="11" s="1" a="1"/>
  <c r="AR472" i="11" s="1"/>
  <c r="AL467" i="11" a="1"/>
  <c r="AL467" i="11" s="1"/>
  <c r="AM467" i="11" a="1"/>
  <c r="AM467" i="11" s="1"/>
  <c r="AT456" i="11"/>
  <c r="X456" i="11"/>
  <c r="AB402" i="11"/>
  <c r="X402" i="11"/>
  <c r="Y402" i="11" s="1"/>
  <c r="AK402" i="11"/>
  <c r="AT402" i="11"/>
  <c r="AB400" i="11"/>
  <c r="AK400" i="11"/>
  <c r="AT400" i="11"/>
  <c r="AE387" i="11"/>
  <c r="AI387" i="11" s="1" a="1"/>
  <c r="AI387" i="11" s="1"/>
  <c r="AV374" i="11"/>
  <c r="AU374" i="11"/>
  <c r="Z337" i="11" a="1"/>
  <c r="Z337" i="11" s="1"/>
  <c r="AT611" i="11"/>
  <c r="AK605" i="11"/>
  <c r="AK604" i="11"/>
  <c r="AN604" i="11" s="1"/>
  <c r="AR604" i="11" s="1" a="1"/>
  <c r="AR604" i="11" s="1"/>
  <c r="AK602" i="11"/>
  <c r="AL602" i="11" s="1" a="1"/>
  <c r="AL602" i="11" s="1"/>
  <c r="AT595" i="11"/>
  <c r="AU595" i="11" s="1"/>
  <c r="AK593" i="11"/>
  <c r="AK582" i="11"/>
  <c r="AK577" i="11"/>
  <c r="AT576" i="11"/>
  <c r="AV576" i="11" s="1"/>
  <c r="AB566" i="11"/>
  <c r="AC566" i="11" s="1" a="1"/>
  <c r="AC566" i="11" s="1"/>
  <c r="X564" i="11"/>
  <c r="AB558" i="11"/>
  <c r="X556" i="11"/>
  <c r="X554" i="11"/>
  <c r="AT552" i="11"/>
  <c r="AU552" i="11" s="1"/>
  <c r="AW545" i="11"/>
  <c r="BA545" i="11" s="1" a="1"/>
  <c r="BA545" i="11" s="1"/>
  <c r="X545" i="11"/>
  <c r="AB544" i="11"/>
  <c r="AD544" i="11" s="1" a="1"/>
  <c r="AD544" i="11" s="1"/>
  <c r="AM536" i="11" a="1"/>
  <c r="AM536" i="11" s="1"/>
  <c r="AK535" i="11"/>
  <c r="AN534" i="11"/>
  <c r="AK533" i="11"/>
  <c r="AM533" i="11" s="1" a="1"/>
  <c r="AM533" i="11" s="1"/>
  <c r="AK532" i="11"/>
  <c r="AK530" i="11"/>
  <c r="AL530" i="11" s="1" a="1"/>
  <c r="AL530" i="11" s="1"/>
  <c r="AK528" i="11"/>
  <c r="AK523" i="11"/>
  <c r="AM523" i="11" s="1" a="1"/>
  <c r="AM523" i="11" s="1"/>
  <c r="AM520" i="11" a="1"/>
  <c r="AM520" i="11" s="1"/>
  <c r="X517" i="11"/>
  <c r="AK515" i="11"/>
  <c r="AK512" i="11"/>
  <c r="X509" i="11"/>
  <c r="Y509" i="11" s="1"/>
  <c r="AK507" i="11"/>
  <c r="AK504" i="11"/>
  <c r="AL504" i="11" s="1" a="1"/>
  <c r="AL504" i="11" s="1"/>
  <c r="AB503" i="11"/>
  <c r="AB497" i="11"/>
  <c r="AE497" i="11" s="1"/>
  <c r="AI497" i="11" s="1" a="1"/>
  <c r="AI497" i="11" s="1"/>
  <c r="AN495" i="11"/>
  <c r="AR495" i="11" s="1" a="1"/>
  <c r="AR495" i="11" s="1"/>
  <c r="AK493" i="11"/>
  <c r="AT491" i="11"/>
  <c r="X476" i="11"/>
  <c r="Y476" i="11" s="1"/>
  <c r="AK476" i="11"/>
  <c r="AL476" i="11" s="1" a="1"/>
  <c r="AL476" i="11" s="1"/>
  <c r="AM468" i="11" a="1"/>
  <c r="AM468" i="11" s="1"/>
  <c r="AB423" i="11"/>
  <c r="X423" i="11"/>
  <c r="AK423" i="11"/>
  <c r="AT423" i="11"/>
  <c r="AV394" i="11"/>
  <c r="AU394" i="11"/>
  <c r="AW593" i="11"/>
  <c r="AT587" i="11"/>
  <c r="AB582" i="11"/>
  <c r="AC582" i="11" s="1" a="1"/>
  <c r="AC582" i="11" s="1"/>
  <c r="AE577" i="11"/>
  <c r="AN576" i="11"/>
  <c r="AT575" i="11"/>
  <c r="AV575" i="11" s="1"/>
  <c r="AT569" i="11"/>
  <c r="X569" i="11"/>
  <c r="X566" i="11"/>
  <c r="AT559" i="11"/>
  <c r="AU559" i="11" s="1"/>
  <c r="X558" i="11"/>
  <c r="AN552" i="11"/>
  <c r="AU545" i="11"/>
  <c r="AK541" i="11"/>
  <c r="AK540" i="11"/>
  <c r="AK538" i="11"/>
  <c r="AL534" i="11" a="1"/>
  <c r="AL534" i="11" s="1"/>
  <c r="AB533" i="11"/>
  <c r="Z532" i="11" a="1"/>
  <c r="Z532" i="11" s="1"/>
  <c r="AK529" i="11"/>
  <c r="X523" i="11"/>
  <c r="X515" i="11"/>
  <c r="Y515" i="11" s="1"/>
  <c r="AE512" i="11"/>
  <c r="AI512" i="11" s="1" a="1"/>
  <c r="AI512" i="11" s="1"/>
  <c r="AK511" i="11"/>
  <c r="X507" i="11"/>
  <c r="Z503" i="11" a="1"/>
  <c r="Z503" i="11" s="1"/>
  <c r="AK501" i="11"/>
  <c r="AM495" i="11" a="1"/>
  <c r="AM495" i="11" s="1"/>
  <c r="AO495" i="11" s="1"/>
  <c r="AB493" i="11"/>
  <c r="AW485" i="11"/>
  <c r="BA485" i="11" s="1" a="1"/>
  <c r="BA485" i="11" s="1"/>
  <c r="AK484" i="11"/>
  <c r="AC469" i="11" a="1"/>
  <c r="AC469" i="11" s="1"/>
  <c r="AD469" i="11" a="1"/>
  <c r="AD469" i="11" s="1"/>
  <c r="Z468" i="11" a="1"/>
  <c r="Z468" i="11" s="1"/>
  <c r="X464" i="11"/>
  <c r="AK464" i="11"/>
  <c r="AL396" i="11" a="1"/>
  <c r="AL396" i="11" s="1"/>
  <c r="AM396" i="11" a="1"/>
  <c r="AM396" i="11" s="1"/>
  <c r="Y469" i="11"/>
  <c r="Z469" i="11" a="1"/>
  <c r="Z469" i="11" s="1"/>
  <c r="X448" i="11"/>
  <c r="AT448" i="11"/>
  <c r="AB439" i="11"/>
  <c r="X439" i="11"/>
  <c r="Y439" i="11" s="1"/>
  <c r="AK439" i="11"/>
  <c r="AT439" i="11"/>
  <c r="AC401" i="11" a="1"/>
  <c r="AC401" i="11" s="1"/>
  <c r="AE401" i="11"/>
  <c r="AI401" i="11" s="1" a="1"/>
  <c r="AI401" i="11" s="1"/>
  <c r="AN399" i="11"/>
  <c r="AR399" i="11" s="1" a="1"/>
  <c r="AR399" i="11" s="1"/>
  <c r="AL399" i="11" a="1"/>
  <c r="AL399" i="11" s="1"/>
  <c r="AM399" i="11" a="1"/>
  <c r="AM399" i="11" s="1"/>
  <c r="AV391" i="11"/>
  <c r="AU391" i="11"/>
  <c r="AW391" i="11"/>
  <c r="BA391" i="11" s="1" a="1"/>
  <c r="BA391" i="11" s="1"/>
  <c r="AT389" i="11"/>
  <c r="AU389" i="11" s="1"/>
  <c r="X389" i="11"/>
  <c r="Y389" i="11" s="1"/>
  <c r="AK389" i="11"/>
  <c r="AK587" i="11"/>
  <c r="AC577" i="11" a="1"/>
  <c r="AC577" i="11" s="1"/>
  <c r="AB568" i="11"/>
  <c r="AV566" i="11"/>
  <c r="AM564" i="11" a="1"/>
  <c r="AM564" i="11" s="1"/>
  <c r="AT556" i="11"/>
  <c r="AK546" i="11"/>
  <c r="AB534" i="11"/>
  <c r="AC534" i="11" s="1" a="1"/>
  <c r="AC534" i="11" s="1"/>
  <c r="AW520" i="11"/>
  <c r="AE520" i="11"/>
  <c r="AI520" i="11" s="1" a="1"/>
  <c r="AI520" i="11" s="1"/>
  <c r="AN519" i="11"/>
  <c r="AR519" i="11" s="1" a="1"/>
  <c r="AR519" i="11" s="1"/>
  <c r="AK496" i="11"/>
  <c r="AK491" i="11"/>
  <c r="X473" i="11"/>
  <c r="AK473" i="11"/>
  <c r="AL466" i="11" a="1"/>
  <c r="AL466" i="11" s="1"/>
  <c r="AN466" i="11"/>
  <c r="AR466" i="11" s="1" a="1"/>
  <c r="AR466" i="11" s="1"/>
  <c r="AN461" i="11"/>
  <c r="AR461" i="11" s="1" a="1"/>
  <c r="AR461" i="11" s="1"/>
  <c r="AL461" i="11" a="1"/>
  <c r="AL461" i="11" s="1"/>
  <c r="AD459" i="11" a="1"/>
  <c r="AD459" i="11" s="1"/>
  <c r="AC459" i="11" a="1"/>
  <c r="AC459" i="11" s="1"/>
  <c r="AL409" i="11" a="1"/>
  <c r="AL409" i="11" s="1"/>
  <c r="AC371" i="11" a="1"/>
  <c r="AC371" i="11" s="1"/>
  <c r="AE371" i="11"/>
  <c r="AI371" i="11" s="1" a="1"/>
  <c r="AI371" i="11" s="1"/>
  <c r="AT591" i="11"/>
  <c r="AU591" i="11" s="1"/>
  <c r="AT588" i="11"/>
  <c r="AK580" i="11"/>
  <c r="AT577" i="11"/>
  <c r="X577" i="11"/>
  <c r="Z577" i="11" s="1" a="1"/>
  <c r="Z577" i="11" s="1"/>
  <c r="AT568" i="11"/>
  <c r="Z568" i="11" a="1"/>
  <c r="Z568" i="11" s="1"/>
  <c r="AL564" i="11" a="1"/>
  <c r="AL564" i="11" s="1"/>
  <c r="AE552" i="11"/>
  <c r="AI552" i="11" s="1" a="1"/>
  <c r="AI552" i="11" s="1"/>
  <c r="X548" i="11"/>
  <c r="X546" i="11"/>
  <c r="Y546" i="11" s="1"/>
  <c r="AK522" i="11"/>
  <c r="AN522" i="11" s="1"/>
  <c r="AR522" i="11" s="1" a="1"/>
  <c r="AR522" i="11" s="1"/>
  <c r="AU520" i="11"/>
  <c r="AC520" i="11" a="1"/>
  <c r="AC520" i="11" s="1"/>
  <c r="AM519" i="11" a="1"/>
  <c r="AM519" i="11" s="1"/>
  <c r="AT504" i="11"/>
  <c r="AT503" i="11"/>
  <c r="AK502" i="11"/>
  <c r="X491" i="11"/>
  <c r="AN480" i="11"/>
  <c r="AR480" i="11" s="1" a="1"/>
  <c r="AR480" i="11" s="1"/>
  <c r="AM480" i="11" a="1"/>
  <c r="AM480" i="11" s="1"/>
  <c r="X466" i="11"/>
  <c r="AB466" i="11"/>
  <c r="AM441" i="11" a="1"/>
  <c r="AM441" i="11" s="1"/>
  <c r="AL441" i="11" a="1"/>
  <c r="AL441" i="11" s="1"/>
  <c r="AN441" i="11"/>
  <c r="AR441" i="11" s="1" a="1"/>
  <c r="AR441" i="11" s="1"/>
  <c r="AN426" i="11"/>
  <c r="AR426" i="11" s="1" a="1"/>
  <c r="AR426" i="11" s="1"/>
  <c r="AL426" i="11" a="1"/>
  <c r="AL426" i="11" s="1"/>
  <c r="AM426" i="11" a="1"/>
  <c r="AM426" i="11" s="1"/>
  <c r="AT523" i="11"/>
  <c r="AU523" i="11" s="1"/>
  <c r="AT515" i="11"/>
  <c r="AV515" i="11" s="1"/>
  <c r="AT507" i="11"/>
  <c r="AM481" i="11" a="1"/>
  <c r="AM481" i="11" s="1"/>
  <c r="AU409" i="11"/>
  <c r="AV409" i="11"/>
  <c r="AT405" i="11"/>
  <c r="AW405" i="11" s="1"/>
  <c r="X405" i="11"/>
  <c r="Y405" i="11" s="1"/>
  <c r="AK405" i="11"/>
  <c r="AN375" i="11"/>
  <c r="AR375" i="11" s="1" a="1"/>
  <c r="AR375" i="11" s="1"/>
  <c r="AL375" i="11" a="1"/>
  <c r="AL375" i="11" s="1"/>
  <c r="AM375" i="11" a="1"/>
  <c r="AM375" i="11" s="1"/>
  <c r="Z487" i="11" a="1"/>
  <c r="Z487" i="11" s="1"/>
  <c r="AK475" i="11"/>
  <c r="AW467" i="11"/>
  <c r="AK454" i="11"/>
  <c r="AK452" i="11"/>
  <c r="X447" i="11"/>
  <c r="AT444" i="11"/>
  <c r="AB443" i="11"/>
  <c r="AB441" i="11"/>
  <c r="AK432" i="11"/>
  <c r="AT431" i="11"/>
  <c r="AB430" i="11"/>
  <c r="X426" i="11"/>
  <c r="AK425" i="11"/>
  <c r="AT419" i="11"/>
  <c r="AT411" i="11"/>
  <c r="AW411" i="11" s="1"/>
  <c r="AT408" i="11"/>
  <c r="AW408" i="11" s="1"/>
  <c r="X399" i="11"/>
  <c r="AT392" i="11"/>
  <c r="AT381" i="11"/>
  <c r="AT371" i="11"/>
  <c r="AW371" i="11" s="1"/>
  <c r="X371" i="11"/>
  <c r="AK371" i="11"/>
  <c r="AU366" i="11"/>
  <c r="AN364" i="11"/>
  <c r="AR364" i="11" s="1" a="1"/>
  <c r="AR364" i="11" s="1"/>
  <c r="AL364" i="11" a="1"/>
  <c r="AL364" i="11" s="1"/>
  <c r="AM364" i="11" a="1"/>
  <c r="AM364" i="11" s="1"/>
  <c r="AD337" i="11" a="1"/>
  <c r="AD337" i="11" s="1"/>
  <c r="AC337" i="11" a="1"/>
  <c r="AC337" i="11" s="1"/>
  <c r="AE337" i="11"/>
  <c r="AI337" i="11" s="1" a="1"/>
  <c r="AI337" i="11" s="1"/>
  <c r="AK326" i="11"/>
  <c r="AB326" i="11"/>
  <c r="AT326" i="11"/>
  <c r="AU326" i="11" s="1"/>
  <c r="AL323" i="11" a="1"/>
  <c r="AL323" i="11" s="1"/>
  <c r="AM323" i="11" a="1"/>
  <c r="AM323" i="11" s="1"/>
  <c r="AN323" i="11"/>
  <c r="AR323" i="11" s="1" a="1"/>
  <c r="AR323" i="11" s="1"/>
  <c r="AD306" i="11" a="1"/>
  <c r="AD306" i="11" s="1"/>
  <c r="AC306" i="11" a="1"/>
  <c r="AC306" i="11" s="1"/>
  <c r="AE306" i="11"/>
  <c r="X275" i="11"/>
  <c r="AK275" i="11"/>
  <c r="AL275" i="11" s="1" a="1"/>
  <c r="AL275" i="11" s="1"/>
  <c r="X475" i="11"/>
  <c r="AT468" i="11"/>
  <c r="AV467" i="11"/>
  <c r="X461" i="11"/>
  <c r="Y461" i="11" s="1"/>
  <c r="X454" i="11"/>
  <c r="Y454" i="11" s="1"/>
  <c r="AB452" i="11"/>
  <c r="AB451" i="11"/>
  <c r="AE451" i="11" s="1"/>
  <c r="AI451" i="11" s="1" a="1"/>
  <c r="AI451" i="11" s="1"/>
  <c r="X449" i="11"/>
  <c r="X445" i="11"/>
  <c r="X444" i="11"/>
  <c r="AK442" i="11"/>
  <c r="AT441" i="11"/>
  <c r="AK440" i="11"/>
  <c r="AK436" i="11"/>
  <c r="X433" i="11"/>
  <c r="AW428" i="11"/>
  <c r="AB425" i="11"/>
  <c r="AE425" i="11" s="1"/>
  <c r="AI425" i="11" s="1" a="1"/>
  <c r="AI425" i="11" s="1"/>
  <c r="AB422" i="11"/>
  <c r="AK418" i="11"/>
  <c r="AK417" i="11"/>
  <c r="AN416" i="11"/>
  <c r="AR416" i="11" s="1" a="1"/>
  <c r="AR416" i="11" s="1"/>
  <c r="AB409" i="11"/>
  <c r="AK404" i="11"/>
  <c r="Z387" i="11" a="1"/>
  <c r="Z387" i="11" s="1"/>
  <c r="Y387" i="11"/>
  <c r="AN374" i="11"/>
  <c r="AR374" i="11" s="1" a="1"/>
  <c r="AR374" i="11" s="1"/>
  <c r="AT361" i="11"/>
  <c r="X361" i="11"/>
  <c r="AK361" i="11"/>
  <c r="AN361" i="11" s="1"/>
  <c r="AR361" i="11" s="1" a="1"/>
  <c r="AR361" i="11" s="1"/>
  <c r="AB356" i="11"/>
  <c r="X356" i="11"/>
  <c r="AK356" i="11"/>
  <c r="AT356" i="11"/>
  <c r="AC354" i="11" a="1"/>
  <c r="AC354" i="11" s="1"/>
  <c r="AD354" i="11" a="1"/>
  <c r="AD354" i="11" s="1"/>
  <c r="AE354" i="11"/>
  <c r="AI354" i="11" s="1" a="1"/>
  <c r="AI354" i="11" s="1"/>
  <c r="AD345" i="11" a="1"/>
  <c r="AD345" i="11" s="1"/>
  <c r="AC345" i="11" a="1"/>
  <c r="AC345" i="11" s="1"/>
  <c r="AE345" i="11"/>
  <c r="AI345" i="11" s="1" a="1"/>
  <c r="AI345" i="11" s="1"/>
  <c r="Y322" i="11"/>
  <c r="Z322" i="11" a="1"/>
  <c r="Z322" i="11" s="1"/>
  <c r="X304" i="11"/>
  <c r="AB304" i="11"/>
  <c r="AK304" i="11"/>
  <c r="X291" i="11"/>
  <c r="AB291" i="11"/>
  <c r="AK291" i="11"/>
  <c r="AT291" i="11"/>
  <c r="Y285" i="11"/>
  <c r="Z285" i="11" a="1"/>
  <c r="Z285" i="11" s="1"/>
  <c r="Z260" i="11" a="1"/>
  <c r="Z260" i="11" s="1"/>
  <c r="Y260" i="11"/>
  <c r="AM444" i="11" a="1"/>
  <c r="AM444" i="11" s="1"/>
  <c r="X442" i="11"/>
  <c r="X441" i="11"/>
  <c r="AN433" i="11"/>
  <c r="AB432" i="11"/>
  <c r="AU428" i="11"/>
  <c r="AK428" i="11"/>
  <c r="AK424" i="11"/>
  <c r="X418" i="11"/>
  <c r="Y418" i="11" s="1"/>
  <c r="AB417" i="11"/>
  <c r="AT415" i="11"/>
  <c r="AL412" i="11" a="1"/>
  <c r="AL412" i="11" s="1"/>
  <c r="AK410" i="11"/>
  <c r="AK408" i="11"/>
  <c r="AW404" i="11"/>
  <c r="Y404" i="11"/>
  <c r="AK397" i="11"/>
  <c r="AM394" i="11" a="1"/>
  <c r="AM394" i="11" s="1"/>
  <c r="AE393" i="11"/>
  <c r="AI393" i="11" s="1" a="1"/>
  <c r="AI393" i="11" s="1"/>
  <c r="AK392" i="11"/>
  <c r="AW388" i="11"/>
  <c r="Y388" i="11"/>
  <c r="AL387" i="11" a="1"/>
  <c r="AL387" i="11" s="1"/>
  <c r="AD385" i="11" a="1"/>
  <c r="AD385" i="11" s="1"/>
  <c r="AK381" i="11"/>
  <c r="AL381" i="11" s="1" a="1"/>
  <c r="AL381" i="11" s="1"/>
  <c r="AB374" i="11"/>
  <c r="AE374" i="11" s="1"/>
  <c r="AI374" i="11" s="1" a="1"/>
  <c r="AI374" i="11" s="1"/>
  <c r="X374" i="11"/>
  <c r="AL336" i="11" a="1"/>
  <c r="AL336" i="11" s="1"/>
  <c r="AM336" i="11" a="1"/>
  <c r="AM336" i="11" s="1"/>
  <c r="AN336" i="11"/>
  <c r="AR336" i="11" s="1" a="1"/>
  <c r="AR336" i="11" s="1"/>
  <c r="AN272" i="11"/>
  <c r="AR272" i="11" s="1" a="1"/>
  <c r="AR272" i="11" s="1"/>
  <c r="AM272" i="11" a="1"/>
  <c r="AM272" i="11" s="1"/>
  <c r="AB440" i="11"/>
  <c r="AC440" i="11" s="1" a="1"/>
  <c r="AC440" i="11" s="1"/>
  <c r="AK391" i="11"/>
  <c r="Z381" i="11" a="1"/>
  <c r="Z381" i="11" s="1"/>
  <c r="Y381" i="11"/>
  <c r="AK380" i="11"/>
  <c r="AB370" i="11"/>
  <c r="AK370" i="11"/>
  <c r="AM311" i="11" a="1"/>
  <c r="AM311" i="11" s="1"/>
  <c r="AL311" i="11" a="1"/>
  <c r="AL311" i="11" s="1"/>
  <c r="AN311" i="11"/>
  <c r="AR311" i="11" s="1" a="1"/>
  <c r="AR311" i="11" s="1"/>
  <c r="X290" i="11"/>
  <c r="Y290" i="11" s="1"/>
  <c r="AB290" i="11"/>
  <c r="AD290" i="11" s="1" a="1"/>
  <c r="AD290" i="11" s="1"/>
  <c r="AK290" i="11"/>
  <c r="AT290" i="11"/>
  <c r="AN479" i="11"/>
  <c r="AR479" i="11" s="1" a="1"/>
  <c r="AR479" i="11" s="1"/>
  <c r="AT472" i="11"/>
  <c r="AN471" i="11"/>
  <c r="AR471" i="11" s="1" a="1"/>
  <c r="AR471" i="11" s="1"/>
  <c r="AD470" i="11" a="1"/>
  <c r="AD470" i="11" s="1"/>
  <c r="AF470" i="11" s="1"/>
  <c r="AT458" i="11"/>
  <c r="AT454" i="11"/>
  <c r="X450" i="11"/>
  <c r="Y450" i="11" s="1"/>
  <c r="AL447" i="11" a="1"/>
  <c r="AL447" i="11" s="1"/>
  <c r="AL444" i="11" a="1"/>
  <c r="AL444" i="11" s="1"/>
  <c r="Z440" i="11" a="1"/>
  <c r="Z440" i="11" s="1"/>
  <c r="AT436" i="11"/>
  <c r="X436" i="11"/>
  <c r="AM434" i="11" a="1"/>
  <c r="AM434" i="11" s="1"/>
  <c r="AL433" i="11" a="1"/>
  <c r="AL433" i="11" s="1"/>
  <c r="AK431" i="11"/>
  <c r="AK429" i="11"/>
  <c r="Y428" i="11"/>
  <c r="AB424" i="11"/>
  <c r="AE424" i="11" s="1"/>
  <c r="X417" i="11"/>
  <c r="AC416" i="11" a="1"/>
  <c r="AC416" i="11" s="1"/>
  <c r="AU410" i="11"/>
  <c r="Y393" i="11"/>
  <c r="X391" i="11"/>
  <c r="Y391" i="11" s="1"/>
  <c r="X385" i="11"/>
  <c r="Y385" i="11" s="1"/>
  <c r="Y382" i="11"/>
  <c r="X380" i="11"/>
  <c r="AD358" i="11" a="1"/>
  <c r="AD358" i="11" s="1"/>
  <c r="AC358" i="11" a="1"/>
  <c r="AC358" i="11" s="1"/>
  <c r="AE358" i="11"/>
  <c r="AI358" i="11" s="1" a="1"/>
  <c r="AI358" i="11" s="1"/>
  <c r="AB324" i="11"/>
  <c r="AC324" i="11" s="1" a="1"/>
  <c r="AC324" i="11" s="1"/>
  <c r="AK324" i="11"/>
  <c r="AT324" i="11"/>
  <c r="AW324" i="11" s="1"/>
  <c r="BA324" i="11" s="1" a="1"/>
  <c r="BA324" i="11" s="1"/>
  <c r="AM305" i="11" a="1"/>
  <c r="AM305" i="11" s="1"/>
  <c r="AN305" i="11"/>
  <c r="AR305" i="11" s="1" a="1"/>
  <c r="AR305" i="11" s="1"/>
  <c r="AN265" i="11"/>
  <c r="AR265" i="11" s="1" a="1"/>
  <c r="AR265" i="11" s="1"/>
  <c r="AT432" i="11"/>
  <c r="AT418" i="11"/>
  <c r="AT379" i="11"/>
  <c r="AV379" i="11" s="1"/>
  <c r="AK379" i="11"/>
  <c r="X379" i="11"/>
  <c r="AB375" i="11"/>
  <c r="AC375" i="11" s="1" a="1"/>
  <c r="AC375" i="11" s="1"/>
  <c r="AT375" i="11"/>
  <c r="AV375" i="11" s="1"/>
  <c r="X375" i="11"/>
  <c r="AU359" i="11"/>
  <c r="AW359" i="11"/>
  <c r="AV329" i="11"/>
  <c r="AU329" i="11"/>
  <c r="AW329" i="11"/>
  <c r="X316" i="11"/>
  <c r="Z316" i="11" s="1" a="1"/>
  <c r="Z316" i="11" s="1"/>
  <c r="AK316" i="11"/>
  <c r="AL316" i="11" s="1" a="1"/>
  <c r="AL316" i="11" s="1"/>
  <c r="X289" i="11"/>
  <c r="AB289" i="11"/>
  <c r="AK289" i="11"/>
  <c r="AT289" i="11"/>
  <c r="AU289" i="11" s="1"/>
  <c r="AM268" i="11" a="1"/>
  <c r="AM268" i="11" s="1"/>
  <c r="AN268" i="11"/>
  <c r="AR268" i="11" s="1" a="1"/>
  <c r="AR268" i="11" s="1"/>
  <c r="AK487" i="11"/>
  <c r="AK458" i="11"/>
  <c r="AM458" i="11" s="1" a="1"/>
  <c r="AM458" i="11" s="1"/>
  <c r="AB449" i="11"/>
  <c r="AD445" i="11" a="1"/>
  <c r="AD445" i="11" s="1"/>
  <c r="AT442" i="11"/>
  <c r="AW442" i="11" s="1"/>
  <c r="AT440" i="11"/>
  <c r="AT424" i="11"/>
  <c r="AK415" i="11"/>
  <c r="AW407" i="11"/>
  <c r="AN393" i="11"/>
  <c r="AR393" i="11" s="1" a="1"/>
  <c r="AR393" i="11" s="1"/>
  <c r="U393" i="11" s="1"/>
  <c r="AT385" i="11"/>
  <c r="AB382" i="11"/>
  <c r="AC382" i="11" s="1" a="1"/>
  <c r="AC382" i="11" s="1"/>
  <c r="AT382" i="11"/>
  <c r="AT380" i="11"/>
  <c r="AM369" i="11" a="1"/>
  <c r="AM369" i="11" s="1"/>
  <c r="AL369" i="11" a="1"/>
  <c r="AL369" i="11" s="1"/>
  <c r="AL329" i="11" a="1"/>
  <c r="AL329" i="11" s="1"/>
  <c r="AM329" i="11" a="1"/>
  <c r="AM329" i="11" s="1"/>
  <c r="AN329" i="11"/>
  <c r="AR329" i="11" s="1" a="1"/>
  <c r="AR329" i="11" s="1"/>
  <c r="AK261" i="11"/>
  <c r="X261" i="11"/>
  <c r="Y261" i="11" s="1"/>
  <c r="AB261" i="11"/>
  <c r="AT261" i="11"/>
  <c r="X367" i="11"/>
  <c r="Y367" i="11" s="1"/>
  <c r="X364" i="11"/>
  <c r="AK362" i="11"/>
  <c r="AU358" i="11"/>
  <c r="X358" i="11"/>
  <c r="AT348" i="11"/>
  <c r="AK343" i="11"/>
  <c r="AM343" i="11" s="1" a="1"/>
  <c r="AM343" i="11" s="1"/>
  <c r="X340" i="11"/>
  <c r="AE336" i="11"/>
  <c r="AI336" i="11" s="1" a="1"/>
  <c r="AI336" i="11" s="1"/>
  <c r="AT335" i="11"/>
  <c r="AU335" i="11" s="1"/>
  <c r="AU322" i="11"/>
  <c r="AX322" i="11" s="1"/>
  <c r="AD319" i="11" a="1"/>
  <c r="AD319" i="11" s="1"/>
  <c r="X306" i="11"/>
  <c r="AD282" i="11" a="1"/>
  <c r="AD282" i="11" s="1"/>
  <c r="AK280" i="11"/>
  <c r="AM280" i="11" s="1" a="1"/>
  <c r="AM280" i="11" s="1"/>
  <c r="AT279" i="11"/>
  <c r="X279" i="11"/>
  <c r="AB274" i="11"/>
  <c r="AB366" i="11"/>
  <c r="AB363" i="11"/>
  <c r="AM295" i="11" a="1"/>
  <c r="AM295" i="11" s="1"/>
  <c r="X273" i="11"/>
  <c r="AT273" i="11"/>
  <c r="AB267" i="11"/>
  <c r="X267" i="11"/>
  <c r="Y267" i="11" s="1"/>
  <c r="AK267" i="11"/>
  <c r="AT267" i="11"/>
  <c r="AT265" i="11"/>
  <c r="AV265" i="11" s="1"/>
  <c r="X265" i="11"/>
  <c r="Y265" i="11" s="1"/>
  <c r="AK252" i="11"/>
  <c r="AT252" i="11"/>
  <c r="X252" i="11"/>
  <c r="AB252" i="11"/>
  <c r="AB376" i="11"/>
  <c r="AD376" i="11" s="1" a="1"/>
  <c r="AD376" i="11" s="1"/>
  <c r="X369" i="11"/>
  <c r="Y369" i="11" s="1"/>
  <c r="AT364" i="11"/>
  <c r="AK360" i="11"/>
  <c r="AM360" i="11" s="1" a="1"/>
  <c r="AM360" i="11" s="1"/>
  <c r="AK359" i="11"/>
  <c r="AK358" i="11"/>
  <c r="AT355" i="11"/>
  <c r="AK354" i="11"/>
  <c r="AV353" i="11"/>
  <c r="AV350" i="11"/>
  <c r="AC348" i="11" a="1"/>
  <c r="AC348" i="11" s="1"/>
  <c r="AK346" i="11"/>
  <c r="AM346" i="11" s="1" a="1"/>
  <c r="AM346" i="11" s="1"/>
  <c r="AT344" i="11"/>
  <c r="X342" i="11"/>
  <c r="AT340" i="11"/>
  <c r="AW340" i="11" s="1"/>
  <c r="AT337" i="11"/>
  <c r="AK334" i="11"/>
  <c r="AB333" i="11"/>
  <c r="AB329" i="11"/>
  <c r="X327" i="11"/>
  <c r="Z327" i="11" s="1" a="1"/>
  <c r="Z327" i="11" s="1"/>
  <c r="AB323" i="11"/>
  <c r="AM314" i="11" a="1"/>
  <c r="AM314" i="11" s="1"/>
  <c r="AK306" i="11"/>
  <c r="AV303" i="11"/>
  <c r="AK302" i="11"/>
  <c r="AL302" i="11" s="1" a="1"/>
  <c r="AL302" i="11" s="1"/>
  <c r="AD293" i="11" a="1"/>
  <c r="AD293" i="11" s="1"/>
  <c r="AK278" i="11"/>
  <c r="AN278" i="11" s="1"/>
  <c r="AR278" i="11" s="1" a="1"/>
  <c r="AR278" i="11" s="1"/>
  <c r="AU274" i="11"/>
  <c r="AW274" i="11"/>
  <c r="AN270" i="11"/>
  <c r="AR270" i="11" s="1" a="1"/>
  <c r="AR270" i="11" s="1"/>
  <c r="AN197" i="11"/>
  <c r="AR197" i="11" s="1" a="1"/>
  <c r="AR197" i="11" s="1"/>
  <c r="AL197" i="11" a="1"/>
  <c r="AL197" i="11" s="1"/>
  <c r="AM197" i="11" a="1"/>
  <c r="AM197" i="11" s="1"/>
  <c r="AN187" i="11"/>
  <c r="AR187" i="11" s="1" a="1"/>
  <c r="AR187" i="11" s="1"/>
  <c r="AL187" i="11" a="1"/>
  <c r="AL187" i="11" s="1"/>
  <c r="AM187" i="11" a="1"/>
  <c r="AM187" i="11" s="1"/>
  <c r="AK377" i="11"/>
  <c r="AN377" i="11" s="1"/>
  <c r="AR377" i="11" s="1" a="1"/>
  <c r="AR377" i="11" s="1"/>
  <c r="AK372" i="11"/>
  <c r="AT367" i="11"/>
  <c r="X366" i="11"/>
  <c r="X363" i="11"/>
  <c r="AB360" i="11"/>
  <c r="X359" i="11"/>
  <c r="Y359" i="11" s="1"/>
  <c r="AB346" i="11"/>
  <c r="AD346" i="11" s="1" a="1"/>
  <c r="AD346" i="11" s="1"/>
  <c r="AK335" i="11"/>
  <c r="AL335" i="11" s="1" a="1"/>
  <c r="AL335" i="11" s="1"/>
  <c r="X332" i="11"/>
  <c r="X323" i="11"/>
  <c r="Y323" i="11" s="1"/>
  <c r="X320" i="11"/>
  <c r="Z314" i="11" a="1"/>
  <c r="Z314" i="11" s="1"/>
  <c r="AK308" i="11"/>
  <c r="AL308" i="11" s="1" a="1"/>
  <c r="AL308" i="11" s="1"/>
  <c r="AN303" i="11"/>
  <c r="AR303" i="11" s="1" a="1"/>
  <c r="AR303" i="11" s="1"/>
  <c r="AK298" i="11"/>
  <c r="AK263" i="11"/>
  <c r="AN223" i="11"/>
  <c r="AR223" i="11" s="1" a="1"/>
  <c r="AR223" i="11" s="1"/>
  <c r="AL223" i="11" a="1"/>
  <c r="AL223" i="11" s="1"/>
  <c r="AM223" i="11" a="1"/>
  <c r="AM223" i="11" s="1"/>
  <c r="AN353" i="11"/>
  <c r="AR353" i="11" s="1" a="1"/>
  <c r="AR353" i="11" s="1"/>
  <c r="AK313" i="11"/>
  <c r="AK310" i="11"/>
  <c r="AT306" i="11"/>
  <c r="AL303" i="11" a="1"/>
  <c r="AL303" i="11" s="1"/>
  <c r="AB299" i="11"/>
  <c r="AT299" i="11"/>
  <c r="AT295" i="11"/>
  <c r="X295" i="11"/>
  <c r="Y295" i="11" s="1"/>
  <c r="AK260" i="11"/>
  <c r="AT351" i="11"/>
  <c r="AV349" i="11"/>
  <c r="AU342" i="11"/>
  <c r="AX342" i="11" s="1"/>
  <c r="AY342" i="11" s="1"/>
  <c r="AZ342" i="11" s="1"/>
  <c r="AK340" i="11"/>
  <c r="AE318" i="11"/>
  <c r="AB298" i="11"/>
  <c r="AT283" i="11"/>
  <c r="AK283" i="11"/>
  <c r="AB272" i="11"/>
  <c r="AC272" i="11" s="1" a="1"/>
  <c r="AC272" i="11" s="1"/>
  <c r="AT272" i="11"/>
  <c r="AT268" i="11"/>
  <c r="X268" i="11"/>
  <c r="Z268" i="11" s="1" a="1"/>
  <c r="Z268" i="11" s="1"/>
  <c r="AB268" i="11"/>
  <c r="AD268" i="11" s="1" a="1"/>
  <c r="AD268" i="11" s="1"/>
  <c r="AB263" i="11"/>
  <c r="AT263" i="11"/>
  <c r="AT372" i="11"/>
  <c r="AK368" i="11"/>
  <c r="AM368" i="11" s="1" a="1"/>
  <c r="AM368" i="11" s="1"/>
  <c r="AK367" i="11"/>
  <c r="AT362" i="11"/>
  <c r="AN342" i="11"/>
  <c r="AR342" i="11" s="1" a="1"/>
  <c r="AR342" i="11" s="1"/>
  <c r="AU334" i="11"/>
  <c r="AT332" i="11"/>
  <c r="AT328" i="11"/>
  <c r="AU327" i="11"/>
  <c r="AX327" i="11" s="1"/>
  <c r="AD318" i="11" a="1"/>
  <c r="AD318" i="11" s="1"/>
  <c r="AB303" i="11"/>
  <c r="AC303" i="11" s="1" a="1"/>
  <c r="AC303" i="11" s="1"/>
  <c r="AT298" i="11"/>
  <c r="AU298" i="11" s="1"/>
  <c r="AU294" i="11"/>
  <c r="AW294" i="11"/>
  <c r="BA294" i="11" s="1" a="1"/>
  <c r="BA294" i="11" s="1"/>
  <c r="AT280" i="11"/>
  <c r="AK279" i="11"/>
  <c r="AT277" i="11"/>
  <c r="AV277" i="11" s="1"/>
  <c r="AK273" i="11"/>
  <c r="AC244" i="11" a="1"/>
  <c r="AC244" i="11" s="1"/>
  <c r="AE244" i="11"/>
  <c r="AI244" i="11" s="1" a="1"/>
  <c r="AI244" i="11" s="1"/>
  <c r="AL215" i="11" a="1"/>
  <c r="AL215" i="11" s="1"/>
  <c r="AM215" i="11" a="1"/>
  <c r="AM215" i="11" s="1"/>
  <c r="AT247" i="11"/>
  <c r="Z224" i="11" a="1"/>
  <c r="Z224" i="11" s="1"/>
  <c r="Y224" i="11"/>
  <c r="AW210" i="11"/>
  <c r="BA210" i="11" s="1" a="1"/>
  <c r="BA210" i="11" s="1"/>
  <c r="AV147" i="11"/>
  <c r="AK297" i="11"/>
  <c r="AM281" i="11" a="1"/>
  <c r="AM281" i="11" s="1"/>
  <c r="AB259" i="11"/>
  <c r="AC259" i="11" s="1" a="1"/>
  <c r="AC259" i="11" s="1"/>
  <c r="AT258" i="11"/>
  <c r="AK237" i="11"/>
  <c r="AT220" i="11"/>
  <c r="X190" i="11"/>
  <c r="Y190" i="11" s="1"/>
  <c r="AT185" i="11"/>
  <c r="AW181" i="11"/>
  <c r="BA181" i="11" s="1" a="1"/>
  <c r="BA181" i="11" s="1"/>
  <c r="AL172" i="11" a="1"/>
  <c r="AL172" i="11" s="1"/>
  <c r="AM172" i="11" a="1"/>
  <c r="AM172" i="11" s="1"/>
  <c r="Y154" i="11"/>
  <c r="Z154" i="11" a="1"/>
  <c r="Z154" i="11" s="1"/>
  <c r="AM144" i="11" a="1"/>
  <c r="AM144" i="11" s="1"/>
  <c r="AN144" i="11"/>
  <c r="AR144" i="11" s="1" a="1"/>
  <c r="AR144" i="11" s="1"/>
  <c r="AL144" i="11" a="1"/>
  <c r="AL144" i="11" s="1"/>
  <c r="AB130" i="11"/>
  <c r="AK130" i="11"/>
  <c r="X130" i="11"/>
  <c r="AT130" i="11"/>
  <c r="AN244" i="11"/>
  <c r="AR244" i="11" s="1" a="1"/>
  <c r="AR244" i="11" s="1"/>
  <c r="AT235" i="11"/>
  <c r="AE232" i="11"/>
  <c r="AT228" i="11"/>
  <c r="AM225" i="11" a="1"/>
  <c r="AM225" i="11" s="1"/>
  <c r="AN225" i="11"/>
  <c r="AR225" i="11" s="1" a="1"/>
  <c r="AR225" i="11" s="1"/>
  <c r="AT223" i="11"/>
  <c r="AT219" i="11"/>
  <c r="AK216" i="11"/>
  <c r="X215" i="11"/>
  <c r="Y215" i="11" s="1"/>
  <c r="AT215" i="11"/>
  <c r="AK205" i="11"/>
  <c r="AT201" i="11"/>
  <c r="AU201" i="11" s="1"/>
  <c r="AT178" i="11"/>
  <c r="AK178" i="11"/>
  <c r="AL163" i="11" a="1"/>
  <c r="AL163" i="11" s="1"/>
  <c r="AM163" i="11" a="1"/>
  <c r="AM163" i="11" s="1"/>
  <c r="AN163" i="11"/>
  <c r="AR163" i="11" s="1" a="1"/>
  <c r="AR163" i="11" s="1"/>
  <c r="AN157" i="11"/>
  <c r="AR157" i="11" s="1" a="1"/>
  <c r="AR157" i="11" s="1"/>
  <c r="AM157" i="11" a="1"/>
  <c r="AM157" i="11" s="1"/>
  <c r="AL157" i="11" a="1"/>
  <c r="AL157" i="11" s="1"/>
  <c r="AU140" i="11"/>
  <c r="AW140" i="11"/>
  <c r="BA140" i="11" s="1" a="1"/>
  <c r="BA140" i="11" s="1"/>
  <c r="AB271" i="11"/>
  <c r="AC271" i="11" s="1" a="1"/>
  <c r="AC271" i="11" s="1"/>
  <c r="Z259" i="11" a="1"/>
  <c r="Z259" i="11" s="1"/>
  <c r="AB258" i="11"/>
  <c r="AE258" i="11" s="1"/>
  <c r="AI258" i="11" s="1" a="1"/>
  <c r="AI258" i="11" s="1"/>
  <c r="AK257" i="11"/>
  <c r="AK247" i="11"/>
  <c r="AT245" i="11"/>
  <c r="AV245" i="11" s="1"/>
  <c r="AB237" i="11"/>
  <c r="AC237" i="11" s="1" a="1"/>
  <c r="AC237" i="11" s="1"/>
  <c r="AK235" i="11"/>
  <c r="AM235" i="11" s="1" a="1"/>
  <c r="AM235" i="11" s="1"/>
  <c r="AD232" i="11" a="1"/>
  <c r="AD232" i="11" s="1"/>
  <c r="AK231" i="11"/>
  <c r="AB225" i="11"/>
  <c r="AD225" i="11" s="1" a="1"/>
  <c r="AD225" i="11" s="1"/>
  <c r="X221" i="11"/>
  <c r="Y221" i="11" s="1"/>
  <c r="AC216" i="11" a="1"/>
  <c r="AC216" i="11" s="1"/>
  <c r="AK209" i="11"/>
  <c r="AK208" i="11"/>
  <c r="AM208" i="11" s="1" a="1"/>
  <c r="AM208" i="11" s="1"/>
  <c r="AM206" i="11" a="1"/>
  <c r="AM206" i="11" s="1"/>
  <c r="AB205" i="11"/>
  <c r="AK184" i="11"/>
  <c r="AN184" i="11" s="1"/>
  <c r="AR184" i="11" s="1" a="1"/>
  <c r="AR184" i="11" s="1"/>
  <c r="AT180" i="11"/>
  <c r="AK180" i="11"/>
  <c r="AB176" i="11"/>
  <c r="X176" i="11"/>
  <c r="AK176" i="11"/>
  <c r="Z132" i="11" a="1"/>
  <c r="Z132" i="11" s="1"/>
  <c r="Y132" i="11"/>
  <c r="AD129" i="11" a="1"/>
  <c r="AD129" i="11" s="1"/>
  <c r="AE129" i="11"/>
  <c r="AI129" i="11" s="1" a="1"/>
  <c r="AI129" i="11" s="1"/>
  <c r="AT264" i="11"/>
  <c r="AV264" i="11" s="1"/>
  <c r="AT259" i="11"/>
  <c r="AK251" i="11"/>
  <c r="AK239" i="11"/>
  <c r="AK236" i="11"/>
  <c r="AK233" i="11"/>
  <c r="X225" i="11"/>
  <c r="AK220" i="11"/>
  <c r="AM220" i="11" s="1" a="1"/>
  <c r="AM220" i="11" s="1"/>
  <c r="AK219" i="11"/>
  <c r="AT216" i="11"/>
  <c r="AB210" i="11"/>
  <c r="Z209" i="11" a="1"/>
  <c r="Z209" i="11" s="1"/>
  <c r="AV198" i="11"/>
  <c r="AX198" i="11" s="1"/>
  <c r="AN195" i="11"/>
  <c r="AD195" i="11" a="1"/>
  <c r="AD195" i="11" s="1"/>
  <c r="AE195" i="11"/>
  <c r="AI195" i="11" s="1" a="1"/>
  <c r="AI195" i="11" s="1"/>
  <c r="AC174" i="11" a="1"/>
  <c r="AC174" i="11" s="1"/>
  <c r="AE174" i="11"/>
  <c r="AI174" i="11" s="1" a="1"/>
  <c r="AI174" i="11" s="1"/>
  <c r="Y140" i="11"/>
  <c r="AC132" i="11" a="1"/>
  <c r="AC132" i="11" s="1"/>
  <c r="AE132" i="11"/>
  <c r="AI132" i="11" s="1" a="1"/>
  <c r="AI132" i="11" s="1"/>
  <c r="AN259" i="11"/>
  <c r="AR259" i="11" s="1" a="1"/>
  <c r="AR259" i="11" s="1"/>
  <c r="AB257" i="11"/>
  <c r="AC257" i="11" s="1" a="1"/>
  <c r="AC257" i="11" s="1"/>
  <c r="AB248" i="11"/>
  <c r="X247" i="11"/>
  <c r="AK243" i="11"/>
  <c r="Z237" i="11" a="1"/>
  <c r="Z237" i="11" s="1"/>
  <c r="AC236" i="11" a="1"/>
  <c r="AC236" i="11" s="1"/>
  <c r="AB235" i="11"/>
  <c r="X231" i="11"/>
  <c r="AK228" i="11"/>
  <c r="Z219" i="11" a="1"/>
  <c r="Z219" i="11" s="1"/>
  <c r="AK217" i="11"/>
  <c r="X216" i="11"/>
  <c r="AK211" i="11"/>
  <c r="X211" i="11"/>
  <c r="X210" i="11"/>
  <c r="Z210" i="11" s="1" a="1"/>
  <c r="Z210" i="11" s="1"/>
  <c r="AW205" i="11"/>
  <c r="X205" i="11"/>
  <c r="AK201" i="11"/>
  <c r="AU198" i="11"/>
  <c r="AM195" i="11" a="1"/>
  <c r="AM195" i="11" s="1"/>
  <c r="AL192" i="11" a="1"/>
  <c r="AL192" i="11" s="1"/>
  <c r="X188" i="11"/>
  <c r="AB188" i="11"/>
  <c r="AB184" i="11"/>
  <c r="Y182" i="11"/>
  <c r="AK181" i="11"/>
  <c r="Z174" i="11" a="1"/>
  <c r="Z174" i="11" s="1"/>
  <c r="Y174" i="11"/>
  <c r="AB169" i="11"/>
  <c r="AK169" i="11"/>
  <c r="X169" i="11"/>
  <c r="AT169" i="11"/>
  <c r="Y148" i="11"/>
  <c r="AL140" i="11" a="1"/>
  <c r="AL140" i="11" s="1"/>
  <c r="AM140" i="11" a="1"/>
  <c r="AM140" i="11" s="1"/>
  <c r="AN140" i="11"/>
  <c r="AR140" i="11" s="1" a="1"/>
  <c r="AR140" i="11" s="1"/>
  <c r="AM126" i="11" a="1"/>
  <c r="AM126" i="11" s="1"/>
  <c r="AD220" i="11" a="1"/>
  <c r="AD220" i="11" s="1"/>
  <c r="AE220" i="11"/>
  <c r="AI220" i="11" s="1" a="1"/>
  <c r="AI220" i="11" s="1"/>
  <c r="X197" i="11"/>
  <c r="AB197" i="11"/>
  <c r="Y136" i="11"/>
  <c r="Z136" i="11" a="1"/>
  <c r="Z136" i="11" s="1"/>
  <c r="Y251" i="11"/>
  <c r="AT231" i="11"/>
  <c r="AK224" i="11"/>
  <c r="AB223" i="11"/>
  <c r="AE223" i="11" s="1"/>
  <c r="AI223" i="11" s="1" a="1"/>
  <c r="AI223" i="11" s="1"/>
  <c r="X223" i="11"/>
  <c r="Y220" i="11"/>
  <c r="X217" i="11"/>
  <c r="AB213" i="11"/>
  <c r="AT213" i="11"/>
  <c r="AV206" i="11"/>
  <c r="X201" i="11"/>
  <c r="AT197" i="11"/>
  <c r="AW194" i="11"/>
  <c r="BA194" i="11" s="1" a="1"/>
  <c r="BA194" i="11" s="1"/>
  <c r="X192" i="11"/>
  <c r="Y192" i="11" s="1"/>
  <c r="AL190" i="11" a="1"/>
  <c r="AL190" i="11" s="1"/>
  <c r="AL188" i="11" a="1"/>
  <c r="AL188" i="11" s="1"/>
  <c r="AN188" i="11"/>
  <c r="AR188" i="11" s="1" a="1"/>
  <c r="AR188" i="11" s="1"/>
  <c r="AB187" i="11"/>
  <c r="X187" i="11"/>
  <c r="AT187" i="11"/>
  <c r="AU187" i="11" s="1"/>
  <c r="AC185" i="11" a="1"/>
  <c r="AC185" i="11" s="1"/>
  <c r="AE185" i="11"/>
  <c r="AI185" i="11" s="1" a="1"/>
  <c r="AI185" i="11" s="1"/>
  <c r="AT176" i="11"/>
  <c r="Y162" i="11"/>
  <c r="AU153" i="11"/>
  <c r="AW153" i="11"/>
  <c r="Z133" i="11" a="1"/>
  <c r="Z133" i="11" s="1"/>
  <c r="Y133" i="11"/>
  <c r="AT162" i="11"/>
  <c r="AT154" i="11"/>
  <c r="AB148" i="11"/>
  <c r="AD148" i="11" s="1" a="1"/>
  <c r="AD148" i="11" s="1"/>
  <c r="AT146" i="11"/>
  <c r="AU146" i="11" s="1"/>
  <c r="AT145" i="11"/>
  <c r="AT142" i="11"/>
  <c r="AU142" i="11" s="1"/>
  <c r="AN132" i="11"/>
  <c r="AR132" i="11" s="1" a="1"/>
  <c r="AR132" i="11" s="1"/>
  <c r="AT124" i="11"/>
  <c r="AT200" i="11"/>
  <c r="AW200" i="11" s="1"/>
  <c r="AK173" i="11"/>
  <c r="X163" i="11"/>
  <c r="AM161" i="11" a="1"/>
  <c r="AM161" i="11" s="1"/>
  <c r="AN154" i="11"/>
  <c r="AR154" i="11" s="1" a="1"/>
  <c r="AR154" i="11" s="1"/>
  <c r="Z153" i="11" a="1"/>
  <c r="Z153" i="11" s="1"/>
  <c r="AK149" i="11"/>
  <c r="X146" i="11"/>
  <c r="AV144" i="11"/>
  <c r="Y137" i="11"/>
  <c r="Z128" i="11" a="1"/>
  <c r="Z128" i="11" s="1"/>
  <c r="X126" i="11"/>
  <c r="Z126" i="11" s="1" a="1"/>
  <c r="Z126" i="11" s="1"/>
  <c r="AM162" i="11" a="1"/>
  <c r="AM162" i="11" s="1"/>
  <c r="AT151" i="11"/>
  <c r="AM147" i="11" a="1"/>
  <c r="AM147" i="11" s="1"/>
  <c r="AK145" i="11"/>
  <c r="AN145" i="11" s="1"/>
  <c r="AC143" i="11" a="1"/>
  <c r="AC143" i="11" s="1"/>
  <c r="AK136" i="11"/>
  <c r="AM154" i="11" a="1"/>
  <c r="AM154" i="11" s="1"/>
  <c r="AM153" i="11" a="1"/>
  <c r="AM153" i="11" s="1"/>
  <c r="AB136" i="11"/>
  <c r="AK124" i="11"/>
  <c r="AK123" i="11"/>
  <c r="AK159" i="11"/>
  <c r="X151" i="11"/>
  <c r="Y151" i="11" s="1"/>
  <c r="AL147" i="11" a="1"/>
  <c r="AL147" i="11" s="1"/>
  <c r="AK146" i="11"/>
  <c r="AB145" i="11"/>
  <c r="AD145" i="11" s="1" a="1"/>
  <c r="AD145" i="11" s="1"/>
  <c r="Y143" i="11"/>
  <c r="AK129" i="11"/>
  <c r="AT128" i="11"/>
  <c r="AV128" i="11" s="1"/>
  <c r="Z145" i="11" a="1"/>
  <c r="Z145" i="11" s="1"/>
  <c r="AT132" i="11"/>
  <c r="AN128" i="11"/>
  <c r="AR128" i="11" s="1" a="1"/>
  <c r="AR128" i="11" s="1"/>
  <c r="X124" i="11"/>
  <c r="BA1009" i="11" a="1"/>
  <c r="BA1009" i="11" s="1"/>
  <c r="AE1007" i="11"/>
  <c r="AI1007" i="11" s="1" a="1"/>
  <c r="AI1007" i="11" s="1"/>
  <c r="AC1007" i="11" a="1"/>
  <c r="AC1007" i="11" s="1"/>
  <c r="AD1007" i="11" a="1"/>
  <c r="AD1007" i="11" s="1"/>
  <c r="BA1022" i="11" a="1"/>
  <c r="BA1022" i="11" s="1"/>
  <c r="AN1020" i="11"/>
  <c r="AR1020" i="11" s="1" a="1"/>
  <c r="AR1020" i="11" s="1"/>
  <c r="AL1020" i="11" a="1"/>
  <c r="AL1020" i="11" s="1"/>
  <c r="AM1020" i="11" a="1"/>
  <c r="AM1020" i="11" s="1"/>
  <c r="AM964" i="11" a="1"/>
  <c r="AM964" i="11" s="1"/>
  <c r="AN964" i="11"/>
  <c r="AR964" i="11" s="1" a="1"/>
  <c r="AR964" i="11" s="1"/>
  <c r="AL964" i="11" a="1"/>
  <c r="AL964" i="11" s="1"/>
  <c r="AM948" i="11" a="1"/>
  <c r="AM948" i="11" s="1"/>
  <c r="AN948" i="11"/>
  <c r="AR948" i="11" s="1" a="1"/>
  <c r="AR948" i="11" s="1"/>
  <c r="AL948" i="11" a="1"/>
  <c r="AL948" i="11" s="1"/>
  <c r="AM956" i="11" a="1"/>
  <c r="AM956" i="11" s="1"/>
  <c r="AN956" i="11"/>
  <c r="AR956" i="11" s="1" a="1"/>
  <c r="AR956" i="11" s="1"/>
  <c r="AL956" i="11" a="1"/>
  <c r="AL956" i="11" s="1"/>
  <c r="AM980" i="11" a="1"/>
  <c r="AM980" i="11" s="1"/>
  <c r="AN980" i="11"/>
  <c r="AR980" i="11" s="1" a="1"/>
  <c r="AR980" i="11" s="1"/>
  <c r="AL980" i="11" a="1"/>
  <c r="AL980" i="11" s="1"/>
  <c r="BA1001" i="11" a="1"/>
  <c r="BA1001" i="11" s="1"/>
  <c r="AM996" i="11" a="1"/>
  <c r="AM996" i="11" s="1"/>
  <c r="AN996" i="11"/>
  <c r="AR996" i="11" s="1" a="1"/>
  <c r="AR996" i="11" s="1"/>
  <c r="AL996" i="11" a="1"/>
  <c r="AL996" i="11" s="1"/>
  <c r="AM988" i="11" a="1"/>
  <c r="AM988" i="11" s="1"/>
  <c r="AN988" i="11"/>
  <c r="AR988" i="11" s="1" a="1"/>
  <c r="AR988" i="11" s="1"/>
  <c r="AL988" i="11" a="1"/>
  <c r="AL988" i="11" s="1"/>
  <c r="AE1021" i="11"/>
  <c r="AI1021" i="11" s="1" a="1"/>
  <c r="AI1021" i="11" s="1"/>
  <c r="AV1019" i="11"/>
  <c r="AM1019" i="11" a="1"/>
  <c r="AM1019" i="11" s="1"/>
  <c r="AV993" i="11"/>
  <c r="AW993" i="11"/>
  <c r="AU993" i="11"/>
  <c r="AV961" i="11"/>
  <c r="AW961" i="11"/>
  <c r="AU961" i="11"/>
  <c r="AB941" i="11"/>
  <c r="AT941" i="11"/>
  <c r="X941" i="11"/>
  <c r="Y931" i="11"/>
  <c r="Z931" i="11" a="1"/>
  <c r="Z931" i="11" s="1"/>
  <c r="AC1011" i="11" a="1"/>
  <c r="AC1011" i="11" s="1"/>
  <c r="AD1011" i="11" a="1"/>
  <c r="AD1011" i="11" s="1"/>
  <c r="AE1011" i="11"/>
  <c r="AI1011" i="11" s="1" a="1"/>
  <c r="AI1011" i="11" s="1"/>
  <c r="AV1009" i="11"/>
  <c r="AU1009" i="11"/>
  <c r="Y1008" i="11"/>
  <c r="Z1008" i="11" a="1"/>
  <c r="Z1008" i="11" s="1"/>
  <c r="AL1007" i="11" a="1"/>
  <c r="AL1007" i="11" s="1"/>
  <c r="AM1007" i="11" a="1"/>
  <c r="AM1007" i="11" s="1"/>
  <c r="BA1006" i="11" a="1"/>
  <c r="BA1006" i="11" s="1"/>
  <c r="Y1006" i="11"/>
  <c r="Z1006" i="11" a="1"/>
  <c r="Z1006" i="11" s="1"/>
  <c r="Z1003" i="11" a="1"/>
  <c r="Z1003" i="11" s="1"/>
  <c r="Y1003" i="11"/>
  <c r="Y1000" i="11"/>
  <c r="Z1000" i="11" a="1"/>
  <c r="Z1000" i="11" s="1"/>
  <c r="Y999" i="11"/>
  <c r="Z999" i="11" a="1"/>
  <c r="Z999" i="11" s="1"/>
  <c r="BA995" i="11" a="1"/>
  <c r="BA995" i="11" s="1"/>
  <c r="AV985" i="11"/>
  <c r="AW985" i="11"/>
  <c r="AU985" i="11"/>
  <c r="AV969" i="11"/>
  <c r="AW969" i="11"/>
  <c r="AU969" i="11"/>
  <c r="AV953" i="11"/>
  <c r="AW953" i="11"/>
  <c r="AU953" i="11"/>
  <c r="AL946" i="11" a="1"/>
  <c r="AL946" i="11" s="1"/>
  <c r="AM946" i="11" a="1"/>
  <c r="AM946" i="11" s="1"/>
  <c r="AC920" i="11" a="1"/>
  <c r="AC920" i="11" s="1"/>
  <c r="AD920" i="11" a="1"/>
  <c r="AD920" i="11" s="1"/>
  <c r="AE920" i="11"/>
  <c r="AI920" i="11" s="1" a="1"/>
  <c r="AI920" i="11" s="1"/>
  <c r="AV911" i="11"/>
  <c r="AW911" i="11"/>
  <c r="AU911" i="11"/>
  <c r="Z905" i="11" a="1"/>
  <c r="Z905" i="11" s="1"/>
  <c r="Y905" i="11"/>
  <c r="Y900" i="11"/>
  <c r="Z900" i="11" a="1"/>
  <c r="Z900" i="11" s="1"/>
  <c r="Z881" i="11" a="1"/>
  <c r="Z881" i="11" s="1"/>
  <c r="Y881" i="11"/>
  <c r="Y870" i="11"/>
  <c r="Z870" i="11" a="1"/>
  <c r="Z870" i="11" s="1"/>
  <c r="AD869" i="11" a="1"/>
  <c r="AD869" i="11" s="1"/>
  <c r="AE869" i="11"/>
  <c r="AI869" i="11" s="1" a="1"/>
  <c r="AI869" i="11" s="1"/>
  <c r="AC869" i="11" a="1"/>
  <c r="AC869" i="11" s="1"/>
  <c r="AL1016" i="11" a="1"/>
  <c r="AL1016" i="11" s="1"/>
  <c r="AM1016" i="11" a="1"/>
  <c r="AM1016" i="11" s="1"/>
  <c r="AN1016" i="11"/>
  <c r="AR1016" i="11" s="1" a="1"/>
  <c r="AR1016" i="11" s="1"/>
  <c r="X1016" i="11"/>
  <c r="AT1016" i="11"/>
  <c r="AB1016" i="11"/>
  <c r="AU1015" i="11"/>
  <c r="AW1015" i="11"/>
  <c r="AL1010" i="11" a="1"/>
  <c r="AL1010" i="11" s="1"/>
  <c r="AM1010" i="11" a="1"/>
  <c r="AM1010" i="11" s="1"/>
  <c r="AU1006" i="11"/>
  <c r="AV1006" i="11"/>
  <c r="AB1004" i="11"/>
  <c r="X1004" i="11"/>
  <c r="Z995" i="11" a="1"/>
  <c r="Z995" i="11" s="1"/>
  <c r="Y995" i="11"/>
  <c r="Y992" i="11"/>
  <c r="Z992" i="11" a="1"/>
  <c r="Z992" i="11" s="1"/>
  <c r="Y991" i="11"/>
  <c r="Z991" i="11" a="1"/>
  <c r="Z991" i="11" s="1"/>
  <c r="BA987" i="11" a="1"/>
  <c r="BA987" i="11" s="1"/>
  <c r="AV977" i="11"/>
  <c r="AW977" i="11"/>
  <c r="AU977" i="11"/>
  <c r="AD967" i="11" a="1"/>
  <c r="AD967" i="11" s="1"/>
  <c r="AE967" i="11"/>
  <c r="AI967" i="11" s="1" a="1"/>
  <c r="AI967" i="11" s="1"/>
  <c r="AC967" i="11" a="1"/>
  <c r="AC967" i="11" s="1"/>
  <c r="Z963" i="11" a="1"/>
  <c r="Z963" i="11" s="1"/>
  <c r="Y963" i="11"/>
  <c r="Y960" i="11"/>
  <c r="Z960" i="11" a="1"/>
  <c r="Z960" i="11" s="1"/>
  <c r="Y959" i="11"/>
  <c r="Z959" i="11" a="1"/>
  <c r="Z959" i="11" s="1"/>
  <c r="AD951" i="11" a="1"/>
  <c r="AD951" i="11" s="1"/>
  <c r="AE951" i="11"/>
  <c r="AI951" i="11" s="1" a="1"/>
  <c r="AI951" i="11" s="1"/>
  <c r="AC951" i="11" a="1"/>
  <c r="AC951" i="11" s="1"/>
  <c r="Y937" i="11"/>
  <c r="Z937" i="11" a="1"/>
  <c r="Z937" i="11" s="1"/>
  <c r="Z934" i="11" a="1"/>
  <c r="Z934" i="11" s="1"/>
  <c r="Y934" i="11"/>
  <c r="AK1022" i="11"/>
  <c r="AB1022" i="11"/>
  <c r="AC1021" i="11" a="1"/>
  <c r="AC1021" i="11" s="1"/>
  <c r="AT1020" i="11"/>
  <c r="Z1017" i="11" a="1"/>
  <c r="Z1017" i="11" s="1"/>
  <c r="BA1014" i="11" a="1"/>
  <c r="BA1014" i="11" s="1"/>
  <c r="AC1013" i="11" a="1"/>
  <c r="AC1013" i="11" s="1"/>
  <c r="AD1013" i="11" a="1"/>
  <c r="AD1013" i="11" s="1"/>
  <c r="Z1011" i="11" a="1"/>
  <c r="Z1011" i="11" s="1"/>
  <c r="Y1011" i="11"/>
  <c r="AT1004" i="11"/>
  <c r="AU998" i="11"/>
  <c r="AV998" i="11"/>
  <c r="Y984" i="11"/>
  <c r="Z984" i="11" a="1"/>
  <c r="Z984" i="11" s="1"/>
  <c r="Y983" i="11"/>
  <c r="Z983" i="11" a="1"/>
  <c r="Z983" i="11" s="1"/>
  <c r="Y968" i="11"/>
  <c r="Z968" i="11" a="1"/>
  <c r="Z968" i="11" s="1"/>
  <c r="Y967" i="11"/>
  <c r="Z967" i="11" a="1"/>
  <c r="Z967" i="11" s="1"/>
  <c r="Z955" i="11" a="1"/>
  <c r="Z955" i="11" s="1"/>
  <c r="Y955" i="11"/>
  <c r="Y952" i="11"/>
  <c r="Z952" i="11" a="1"/>
  <c r="Z952" i="11" s="1"/>
  <c r="Y951" i="11"/>
  <c r="Z951" i="11" a="1"/>
  <c r="Z951" i="11" s="1"/>
  <c r="AE944" i="11"/>
  <c r="AI944" i="11" s="1" a="1"/>
  <c r="AI944" i="11" s="1"/>
  <c r="AC944" i="11" a="1"/>
  <c r="AC944" i="11" s="1"/>
  <c r="AD944" i="11" a="1"/>
  <c r="AD944" i="11" s="1"/>
  <c r="Z1019" i="11" a="1"/>
  <c r="Z1019" i="11" s="1"/>
  <c r="AL1018" i="11" a="1"/>
  <c r="AL1018" i="11" s="1"/>
  <c r="AM1018" i="11" a="1"/>
  <c r="AM1018" i="11" s="1"/>
  <c r="X1018" i="11"/>
  <c r="AT1018" i="11"/>
  <c r="AU1017" i="11"/>
  <c r="AN1012" i="11"/>
  <c r="AR1012" i="11" s="1" a="1"/>
  <c r="AR1012" i="11" s="1"/>
  <c r="AL1012" i="11" a="1"/>
  <c r="AL1012" i="11" s="1"/>
  <c r="AB1012" i="11"/>
  <c r="X1012" i="11"/>
  <c r="AV1001" i="11"/>
  <c r="AU1001" i="11"/>
  <c r="BA998" i="11" a="1"/>
  <c r="BA998" i="11" s="1"/>
  <c r="AT996" i="11"/>
  <c r="AB996" i="11"/>
  <c r="X996" i="11"/>
  <c r="Y994" i="11"/>
  <c r="AU990" i="11"/>
  <c r="AV990" i="11"/>
  <c r="Z979" i="11" a="1"/>
  <c r="Z979" i="11" s="1"/>
  <c r="Y979" i="11"/>
  <c r="Y976" i="11"/>
  <c r="Z976" i="11" a="1"/>
  <c r="Z976" i="11" s="1"/>
  <c r="Y975" i="11"/>
  <c r="Z975" i="11" a="1"/>
  <c r="Z975" i="11" s="1"/>
  <c r="Y962" i="11"/>
  <c r="AU958" i="11"/>
  <c r="AV958" i="11"/>
  <c r="AE1015" i="11"/>
  <c r="AI1015" i="11" s="1" a="1"/>
  <c r="AI1015" i="11" s="1"/>
  <c r="AC1015" i="11" a="1"/>
  <c r="AC1015" i="11" s="1"/>
  <c r="X1007" i="11"/>
  <c r="AT1007" i="11"/>
  <c r="BA990" i="11" a="1"/>
  <c r="BA990" i="11" s="1"/>
  <c r="AT988" i="11"/>
  <c r="AB988" i="11"/>
  <c r="X988" i="11"/>
  <c r="AU982" i="11"/>
  <c r="AV982" i="11"/>
  <c r="AM972" i="11" a="1"/>
  <c r="AM972" i="11" s="1"/>
  <c r="AN972" i="11"/>
  <c r="AR972" i="11" s="1" a="1"/>
  <c r="AR972" i="11" s="1"/>
  <c r="AL972" i="11" a="1"/>
  <c r="AL972" i="11" s="1"/>
  <c r="AU966" i="11"/>
  <c r="AV966" i="11"/>
  <c r="BA958" i="11" a="1"/>
  <c r="BA958" i="11" s="1"/>
  <c r="AT956" i="11"/>
  <c r="AB956" i="11"/>
  <c r="X956" i="11"/>
  <c r="AU950" i="11"/>
  <c r="AV950" i="11"/>
  <c r="Z940" i="11" a="1"/>
  <c r="Z940" i="11" s="1"/>
  <c r="Y940" i="11"/>
  <c r="X1022" i="11"/>
  <c r="AU1013" i="11"/>
  <c r="AW1013" i="11"/>
  <c r="AN1004" i="11"/>
  <c r="AR1004" i="11" s="1" a="1"/>
  <c r="AR1004" i="11" s="1"/>
  <c r="AL1004" i="11" a="1"/>
  <c r="AL1004" i="11" s="1"/>
  <c r="AW982" i="11"/>
  <c r="AT980" i="11"/>
  <c r="AB980" i="11"/>
  <c r="X980" i="11"/>
  <c r="AU974" i="11"/>
  <c r="AV974" i="11"/>
  <c r="AW966" i="11"/>
  <c r="AT964" i="11"/>
  <c r="AB964" i="11"/>
  <c r="X964" i="11"/>
  <c r="BA950" i="11" a="1"/>
  <c r="BA950" i="11" s="1"/>
  <c r="AT948" i="11"/>
  <c r="AB948" i="11"/>
  <c r="X948" i="11"/>
  <c r="Y945" i="11"/>
  <c r="Z945" i="11" a="1"/>
  <c r="Z945" i="11" s="1"/>
  <c r="AB1020" i="11"/>
  <c r="X1020" i="11"/>
  <c r="AT1012" i="11"/>
  <c r="AW974" i="11"/>
  <c r="AT972" i="11"/>
  <c r="AB972" i="11"/>
  <c r="X972" i="11"/>
  <c r="AK941" i="11"/>
  <c r="AC939" i="11" a="1"/>
  <c r="AC939" i="11" s="1"/>
  <c r="AD939" i="11" a="1"/>
  <c r="AD939" i="11" s="1"/>
  <c r="AE939" i="11"/>
  <c r="AI939" i="11" s="1" a="1"/>
  <c r="AI939" i="11" s="1"/>
  <c r="AE936" i="11"/>
  <c r="AI936" i="11" s="1" a="1"/>
  <c r="AI936" i="11" s="1"/>
  <c r="AC936" i="11" a="1"/>
  <c r="AC936" i="11" s="1"/>
  <c r="AD936" i="11" a="1"/>
  <c r="AD936" i="11" s="1"/>
  <c r="AN928" i="11"/>
  <c r="AR928" i="11" s="1" a="1"/>
  <c r="AR928" i="11" s="1"/>
  <c r="AL928" i="11" a="1"/>
  <c r="AL928" i="11" s="1"/>
  <c r="AM928" i="11" a="1"/>
  <c r="AM928" i="11" s="1"/>
  <c r="AT1010" i="11"/>
  <c r="AB1008" i="11"/>
  <c r="AD1005" i="11" a="1"/>
  <c r="AD1005" i="11" s="1"/>
  <c r="AF1005" i="11" s="1"/>
  <c r="AT1002" i="11"/>
  <c r="AN1000" i="11"/>
  <c r="AR1000" i="11" s="1" a="1"/>
  <c r="AR1000" i="11" s="1"/>
  <c r="AB1000" i="11"/>
  <c r="AE995" i="11"/>
  <c r="AI995" i="11" s="1" a="1"/>
  <c r="AI995" i="11" s="1"/>
  <c r="AT994" i="11"/>
  <c r="AM994" i="11" a="1"/>
  <c r="AM994" i="11" s="1"/>
  <c r="AN992" i="11"/>
  <c r="AR992" i="11" s="1" a="1"/>
  <c r="AR992" i="11" s="1"/>
  <c r="AB992" i="11"/>
  <c r="AD989" i="11" a="1"/>
  <c r="AD989" i="11" s="1"/>
  <c r="AE987" i="11"/>
  <c r="AI987" i="11" s="1" a="1"/>
  <c r="AI987" i="11" s="1"/>
  <c r="AT986" i="11"/>
  <c r="AB984" i="11"/>
  <c r="AE979" i="11"/>
  <c r="AI979" i="11" s="1" a="1"/>
  <c r="AI979" i="11" s="1"/>
  <c r="AT978" i="11"/>
  <c r="AB976" i="11"/>
  <c r="AE971" i="11"/>
  <c r="AI971" i="11" s="1" a="1"/>
  <c r="AI971" i="11" s="1"/>
  <c r="AT970" i="11"/>
  <c r="AB968" i="11"/>
  <c r="AE963" i="11"/>
  <c r="AI963" i="11" s="1" a="1"/>
  <c r="AI963" i="11" s="1"/>
  <c r="AT962" i="11"/>
  <c r="AB960" i="11"/>
  <c r="AE955" i="11"/>
  <c r="AI955" i="11" s="1" a="1"/>
  <c r="AI955" i="11" s="1"/>
  <c r="AT954" i="11"/>
  <c r="AM954" i="11" a="1"/>
  <c r="AM954" i="11" s="1"/>
  <c r="AB952" i="11"/>
  <c r="AD949" i="11" a="1"/>
  <c r="AD949" i="11" s="1"/>
  <c r="AF949" i="11" s="1"/>
  <c r="AD933" i="11" a="1"/>
  <c r="AD933" i="11" s="1"/>
  <c r="AE933" i="11"/>
  <c r="AI933" i="11" s="1" a="1"/>
  <c r="AI933" i="11" s="1"/>
  <c r="AC933" i="11" a="1"/>
  <c r="AC933" i="11" s="1"/>
  <c r="AE931" i="11"/>
  <c r="AI931" i="11" s="1" a="1"/>
  <c r="AI931" i="11" s="1"/>
  <c r="AC931" i="11" a="1"/>
  <c r="AC931" i="11" s="1"/>
  <c r="AD931" i="11" a="1"/>
  <c r="AD931" i="11" s="1"/>
  <c r="AE930" i="11"/>
  <c r="AI930" i="11" s="1" a="1"/>
  <c r="AI930" i="11" s="1"/>
  <c r="AU929" i="11"/>
  <c r="AV929" i="11"/>
  <c r="AW929" i="11"/>
  <c r="AV919" i="11"/>
  <c r="AW919" i="11"/>
  <c r="AU919" i="11"/>
  <c r="AE914" i="11"/>
  <c r="AI914" i="11" s="1" a="1"/>
  <c r="AI914" i="11" s="1"/>
  <c r="AC914" i="11" a="1"/>
  <c r="AC914" i="11" s="1"/>
  <c r="AD914" i="11" a="1"/>
  <c r="AD914" i="11" s="1"/>
  <c r="Z873" i="11" a="1"/>
  <c r="Z873" i="11" s="1"/>
  <c r="Y873" i="11"/>
  <c r="AE1017" i="11"/>
  <c r="AI1017" i="11" s="1" a="1"/>
  <c r="AI1017" i="11" s="1"/>
  <c r="AB1014" i="11"/>
  <c r="AE1009" i="11"/>
  <c r="AI1009" i="11" s="1" a="1"/>
  <c r="AI1009" i="11" s="1"/>
  <c r="AT1008" i="11"/>
  <c r="AB1006" i="11"/>
  <c r="AE1001" i="11"/>
  <c r="AI1001" i="11" s="1" a="1"/>
  <c r="AI1001" i="11" s="1"/>
  <c r="AT1000" i="11"/>
  <c r="AM1000" i="11" a="1"/>
  <c r="AM1000" i="11" s="1"/>
  <c r="AN998" i="11"/>
  <c r="AB998" i="11"/>
  <c r="AD995" i="11" a="1"/>
  <c r="AD995" i="11" s="1"/>
  <c r="AT992" i="11"/>
  <c r="AM992" i="11" a="1"/>
  <c r="AM992" i="11" s="1"/>
  <c r="AN990" i="11"/>
  <c r="AB990" i="11"/>
  <c r="AD987" i="11" a="1"/>
  <c r="AD987" i="11" s="1"/>
  <c r="AE985" i="11"/>
  <c r="AT984" i="11"/>
  <c r="AB982" i="11"/>
  <c r="AD979" i="11" a="1"/>
  <c r="AD979" i="11" s="1"/>
  <c r="AE977" i="11"/>
  <c r="AI977" i="11" s="1" a="1"/>
  <c r="AI977" i="11" s="1"/>
  <c r="AT976" i="11"/>
  <c r="AM976" i="11" a="1"/>
  <c r="AM976" i="11" s="1"/>
  <c r="AB974" i="11"/>
  <c r="AT968" i="11"/>
  <c r="AM968" i="11" a="1"/>
  <c r="AM968" i="11" s="1"/>
  <c r="AN966" i="11"/>
  <c r="AR966" i="11" s="1" a="1"/>
  <c r="AR966" i="11" s="1"/>
  <c r="AB966" i="11"/>
  <c r="AD963" i="11" a="1"/>
  <c r="AD963" i="11" s="1"/>
  <c r="AT960" i="11"/>
  <c r="AN958" i="11"/>
  <c r="AB958" i="11"/>
  <c r="AD955" i="11" a="1"/>
  <c r="AD955" i="11" s="1"/>
  <c r="AT952" i="11"/>
  <c r="AB950" i="11"/>
  <c r="AW949" i="11"/>
  <c r="AU945" i="11"/>
  <c r="Y925" i="11"/>
  <c r="Z925" i="11" a="1"/>
  <c r="Z925" i="11" s="1"/>
  <c r="AC912" i="11" a="1"/>
  <c r="AC912" i="11" s="1"/>
  <c r="AD912" i="11" a="1"/>
  <c r="AD912" i="11" s="1"/>
  <c r="AE912" i="11"/>
  <c r="AI912" i="11" s="1" a="1"/>
  <c r="AI912" i="11" s="1"/>
  <c r="AE906" i="11"/>
  <c r="AI906" i="11" s="1" a="1"/>
  <c r="AI906" i="11" s="1"/>
  <c r="AC906" i="11" a="1"/>
  <c r="AC906" i="11" s="1"/>
  <c r="AD906" i="11" a="1"/>
  <c r="AD906" i="11" s="1"/>
  <c r="Z889" i="11" a="1"/>
  <c r="Z889" i="11" s="1"/>
  <c r="Y889" i="11"/>
  <c r="AE882" i="11"/>
  <c r="AI882" i="11" s="1" a="1"/>
  <c r="AI882" i="11" s="1"/>
  <c r="AC882" i="11" a="1"/>
  <c r="AC882" i="11" s="1"/>
  <c r="AD882" i="11" a="1"/>
  <c r="AD882" i="11" s="1"/>
  <c r="Y878" i="11"/>
  <c r="Z878" i="11" a="1"/>
  <c r="Z878" i="11" s="1"/>
  <c r="AD877" i="11" a="1"/>
  <c r="AD877" i="11" s="1"/>
  <c r="AE877" i="11"/>
  <c r="AI877" i="11" s="1" a="1"/>
  <c r="AI877" i="11" s="1"/>
  <c r="AC877" i="11" a="1"/>
  <c r="AC877" i="11" s="1"/>
  <c r="AO871" i="11"/>
  <c r="AT999" i="11"/>
  <c r="AM999" i="11" a="1"/>
  <c r="AM999" i="11" s="1"/>
  <c r="AD994" i="11" a="1"/>
  <c r="AD994" i="11" s="1"/>
  <c r="AT991" i="11"/>
  <c r="AD986" i="11" a="1"/>
  <c r="AD986" i="11" s="1"/>
  <c r="AT983" i="11"/>
  <c r="AM983" i="11" a="1"/>
  <c r="AM983" i="11" s="1"/>
  <c r="AD978" i="11" a="1"/>
  <c r="AD978" i="11" s="1"/>
  <c r="AT975" i="11"/>
  <c r="AM975" i="11" a="1"/>
  <c r="AM975" i="11" s="1"/>
  <c r="AD970" i="11" a="1"/>
  <c r="AD970" i="11" s="1"/>
  <c r="AT967" i="11"/>
  <c r="AM967" i="11" a="1"/>
  <c r="AM967" i="11" s="1"/>
  <c r="AD962" i="11" a="1"/>
  <c r="AD962" i="11" s="1"/>
  <c r="AT959" i="11"/>
  <c r="AM959" i="11" a="1"/>
  <c r="AM959" i="11" s="1"/>
  <c r="AD954" i="11" a="1"/>
  <c r="AD954" i="11" s="1"/>
  <c r="AF954" i="11" s="1"/>
  <c r="AT951" i="11"/>
  <c r="AV949" i="11"/>
  <c r="Z947" i="11" a="1"/>
  <c r="Z947" i="11" s="1"/>
  <c r="AD943" i="11" a="1"/>
  <c r="AD943" i="11" s="1"/>
  <c r="AL942" i="11" a="1"/>
  <c r="AL942" i="11" s="1"/>
  <c r="AM942" i="11" a="1"/>
  <c r="AM942" i="11" s="1"/>
  <c r="AN942" i="11"/>
  <c r="AR942" i="11" s="1" a="1"/>
  <c r="AR942" i="11" s="1"/>
  <c r="X942" i="11"/>
  <c r="AT942" i="11"/>
  <c r="AB942" i="11"/>
  <c r="X932" i="11"/>
  <c r="AT932" i="11"/>
  <c r="AB932" i="11"/>
  <c r="Y918" i="11"/>
  <c r="Z918" i="11" a="1"/>
  <c r="Z918" i="11" s="1"/>
  <c r="AD917" i="11" a="1"/>
  <c r="AD917" i="11" s="1"/>
  <c r="AE917" i="11"/>
  <c r="AI917" i="11" s="1" a="1"/>
  <c r="AI917" i="11" s="1"/>
  <c r="AC917" i="11" a="1"/>
  <c r="AC917" i="11" s="1"/>
  <c r="AV903" i="11"/>
  <c r="AW903" i="11"/>
  <c r="AU903" i="11"/>
  <c r="AE890" i="11"/>
  <c r="AI890" i="11" s="1" a="1"/>
  <c r="AI890" i="11" s="1"/>
  <c r="AC890" i="11" a="1"/>
  <c r="AC890" i="11" s="1"/>
  <c r="AD890" i="11" a="1"/>
  <c r="AD890" i="11" s="1"/>
  <c r="Y886" i="11"/>
  <c r="Z886" i="11" a="1"/>
  <c r="Z886" i="11" s="1"/>
  <c r="AD885" i="11" a="1"/>
  <c r="AD885" i="11" s="1"/>
  <c r="AE885" i="11"/>
  <c r="AI885" i="11" s="1" a="1"/>
  <c r="AI885" i="11" s="1"/>
  <c r="AC885" i="11" a="1"/>
  <c r="AC885" i="11" s="1"/>
  <c r="AC872" i="11" a="1"/>
  <c r="AC872" i="11" s="1"/>
  <c r="AD872" i="11" a="1"/>
  <c r="AD872" i="11" s="1"/>
  <c r="AE872" i="11"/>
  <c r="AI872" i="11" s="1" a="1"/>
  <c r="AI872" i="11" s="1"/>
  <c r="AL853" i="11" a="1"/>
  <c r="AL853" i="11" s="1"/>
  <c r="AM853" i="11" a="1"/>
  <c r="AM853" i="11" s="1"/>
  <c r="AN853" i="11"/>
  <c r="AR853" i="11" s="1" a="1"/>
  <c r="AR853" i="11" s="1"/>
  <c r="Z982" i="11" a="1"/>
  <c r="Z982" i="11" s="1"/>
  <c r="Z974" i="11" a="1"/>
  <c r="Z974" i="11" s="1"/>
  <c r="Z966" i="11" a="1"/>
  <c r="Z966" i="11" s="1"/>
  <c r="Y943" i="11"/>
  <c r="Z943" i="11" a="1"/>
  <c r="Z943" i="11" s="1"/>
  <c r="AD935" i="11" a="1"/>
  <c r="AD935" i="11" s="1"/>
  <c r="AE935" i="11"/>
  <c r="AI935" i="11" s="1" a="1"/>
  <c r="AI935" i="11" s="1"/>
  <c r="Y910" i="11"/>
  <c r="Z910" i="11" a="1"/>
  <c r="Z910" i="11" s="1"/>
  <c r="AD909" i="11" a="1"/>
  <c r="AD909" i="11" s="1"/>
  <c r="AE909" i="11"/>
  <c r="AI909" i="11" s="1" a="1"/>
  <c r="AI909" i="11" s="1"/>
  <c r="AC909" i="11" a="1"/>
  <c r="AC909" i="11" s="1"/>
  <c r="AC904" i="11" a="1"/>
  <c r="AC904" i="11" s="1"/>
  <c r="AD904" i="11" a="1"/>
  <c r="AD904" i="11" s="1"/>
  <c r="AE904" i="11"/>
  <c r="AI904" i="11" s="1" a="1"/>
  <c r="AI904" i="11" s="1"/>
  <c r="Z897" i="11" a="1"/>
  <c r="Z897" i="11" s="1"/>
  <c r="Y897" i="11"/>
  <c r="Y894" i="11"/>
  <c r="Z894" i="11" a="1"/>
  <c r="Z894" i="11" s="1"/>
  <c r="AD893" i="11" a="1"/>
  <c r="AD893" i="11" s="1"/>
  <c r="AE893" i="11"/>
  <c r="AI893" i="11" s="1" a="1"/>
  <c r="AI893" i="11" s="1"/>
  <c r="AC893" i="11" a="1"/>
  <c r="AC893" i="11" s="1"/>
  <c r="AC880" i="11" a="1"/>
  <c r="AC880" i="11" s="1"/>
  <c r="AD880" i="11" a="1"/>
  <c r="AD880" i="11" s="1"/>
  <c r="AE880" i="11"/>
  <c r="AI880" i="11" s="1" a="1"/>
  <c r="AI880" i="11" s="1"/>
  <c r="Y868" i="11"/>
  <c r="Z868" i="11" a="1"/>
  <c r="Z868" i="11" s="1"/>
  <c r="AV947" i="11"/>
  <c r="AU939" i="11"/>
  <c r="AW939" i="11"/>
  <c r="Y935" i="11"/>
  <c r="Z935" i="11" a="1"/>
  <c r="Z935" i="11" s="1"/>
  <c r="AB928" i="11"/>
  <c r="X928" i="11"/>
  <c r="AT928" i="11"/>
  <c r="Y926" i="11"/>
  <c r="Z926" i="11" a="1"/>
  <c r="Z926" i="11" s="1"/>
  <c r="Y924" i="11"/>
  <c r="Z924" i="11" a="1"/>
  <c r="Z924" i="11" s="1"/>
  <c r="AE898" i="11"/>
  <c r="AI898" i="11" s="1" a="1"/>
  <c r="AI898" i="11" s="1"/>
  <c r="AC898" i="11" a="1"/>
  <c r="AC898" i="11" s="1"/>
  <c r="AD898" i="11" a="1"/>
  <c r="AD898" i="11" s="1"/>
  <c r="AC888" i="11" a="1"/>
  <c r="AC888" i="11" s="1"/>
  <c r="AD888" i="11" a="1"/>
  <c r="AD888" i="11" s="1"/>
  <c r="AE888" i="11"/>
  <c r="AI888" i="11" s="1" a="1"/>
  <c r="AI888" i="11" s="1"/>
  <c r="Y876" i="11"/>
  <c r="Z876" i="11" a="1"/>
  <c r="Z876" i="11" s="1"/>
  <c r="AC945" i="11" a="1"/>
  <c r="AC945" i="11" s="1"/>
  <c r="AD945" i="11" a="1"/>
  <c r="AD945" i="11" s="1"/>
  <c r="AE945" i="11"/>
  <c r="AI945" i="11" s="1" a="1"/>
  <c r="AI945" i="11" s="1"/>
  <c r="AL944" i="11" a="1"/>
  <c r="AL944" i="11" s="1"/>
  <c r="AM944" i="11" a="1"/>
  <c r="AM944" i="11" s="1"/>
  <c r="X944" i="11"/>
  <c r="AT944" i="11"/>
  <c r="AM940" i="11" a="1"/>
  <c r="AM940" i="11" s="1"/>
  <c r="AN940" i="11"/>
  <c r="AR940" i="11" s="1" a="1"/>
  <c r="AR940" i="11" s="1"/>
  <c r="AT940" i="11"/>
  <c r="AB940" i="11"/>
  <c r="X936" i="11"/>
  <c r="AT936" i="11"/>
  <c r="Z921" i="11" a="1"/>
  <c r="Z921" i="11" s="1"/>
  <c r="Y921" i="11"/>
  <c r="Y916" i="11"/>
  <c r="Z916" i="11" a="1"/>
  <c r="Z916" i="11" s="1"/>
  <c r="Y902" i="11"/>
  <c r="Z902" i="11" a="1"/>
  <c r="Z902" i="11" s="1"/>
  <c r="AD901" i="11" a="1"/>
  <c r="AD901" i="11" s="1"/>
  <c r="AE901" i="11"/>
  <c r="AI901" i="11" s="1" a="1"/>
  <c r="AI901" i="11" s="1"/>
  <c r="AC901" i="11" a="1"/>
  <c r="AC901" i="11" s="1"/>
  <c r="Y884" i="11"/>
  <c r="Z884" i="11" a="1"/>
  <c r="Z884" i="11" s="1"/>
  <c r="AC946" i="11" a="1"/>
  <c r="AC946" i="11" s="1"/>
  <c r="AC938" i="11" a="1"/>
  <c r="AC938" i="11" s="1"/>
  <c r="AK932" i="11"/>
  <c r="AE922" i="11"/>
  <c r="AI922" i="11" s="1" a="1"/>
  <c r="AI922" i="11" s="1"/>
  <c r="AC922" i="11" a="1"/>
  <c r="AC922" i="11" s="1"/>
  <c r="AD922" i="11" a="1"/>
  <c r="AD922" i="11" s="1"/>
  <c r="Z913" i="11" a="1"/>
  <c r="Z913" i="11" s="1"/>
  <c r="Y913" i="11"/>
  <c r="Y908" i="11"/>
  <c r="Z908" i="11" a="1"/>
  <c r="Z908" i="11" s="1"/>
  <c r="AC896" i="11" a="1"/>
  <c r="AC896" i="11" s="1"/>
  <c r="AD896" i="11" a="1"/>
  <c r="AD896" i="11" s="1"/>
  <c r="AE896" i="11"/>
  <c r="AI896" i="11" s="1" a="1"/>
  <c r="AI896" i="11" s="1"/>
  <c r="Y892" i="11"/>
  <c r="Z892" i="11" a="1"/>
  <c r="Z892" i="11" s="1"/>
  <c r="AO881" i="11"/>
  <c r="X946" i="11"/>
  <c r="X938" i="11"/>
  <c r="AB934" i="11"/>
  <c r="X930" i="11"/>
  <c r="AE929" i="11"/>
  <c r="AB926" i="11"/>
  <c r="AW925" i="11"/>
  <c r="AD923" i="11" a="1"/>
  <c r="AD923" i="11" s="1"/>
  <c r="AL922" i="11" a="1"/>
  <c r="AL922" i="11" s="1"/>
  <c r="X922" i="11"/>
  <c r="AT920" i="11"/>
  <c r="AM920" i="11" a="1"/>
  <c r="AM920" i="11" s="1"/>
  <c r="AN918" i="11"/>
  <c r="AR918" i="11" s="1" a="1"/>
  <c r="AR918" i="11" s="1"/>
  <c r="AB918" i="11"/>
  <c r="AL914" i="11" a="1"/>
  <c r="AL914" i="11" s="1"/>
  <c r="X914" i="11"/>
  <c r="AE913" i="11"/>
  <c r="AI913" i="11" s="1" a="1"/>
  <c r="AI913" i="11" s="1"/>
  <c r="AT912" i="11"/>
  <c r="AM912" i="11" a="1"/>
  <c r="AM912" i="11" s="1"/>
  <c r="AN910" i="11"/>
  <c r="AR910" i="11" s="1" a="1"/>
  <c r="AR910" i="11" s="1"/>
  <c r="AB910" i="11"/>
  <c r="AW909" i="11"/>
  <c r="AL906" i="11" a="1"/>
  <c r="AL906" i="11" s="1"/>
  <c r="X906" i="11"/>
  <c r="AE905" i="11"/>
  <c r="AI905" i="11" s="1" a="1"/>
  <c r="AI905" i="11" s="1"/>
  <c r="AT904" i="11"/>
  <c r="AM904" i="11" a="1"/>
  <c r="AM904" i="11" s="1"/>
  <c r="AN902" i="11"/>
  <c r="AR902" i="11" s="1" a="1"/>
  <c r="AR902" i="11" s="1"/>
  <c r="AB902" i="11"/>
  <c r="AW901" i="11"/>
  <c r="AD899" i="11" a="1"/>
  <c r="AD899" i="11" s="1"/>
  <c r="X898" i="11"/>
  <c r="AT896" i="11"/>
  <c r="AB894" i="11"/>
  <c r="AW893" i="11"/>
  <c r="AD891" i="11" a="1"/>
  <c r="AD891" i="11" s="1"/>
  <c r="AL890" i="11" a="1"/>
  <c r="AL890" i="11" s="1"/>
  <c r="X890" i="11"/>
  <c r="AT888" i="11"/>
  <c r="AN886" i="11"/>
  <c r="AR886" i="11" s="1" a="1"/>
  <c r="AR886" i="11" s="1"/>
  <c r="AB886" i="11"/>
  <c r="AD883" i="11" a="1"/>
  <c r="AD883" i="11" s="1"/>
  <c r="AL882" i="11" a="1"/>
  <c r="AL882" i="11" s="1"/>
  <c r="X882" i="11"/>
  <c r="AE881" i="11"/>
  <c r="AI881" i="11" s="1" a="1"/>
  <c r="AI881" i="11" s="1"/>
  <c r="AT880" i="11"/>
  <c r="AB878" i="11"/>
  <c r="AW877" i="11"/>
  <c r="AD875" i="11" a="1"/>
  <c r="AD875" i="11" s="1"/>
  <c r="X874" i="11"/>
  <c r="AE873" i="11"/>
  <c r="AI873" i="11" s="1" a="1"/>
  <c r="AI873" i="11" s="1"/>
  <c r="AT872" i="11"/>
  <c r="AM872" i="11" a="1"/>
  <c r="AM872" i="11" s="1"/>
  <c r="AN870" i="11"/>
  <c r="AR870" i="11" s="1" a="1"/>
  <c r="AR870" i="11" s="1"/>
  <c r="AB870" i="11"/>
  <c r="AD865" i="11" a="1"/>
  <c r="AD865" i="11" s="1"/>
  <c r="AW856" i="11"/>
  <c r="Y847" i="11"/>
  <c r="Z847" i="11" a="1"/>
  <c r="Z847" i="11" s="1"/>
  <c r="Y838" i="11"/>
  <c r="Z838" i="11" a="1"/>
  <c r="Z838" i="11" s="1"/>
  <c r="Y833" i="11"/>
  <c r="Z833" i="11" a="1"/>
  <c r="Z833" i="11" s="1"/>
  <c r="Y829" i="11"/>
  <c r="Z829" i="11" a="1"/>
  <c r="Z829" i="11" s="1"/>
  <c r="Z826" i="11" a="1"/>
  <c r="Z826" i="11" s="1"/>
  <c r="Y826" i="11"/>
  <c r="AE811" i="11"/>
  <c r="AI811" i="11" s="1" a="1"/>
  <c r="AI811" i="11" s="1"/>
  <c r="M797" i="11"/>
  <c r="AG797" i="11"/>
  <c r="AH797" i="11" s="1"/>
  <c r="AX794" i="11"/>
  <c r="Z927" i="11" a="1"/>
  <c r="Z927" i="11" s="1"/>
  <c r="AV925" i="11"/>
  <c r="AN925" i="11"/>
  <c r="AR925" i="11" s="1" a="1"/>
  <c r="AR925" i="11" s="1"/>
  <c r="AB925" i="11"/>
  <c r="Z919" i="11" a="1"/>
  <c r="Z919" i="11" s="1"/>
  <c r="Z911" i="11" a="1"/>
  <c r="Z911" i="11" s="1"/>
  <c r="Z903" i="11" a="1"/>
  <c r="Z903" i="11" s="1"/>
  <c r="AV901" i="11"/>
  <c r="Z895" i="11" a="1"/>
  <c r="Z895" i="11" s="1"/>
  <c r="AV893" i="11"/>
  <c r="Z887" i="11" a="1"/>
  <c r="Z887" i="11" s="1"/>
  <c r="AL863" i="11" a="1"/>
  <c r="AL863" i="11" s="1"/>
  <c r="AM863" i="11" a="1"/>
  <c r="AM863" i="11" s="1"/>
  <c r="AN863" i="11"/>
  <c r="AR863" i="11" s="1" a="1"/>
  <c r="AR863" i="11" s="1"/>
  <c r="X863" i="11"/>
  <c r="AT863" i="11"/>
  <c r="AB863" i="11"/>
  <c r="AT862" i="11"/>
  <c r="AV856" i="11"/>
  <c r="AD856" i="11" a="1"/>
  <c r="AD856" i="11" s="1"/>
  <c r="AE856" i="11"/>
  <c r="AI856" i="11" s="1" a="1"/>
  <c r="AI856" i="11" s="1"/>
  <c r="AE827" i="11"/>
  <c r="AI827" i="11" s="1" a="1"/>
  <c r="AI827" i="11" s="1"/>
  <c r="AC827" i="11" a="1"/>
  <c r="AC827" i="11" s="1"/>
  <c r="AD827" i="11" a="1"/>
  <c r="AD827" i="11" s="1"/>
  <c r="Y806" i="11"/>
  <c r="Z806" i="11" a="1"/>
  <c r="Z806" i="11" s="1"/>
  <c r="AT934" i="11"/>
  <c r="AD929" i="11" a="1"/>
  <c r="AD929" i="11" s="1"/>
  <c r="AT926" i="11"/>
  <c r="AB924" i="11"/>
  <c r="AC923" i="11" a="1"/>
  <c r="AC923" i="11" s="1"/>
  <c r="AL920" i="11" a="1"/>
  <c r="AL920" i="11" s="1"/>
  <c r="X920" i="11"/>
  <c r="AT918" i="11"/>
  <c r="AB916" i="11"/>
  <c r="AW915" i="11"/>
  <c r="AD913" i="11" a="1"/>
  <c r="AD913" i="11" s="1"/>
  <c r="AL912" i="11" a="1"/>
  <c r="AL912" i="11" s="1"/>
  <c r="X912" i="11"/>
  <c r="AT910" i="11"/>
  <c r="AM910" i="11" a="1"/>
  <c r="AM910" i="11" s="1"/>
  <c r="AB908" i="11"/>
  <c r="AW907" i="11"/>
  <c r="AD905" i="11" a="1"/>
  <c r="AD905" i="11" s="1"/>
  <c r="AL904" i="11" a="1"/>
  <c r="AL904" i="11" s="1"/>
  <c r="X904" i="11"/>
  <c r="AT902" i="11"/>
  <c r="AM902" i="11" a="1"/>
  <c r="AM902" i="11" s="1"/>
  <c r="AN900" i="11"/>
  <c r="AR900" i="11" s="1" a="1"/>
  <c r="AR900" i="11" s="1"/>
  <c r="AB900" i="11"/>
  <c r="AW899" i="11"/>
  <c r="AC899" i="11" a="1"/>
  <c r="AC899" i="11" s="1"/>
  <c r="X896" i="11"/>
  <c r="AT894" i="11"/>
  <c r="AN892" i="11"/>
  <c r="AR892" i="11" s="1" a="1"/>
  <c r="AR892" i="11" s="1"/>
  <c r="AB892" i="11"/>
  <c r="AC891" i="11" a="1"/>
  <c r="AC891" i="11" s="1"/>
  <c r="X888" i="11"/>
  <c r="AE887" i="11"/>
  <c r="AI887" i="11" s="1" a="1"/>
  <c r="AI887" i="11" s="1"/>
  <c r="AT886" i="11"/>
  <c r="AM886" i="11" a="1"/>
  <c r="AM886" i="11" s="1"/>
  <c r="AN884" i="11"/>
  <c r="AR884" i="11" s="1" a="1"/>
  <c r="AR884" i="11" s="1"/>
  <c r="AB884" i="11"/>
  <c r="AW883" i="11"/>
  <c r="AC883" i="11" a="1"/>
  <c r="AC883" i="11" s="1"/>
  <c r="AD881" i="11" a="1"/>
  <c r="AD881" i="11" s="1"/>
  <c r="X880" i="11"/>
  <c r="AE879" i="11"/>
  <c r="AI879" i="11" s="1" a="1"/>
  <c r="AI879" i="11" s="1"/>
  <c r="AT878" i="11"/>
  <c r="AB876" i="11"/>
  <c r="AW875" i="11"/>
  <c r="AC875" i="11" a="1"/>
  <c r="AC875" i="11" s="1"/>
  <c r="AD873" i="11" a="1"/>
  <c r="AD873" i="11" s="1"/>
  <c r="AL872" i="11" a="1"/>
  <c r="AL872" i="11" s="1"/>
  <c r="AO872" i="11" s="1"/>
  <c r="X872" i="11"/>
  <c r="AE871" i="11"/>
  <c r="AI871" i="11" s="1" a="1"/>
  <c r="AI871" i="11" s="1"/>
  <c r="AT870" i="11"/>
  <c r="AM870" i="11" a="1"/>
  <c r="AM870" i="11" s="1"/>
  <c r="AN868" i="11"/>
  <c r="AR868" i="11" s="1" a="1"/>
  <c r="AR868" i="11" s="1"/>
  <c r="AB868" i="11"/>
  <c r="AW867" i="11"/>
  <c r="Y864" i="11"/>
  <c r="Z864" i="11" a="1"/>
  <c r="Z864" i="11" s="1"/>
  <c r="AC857" i="11" a="1"/>
  <c r="AC857" i="11" s="1"/>
  <c r="AE857" i="11"/>
  <c r="AI857" i="11" s="1" a="1"/>
  <c r="AI857" i="11" s="1"/>
  <c r="X853" i="11"/>
  <c r="AT853" i="11"/>
  <c r="AB853" i="11"/>
  <c r="AV840" i="11"/>
  <c r="AW840" i="11"/>
  <c r="AU840" i="11"/>
  <c r="Y831" i="11"/>
  <c r="Z831" i="11" a="1"/>
  <c r="Z831" i="11" s="1"/>
  <c r="Y822" i="11"/>
  <c r="Z822" i="11" a="1"/>
  <c r="Z822" i="11" s="1"/>
  <c r="Y817" i="11"/>
  <c r="Z817" i="11" a="1"/>
  <c r="Z817" i="11" s="1"/>
  <c r="Y813" i="11"/>
  <c r="Z813" i="11" a="1"/>
  <c r="Z813" i="11" s="1"/>
  <c r="AE803" i="11"/>
  <c r="AI803" i="11" s="1" a="1"/>
  <c r="AI803" i="11" s="1"/>
  <c r="AC803" i="11" a="1"/>
  <c r="AC803" i="11" s="1"/>
  <c r="AD803" i="11" a="1"/>
  <c r="AD803" i="11" s="1"/>
  <c r="AN867" i="11"/>
  <c r="AR867" i="11" s="1" a="1"/>
  <c r="AR867" i="11" s="1"/>
  <c r="Y855" i="11"/>
  <c r="Z855" i="11" a="1"/>
  <c r="Z855" i="11" s="1"/>
  <c r="Y854" i="11"/>
  <c r="Z854" i="11" a="1"/>
  <c r="Z854" i="11" s="1"/>
  <c r="Z850" i="11" a="1"/>
  <c r="Z850" i="11" s="1"/>
  <c r="Y850" i="11"/>
  <c r="Y846" i="11"/>
  <c r="Z846" i="11" a="1"/>
  <c r="Z846" i="11" s="1"/>
  <c r="Y841" i="11"/>
  <c r="Z841" i="11" a="1"/>
  <c r="Z841" i="11" s="1"/>
  <c r="Y837" i="11"/>
  <c r="Z837" i="11" a="1"/>
  <c r="Z837" i="11" s="1"/>
  <c r="Z834" i="11" a="1"/>
  <c r="Z834" i="11" s="1"/>
  <c r="Y834" i="11"/>
  <c r="AV808" i="11"/>
  <c r="AW808" i="11"/>
  <c r="AU808" i="11"/>
  <c r="AT924" i="11"/>
  <c r="AD919" i="11" a="1"/>
  <c r="AD919" i="11" s="1"/>
  <c r="AT916" i="11"/>
  <c r="AW913" i="11"/>
  <c r="AT908" i="11"/>
  <c r="AM908" i="11" a="1"/>
  <c r="AM908" i="11" s="1"/>
  <c r="AT900" i="11"/>
  <c r="AM900" i="11" a="1"/>
  <c r="AM900" i="11" s="1"/>
  <c r="AW897" i="11"/>
  <c r="AD895" i="11" a="1"/>
  <c r="AD895" i="11" s="1"/>
  <c r="AT892" i="11"/>
  <c r="AW889" i="11"/>
  <c r="AT884" i="11"/>
  <c r="AM884" i="11" a="1"/>
  <c r="AM884" i="11" s="1"/>
  <c r="AO884" i="11" s="1"/>
  <c r="AD879" i="11" a="1"/>
  <c r="AD879" i="11" s="1"/>
  <c r="AT876" i="11"/>
  <c r="AM876" i="11" a="1"/>
  <c r="AM876" i="11" s="1"/>
  <c r="AW873" i="11"/>
  <c r="AD871" i="11" a="1"/>
  <c r="AD871" i="11" s="1"/>
  <c r="AT868" i="11"/>
  <c r="AM868" i="11" a="1"/>
  <c r="AM868" i="11" s="1"/>
  <c r="X865" i="11"/>
  <c r="AT865" i="11"/>
  <c r="AM861" i="11" a="1"/>
  <c r="AM861" i="11" s="1"/>
  <c r="AN861" i="11"/>
  <c r="AR861" i="11" s="1" a="1"/>
  <c r="AR861" i="11" s="1"/>
  <c r="AT861" i="11"/>
  <c r="AB861" i="11"/>
  <c r="AE859" i="11"/>
  <c r="Y857" i="11"/>
  <c r="Z857" i="11" a="1"/>
  <c r="Z857" i="11" s="1"/>
  <c r="AE835" i="11"/>
  <c r="AI835" i="11" s="1" a="1"/>
  <c r="AI835" i="11" s="1"/>
  <c r="AD835" i="11" a="1"/>
  <c r="AD835" i="11" s="1"/>
  <c r="AO820" i="11"/>
  <c r="AF782" i="11"/>
  <c r="AL777" i="11" a="1"/>
  <c r="AL777" i="11" s="1"/>
  <c r="AM777" i="11" a="1"/>
  <c r="AM777" i="11" s="1"/>
  <c r="AN777" i="11"/>
  <c r="AR777" i="11" s="1" a="1"/>
  <c r="AR777" i="11" s="1"/>
  <c r="Z923" i="11" a="1"/>
  <c r="Z923" i="11" s="1"/>
  <c r="AV921" i="11"/>
  <c r="Z915" i="11" a="1"/>
  <c r="Z915" i="11" s="1"/>
  <c r="Z899" i="11" a="1"/>
  <c r="Z899" i="11" s="1"/>
  <c r="AV897" i="11"/>
  <c r="AV889" i="11"/>
  <c r="AV881" i="11"/>
  <c r="Z875" i="11" a="1"/>
  <c r="Z875" i="11" s="1"/>
  <c r="AM867" i="11" a="1"/>
  <c r="AM867" i="11" s="1"/>
  <c r="AV866" i="11"/>
  <c r="AU850" i="11"/>
  <c r="AV850" i="11"/>
  <c r="AW850" i="11"/>
  <c r="AV848" i="11"/>
  <c r="AW848" i="11"/>
  <c r="AU848" i="11"/>
  <c r="Y839" i="11"/>
  <c r="Z839" i="11" a="1"/>
  <c r="Z839" i="11" s="1"/>
  <c r="Y830" i="11"/>
  <c r="Z830" i="11" a="1"/>
  <c r="Z830" i="11" s="1"/>
  <c r="Y825" i="11"/>
  <c r="Z825" i="11" a="1"/>
  <c r="Z825" i="11" s="1"/>
  <c r="Y821" i="11"/>
  <c r="Z821" i="11" a="1"/>
  <c r="Z821" i="11" s="1"/>
  <c r="Z818" i="11" a="1"/>
  <c r="Z818" i="11" s="1"/>
  <c r="Y818" i="11"/>
  <c r="AO816" i="11"/>
  <c r="Z795" i="11" a="1"/>
  <c r="Z795" i="11" s="1"/>
  <c r="AU785" i="11"/>
  <c r="AV785" i="11"/>
  <c r="AW785" i="11"/>
  <c r="AU866" i="11"/>
  <c r="Z866" i="11" a="1"/>
  <c r="Z866" i="11" s="1"/>
  <c r="X862" i="11"/>
  <c r="AM857" i="11" a="1"/>
  <c r="AM857" i="11" s="1"/>
  <c r="AC849" i="11" a="1"/>
  <c r="AC849" i="11" s="1"/>
  <c r="AD849" i="11" a="1"/>
  <c r="AD849" i="11" s="1"/>
  <c r="AE849" i="11"/>
  <c r="AI849" i="11" s="1" a="1"/>
  <c r="AI849" i="11" s="1"/>
  <c r="Y845" i="11"/>
  <c r="Z845" i="11" a="1"/>
  <c r="Z845" i="11" s="1"/>
  <c r="Z842" i="11" a="1"/>
  <c r="Z842" i="11" s="1"/>
  <c r="Y842" i="11"/>
  <c r="AE819" i="11"/>
  <c r="AI819" i="11" s="1" a="1"/>
  <c r="AI819" i="11" s="1"/>
  <c r="AC819" i="11" a="1"/>
  <c r="AC819" i="11" s="1"/>
  <c r="AD819" i="11" a="1"/>
  <c r="AD819" i="11" s="1"/>
  <c r="Y807" i="11"/>
  <c r="Z807" i="11" a="1"/>
  <c r="Z807" i="11" s="1"/>
  <c r="AE862" i="11"/>
  <c r="AI862" i="11" s="1" a="1"/>
  <c r="AI862" i="11" s="1"/>
  <c r="AC862" i="11" a="1"/>
  <c r="AC862" i="11" s="1"/>
  <c r="AC860" i="11" a="1"/>
  <c r="AC860" i="11" s="1"/>
  <c r="AD860" i="11" a="1"/>
  <c r="AD860" i="11" s="1"/>
  <c r="AV858" i="11"/>
  <c r="AW858" i="11"/>
  <c r="AE843" i="11"/>
  <c r="AI843" i="11" s="1" a="1"/>
  <c r="AI843" i="11" s="1"/>
  <c r="AC843" i="11" a="1"/>
  <c r="AC843" i="11" s="1"/>
  <c r="AD843" i="11" a="1"/>
  <c r="AD843" i="11" s="1"/>
  <c r="AV832" i="11"/>
  <c r="AW832" i="11"/>
  <c r="AU832" i="11"/>
  <c r="Y814" i="11"/>
  <c r="Z814" i="11" a="1"/>
  <c r="Z814" i="11" s="1"/>
  <c r="Z810" i="11" a="1"/>
  <c r="Z810" i="11" s="1"/>
  <c r="Y810" i="11"/>
  <c r="Y776" i="11"/>
  <c r="Z776" i="11" a="1"/>
  <c r="Z776" i="11" s="1"/>
  <c r="X859" i="11"/>
  <c r="AE858" i="11"/>
  <c r="AI858" i="11" s="1" a="1"/>
  <c r="AI858" i="11" s="1"/>
  <c r="AT857" i="11"/>
  <c r="AN855" i="11"/>
  <c r="AB855" i="11"/>
  <c r="AD852" i="11" a="1"/>
  <c r="AD852" i="11" s="1"/>
  <c r="AL851" i="11" a="1"/>
  <c r="AL851" i="11" s="1"/>
  <c r="X851" i="11"/>
  <c r="AT849" i="11"/>
  <c r="AM849" i="11" a="1"/>
  <c r="AM849" i="11" s="1"/>
  <c r="AB847" i="11"/>
  <c r="AD844" i="11" a="1"/>
  <c r="AD844" i="11" s="1"/>
  <c r="AF844" i="11" s="1"/>
  <c r="X843" i="11"/>
  <c r="AE842" i="11"/>
  <c r="AI842" i="11" s="1" a="1"/>
  <c r="AI842" i="11" s="1"/>
  <c r="AT841" i="11"/>
  <c r="AM841" i="11" a="1"/>
  <c r="AM841" i="11" s="1"/>
  <c r="AN839" i="11"/>
  <c r="AR839" i="11" s="1" a="1"/>
  <c r="AR839" i="11" s="1"/>
  <c r="AB839" i="11"/>
  <c r="AD836" i="11" a="1"/>
  <c r="AD836" i="11" s="1"/>
  <c r="AF836" i="11" s="1"/>
  <c r="X835" i="11"/>
  <c r="AE834" i="11"/>
  <c r="AI834" i="11" s="1" a="1"/>
  <c r="AI834" i="11" s="1"/>
  <c r="AT833" i="11"/>
  <c r="AM833" i="11" a="1"/>
  <c r="AM833" i="11" s="1"/>
  <c r="AN831" i="11"/>
  <c r="AR831" i="11" s="1" a="1"/>
  <c r="AR831" i="11" s="1"/>
  <c r="AB831" i="11"/>
  <c r="AD828" i="11" a="1"/>
  <c r="AD828" i="11" s="1"/>
  <c r="AL827" i="11" a="1"/>
  <c r="AL827" i="11" s="1"/>
  <c r="X827" i="11"/>
  <c r="AT825" i="11"/>
  <c r="AM825" i="11" a="1"/>
  <c r="AM825" i="11" s="1"/>
  <c r="AN823" i="11"/>
  <c r="AR823" i="11" s="1" a="1"/>
  <c r="AR823" i="11" s="1"/>
  <c r="AB823" i="11"/>
  <c r="X819" i="11"/>
  <c r="AE818" i="11"/>
  <c r="AI818" i="11" s="1" a="1"/>
  <c r="AI818" i="11" s="1"/>
  <c r="AT817" i="11"/>
  <c r="AN815" i="11"/>
  <c r="AR815" i="11" s="1" a="1"/>
  <c r="AR815" i="11" s="1"/>
  <c r="AB815" i="11"/>
  <c r="AD812" i="11" a="1"/>
  <c r="AD812" i="11" s="1"/>
  <c r="AE810" i="11"/>
  <c r="AI810" i="11" s="1" a="1"/>
  <c r="AI810" i="11" s="1"/>
  <c r="AT809" i="11"/>
  <c r="AM809" i="11" a="1"/>
  <c r="AM809" i="11" s="1"/>
  <c r="AN807" i="11"/>
  <c r="AR807" i="11" s="1" a="1"/>
  <c r="AR807" i="11" s="1"/>
  <c r="AB807" i="11"/>
  <c r="AT801" i="11"/>
  <c r="AE772" i="11"/>
  <c r="AI772" i="11" s="1" a="1"/>
  <c r="AI772" i="11" s="1"/>
  <c r="X769" i="11"/>
  <c r="AT769" i="11"/>
  <c r="AB769" i="11"/>
  <c r="AM768" i="11" a="1"/>
  <c r="AM768" i="11" s="1"/>
  <c r="AN768" i="11"/>
  <c r="AR768" i="11" s="1" a="1"/>
  <c r="AR768" i="11" s="1"/>
  <c r="AE758" i="11"/>
  <c r="AI758" i="11" s="1" a="1"/>
  <c r="AI758" i="11" s="1"/>
  <c r="AC758" i="11" a="1"/>
  <c r="AC758" i="11" s="1"/>
  <c r="AD758" i="11" a="1"/>
  <c r="AD758" i="11" s="1"/>
  <c r="Y753" i="11"/>
  <c r="Z753" i="11" a="1"/>
  <c r="Z753" i="11" s="1"/>
  <c r="AU748" i="11"/>
  <c r="AV748" i="11"/>
  <c r="AW748" i="11"/>
  <c r="AW747" i="11"/>
  <c r="AE726" i="11"/>
  <c r="AI726" i="11" s="1" a="1"/>
  <c r="AI726" i="11" s="1"/>
  <c r="AC726" i="11" a="1"/>
  <c r="AC726" i="11" s="1"/>
  <c r="AD726" i="11" a="1"/>
  <c r="AD726" i="11" s="1"/>
  <c r="AU708" i="11"/>
  <c r="AV708" i="11"/>
  <c r="AW708" i="11"/>
  <c r="Z856" i="11" a="1"/>
  <c r="Z856" i="11" s="1"/>
  <c r="AN854" i="11"/>
  <c r="AR854" i="11" s="1" a="1"/>
  <c r="AR854" i="11" s="1"/>
  <c r="AB854" i="11"/>
  <c r="Z848" i="11" a="1"/>
  <c r="Z848" i="11" s="1"/>
  <c r="AB846" i="11"/>
  <c r="AE841" i="11"/>
  <c r="AI841" i="11" s="1" a="1"/>
  <c r="AI841" i="11" s="1"/>
  <c r="AN838" i="11"/>
  <c r="AR838" i="11" s="1" a="1"/>
  <c r="AR838" i="11" s="1"/>
  <c r="AB838" i="11"/>
  <c r="Z832" i="11" a="1"/>
  <c r="Z832" i="11" s="1"/>
  <c r="AN830" i="11"/>
  <c r="AR830" i="11" s="1" a="1"/>
  <c r="AR830" i="11" s="1"/>
  <c r="AB830" i="11"/>
  <c r="Z824" i="11" a="1"/>
  <c r="Z824" i="11" s="1"/>
  <c r="AN822" i="11"/>
  <c r="AR822" i="11" s="1" a="1"/>
  <c r="AR822" i="11" s="1"/>
  <c r="AB822" i="11"/>
  <c r="Z816" i="11" a="1"/>
  <c r="Z816" i="11" s="1"/>
  <c r="AN814" i="11"/>
  <c r="AR814" i="11" s="1" a="1"/>
  <c r="AR814" i="11" s="1"/>
  <c r="AB814" i="11"/>
  <c r="AE809" i="11"/>
  <c r="AI809" i="11" s="1" a="1"/>
  <c r="AI809" i="11" s="1"/>
  <c r="AB806" i="11"/>
  <c r="AT800" i="11"/>
  <c r="AK800" i="11"/>
  <c r="AC800" i="11" a="1"/>
  <c r="AC800" i="11" s="1"/>
  <c r="Z798" i="11" a="1"/>
  <c r="Z798" i="11" s="1"/>
  <c r="Z797" i="11" a="1"/>
  <c r="Z797" i="11" s="1"/>
  <c r="Z796" i="11" a="1"/>
  <c r="Z796" i="11" s="1"/>
  <c r="AW790" i="11"/>
  <c r="AL783" i="11" a="1"/>
  <c r="AL783" i="11" s="1"/>
  <c r="X783" i="11"/>
  <c r="AU782" i="11"/>
  <c r="AV782" i="11"/>
  <c r="AC781" i="11" a="1"/>
  <c r="AC781" i="11" s="1"/>
  <c r="AD781" i="11" a="1"/>
  <c r="AD781" i="11" s="1"/>
  <c r="AT780" i="11"/>
  <c r="AD779" i="11" a="1"/>
  <c r="AD779" i="11" s="1"/>
  <c r="AE779" i="11"/>
  <c r="AI779" i="11" s="1" a="1"/>
  <c r="AI779" i="11" s="1"/>
  <c r="AU766" i="11"/>
  <c r="AV766" i="11"/>
  <c r="AW766" i="11"/>
  <c r="Y745" i="11"/>
  <c r="Z745" i="11" a="1"/>
  <c r="Z745" i="11" s="1"/>
  <c r="AU740" i="11"/>
  <c r="AV740" i="11"/>
  <c r="AW740" i="11"/>
  <c r="AE733" i="11"/>
  <c r="AI733" i="11" s="1" a="1"/>
  <c r="AI733" i="11" s="1"/>
  <c r="AC733" i="11" a="1"/>
  <c r="AC733" i="11" s="1"/>
  <c r="AD733" i="11" a="1"/>
  <c r="AD733" i="11" s="1"/>
  <c r="AE718" i="11"/>
  <c r="AI718" i="11" s="1" a="1"/>
  <c r="AI718" i="11" s="1"/>
  <c r="AD858" i="11" a="1"/>
  <c r="AD858" i="11" s="1"/>
  <c r="AT855" i="11"/>
  <c r="AM855" i="11" a="1"/>
  <c r="AM855" i="11" s="1"/>
  <c r="X849" i="11"/>
  <c r="AT847" i="11"/>
  <c r="AN845" i="11"/>
  <c r="AR845" i="11" s="1" a="1"/>
  <c r="AR845" i="11" s="1"/>
  <c r="AB845" i="11"/>
  <c r="AW844" i="11"/>
  <c r="AD842" i="11" a="1"/>
  <c r="AD842" i="11" s="1"/>
  <c r="AT839" i="11"/>
  <c r="AN837" i="11"/>
  <c r="AR837" i="11" s="1" a="1"/>
  <c r="AR837" i="11" s="1"/>
  <c r="AB837" i="11"/>
  <c r="AW836" i="11"/>
  <c r="AD834" i="11" a="1"/>
  <c r="AD834" i="11" s="1"/>
  <c r="AE832" i="11"/>
  <c r="AI832" i="11" s="1" a="1"/>
  <c r="AI832" i="11" s="1"/>
  <c r="AT831" i="11"/>
  <c r="AB829" i="11"/>
  <c r="AW828" i="11"/>
  <c r="AT823" i="11"/>
  <c r="AB821" i="11"/>
  <c r="AW820" i="11"/>
  <c r="AD818" i="11" a="1"/>
  <c r="AD818" i="11" s="1"/>
  <c r="AE816" i="11"/>
  <c r="AI816" i="11" s="1" a="1"/>
  <c r="AI816" i="11" s="1"/>
  <c r="AT815" i="11"/>
  <c r="AM815" i="11" a="1"/>
  <c r="AM815" i="11" s="1"/>
  <c r="AB813" i="11"/>
  <c r="AW812" i="11"/>
  <c r="AD810" i="11" a="1"/>
  <c r="AD810" i="11" s="1"/>
  <c r="AE808" i="11"/>
  <c r="AI808" i="11" s="1" a="1"/>
  <c r="AI808" i="11" s="1"/>
  <c r="AT807" i="11"/>
  <c r="AM807" i="11" a="1"/>
  <c r="AM807" i="11" s="1"/>
  <c r="AB805" i="11"/>
  <c r="AK801" i="11"/>
  <c r="AE794" i="11"/>
  <c r="AI794" i="11" s="1" a="1"/>
  <c r="AI794" i="11" s="1"/>
  <c r="AV791" i="11"/>
  <c r="AV790" i="11"/>
  <c r="AT776" i="11"/>
  <c r="AB776" i="11"/>
  <c r="AE766" i="11"/>
  <c r="AI766" i="11" s="1" a="1"/>
  <c r="AI766" i="11" s="1"/>
  <c r="AC766" i="11" a="1"/>
  <c r="AC766" i="11" s="1"/>
  <c r="AD766" i="11" a="1"/>
  <c r="AD766" i="11" s="1"/>
  <c r="Y761" i="11"/>
  <c r="Z761" i="11" a="1"/>
  <c r="Z761" i="11" s="1"/>
  <c r="AU756" i="11"/>
  <c r="AV756" i="11"/>
  <c r="AW756" i="11"/>
  <c r="AW755" i="11"/>
  <c r="AU735" i="11"/>
  <c r="AV735" i="11"/>
  <c r="AW735" i="11"/>
  <c r="AV730" i="11"/>
  <c r="AW730" i="11"/>
  <c r="AU730" i="11"/>
  <c r="AU728" i="11"/>
  <c r="AV728" i="11"/>
  <c r="AW728" i="11"/>
  <c r="AU724" i="11"/>
  <c r="AV724" i="11"/>
  <c r="AW724" i="11"/>
  <c r="AT854" i="11"/>
  <c r="AM854" i="11" a="1"/>
  <c r="AM854" i="11" s="1"/>
  <c r="AT846" i="11"/>
  <c r="AW843" i="11"/>
  <c r="AD841" i="11" a="1"/>
  <c r="AD841" i="11" s="1"/>
  <c r="AT838" i="11"/>
  <c r="AT830" i="11"/>
  <c r="AM830" i="11" a="1"/>
  <c r="AM830" i="11" s="1"/>
  <c r="AW827" i="11"/>
  <c r="AT822" i="11"/>
  <c r="AM822" i="11" a="1"/>
  <c r="AM822" i="11" s="1"/>
  <c r="AW819" i="11"/>
  <c r="AT814" i="11"/>
  <c r="AM814" i="11" a="1"/>
  <c r="AM814" i="11" s="1"/>
  <c r="AW811" i="11"/>
  <c r="AT806" i="11"/>
  <c r="AW803" i="11"/>
  <c r="AB801" i="11"/>
  <c r="AN796" i="11"/>
  <c r="AR796" i="11" s="1" a="1"/>
  <c r="AR796" i="11" s="1"/>
  <c r="AW795" i="11"/>
  <c r="AN793" i="11"/>
  <c r="AR793" i="11" s="1" a="1"/>
  <c r="AR793" i="11" s="1"/>
  <c r="AE793" i="11"/>
  <c r="AI793" i="11" s="1" a="1"/>
  <c r="AI793" i="11" s="1"/>
  <c r="AT788" i="11"/>
  <c r="AK788" i="11"/>
  <c r="AB788" i="11"/>
  <c r="Y784" i="11"/>
  <c r="Z784" i="11" a="1"/>
  <c r="Z784" i="11" s="1"/>
  <c r="AB780" i="11"/>
  <c r="Z768" i="11" a="1"/>
  <c r="Z768" i="11" s="1"/>
  <c r="AE749" i="11"/>
  <c r="AI749" i="11" s="1" a="1"/>
  <c r="AI749" i="11" s="1"/>
  <c r="AC749" i="11" a="1"/>
  <c r="AC749" i="11" s="1"/>
  <c r="AD749" i="11" a="1"/>
  <c r="AD749" i="11" s="1"/>
  <c r="AV738" i="11"/>
  <c r="AW738" i="11"/>
  <c r="AU738" i="11"/>
  <c r="AU720" i="11"/>
  <c r="AV720" i="11"/>
  <c r="AW720" i="11"/>
  <c r="Y713" i="11"/>
  <c r="Z713" i="11" a="1"/>
  <c r="Z713" i="11" s="1"/>
  <c r="AE709" i="11"/>
  <c r="AI709" i="11" s="1" a="1"/>
  <c r="AI709" i="11" s="1"/>
  <c r="AC709" i="11" a="1"/>
  <c r="AC709" i="11" s="1"/>
  <c r="AD709" i="11" a="1"/>
  <c r="AD709" i="11" s="1"/>
  <c r="AU696" i="11"/>
  <c r="AV696" i="11"/>
  <c r="AW696" i="11"/>
  <c r="AL680" i="11" a="1"/>
  <c r="AL680" i="11" s="1"/>
  <c r="AM680" i="11" a="1"/>
  <c r="AM680" i="11" s="1"/>
  <c r="AN680" i="11"/>
  <c r="AR680" i="11" s="1" a="1"/>
  <c r="AR680" i="11" s="1"/>
  <c r="AT845" i="11"/>
  <c r="AM845" i="11" a="1"/>
  <c r="AM845" i="11" s="1"/>
  <c r="AV843" i="11"/>
  <c r="AW842" i="11"/>
  <c r="AT837" i="11"/>
  <c r="AM837" i="11" a="1"/>
  <c r="AM837" i="11" s="1"/>
  <c r="AW834" i="11"/>
  <c r="AD832" i="11" a="1"/>
  <c r="AD832" i="11" s="1"/>
  <c r="AT829" i="11"/>
  <c r="AV827" i="11"/>
  <c r="AW826" i="11"/>
  <c r="AT821" i="11"/>
  <c r="AD816" i="11" a="1"/>
  <c r="AD816" i="11" s="1"/>
  <c r="AT813" i="11"/>
  <c r="AW810" i="11"/>
  <c r="AD808" i="11" a="1"/>
  <c r="AD808" i="11" s="1"/>
  <c r="AT805" i="11"/>
  <c r="AV803" i="11"/>
  <c r="AW802" i="11"/>
  <c r="Z801" i="11" a="1"/>
  <c r="Z801" i="11" s="1"/>
  <c r="X800" i="11"/>
  <c r="AW797" i="11"/>
  <c r="AD795" i="11" a="1"/>
  <c r="AD795" i="11" s="1"/>
  <c r="AW793" i="11"/>
  <c r="AM793" i="11" a="1"/>
  <c r="AM793" i="11" s="1"/>
  <c r="AD793" i="11" a="1"/>
  <c r="AD793" i="11" s="1"/>
  <c r="AU792" i="11"/>
  <c r="AX792" i="11" s="1"/>
  <c r="AL792" i="11" a="1"/>
  <c r="AL792" i="11" s="1"/>
  <c r="AK791" i="11"/>
  <c r="AB791" i="11"/>
  <c r="AK790" i="11"/>
  <c r="AM784" i="11" a="1"/>
  <c r="AM784" i="11" s="1"/>
  <c r="AN784" i="11"/>
  <c r="AR784" i="11" s="1" a="1"/>
  <c r="AR784" i="11" s="1"/>
  <c r="AT784" i="11"/>
  <c r="AB784" i="11"/>
  <c r="AE783" i="11"/>
  <c r="AV770" i="11"/>
  <c r="AU770" i="11"/>
  <c r="AK769" i="11"/>
  <c r="AT768" i="11"/>
  <c r="AB768" i="11"/>
  <c r="AU764" i="11"/>
  <c r="AV764" i="11"/>
  <c r="AW764" i="11"/>
  <c r="AE734" i="11"/>
  <c r="AI734" i="11" s="1" a="1"/>
  <c r="AI734" i="11" s="1"/>
  <c r="AC734" i="11" a="1"/>
  <c r="AC734" i="11" s="1"/>
  <c r="AD734" i="11" a="1"/>
  <c r="AD734" i="11" s="1"/>
  <c r="AU711" i="11"/>
  <c r="AU704" i="11"/>
  <c r="AV704" i="11"/>
  <c r="AW704" i="11"/>
  <c r="Z844" i="11" a="1"/>
  <c r="Z844" i="11" s="1"/>
  <c r="AV842" i="11"/>
  <c r="Z836" i="11" a="1"/>
  <c r="Z836" i="11" s="1"/>
  <c r="AV834" i="11"/>
  <c r="AV826" i="11"/>
  <c r="Z820" i="11" a="1"/>
  <c r="Z820" i="11" s="1"/>
  <c r="AV810" i="11"/>
  <c r="AV802" i="11"/>
  <c r="AW798" i="11"/>
  <c r="AU797" i="11"/>
  <c r="AM796" i="11" a="1"/>
  <c r="AM796" i="11" s="1"/>
  <c r="AC795" i="11" a="1"/>
  <c r="AC795" i="11" s="1"/>
  <c r="AC794" i="11" a="1"/>
  <c r="AC794" i="11" s="1"/>
  <c r="AV793" i="11"/>
  <c r="Z790" i="11" a="1"/>
  <c r="Z790" i="11" s="1"/>
  <c r="Z789" i="11" a="1"/>
  <c r="Z789" i="11" s="1"/>
  <c r="Z788" i="11" a="1"/>
  <c r="Z788" i="11" s="1"/>
  <c r="AM780" i="11" a="1"/>
  <c r="AM780" i="11" s="1"/>
  <c r="Z780" i="11" a="1"/>
  <c r="Z780" i="11" s="1"/>
  <c r="Y775" i="11"/>
  <c r="AE757" i="11"/>
  <c r="AI757" i="11" s="1" a="1"/>
  <c r="AI757" i="11" s="1"/>
  <c r="AC757" i="11" a="1"/>
  <c r="AC757" i="11" s="1"/>
  <c r="AD757" i="11" a="1"/>
  <c r="AD757" i="11" s="1"/>
  <c r="AV754" i="11"/>
  <c r="AU743" i="11"/>
  <c r="AV743" i="11"/>
  <c r="AW743" i="11"/>
  <c r="Y729" i="11"/>
  <c r="Z729" i="11" a="1"/>
  <c r="Z729" i="11" s="1"/>
  <c r="AE725" i="11"/>
  <c r="AI725" i="11" s="1" a="1"/>
  <c r="AI725" i="11" s="1"/>
  <c r="AV798" i="11"/>
  <c r="AU796" i="11"/>
  <c r="Y791" i="11"/>
  <c r="X777" i="11"/>
  <c r="AT777" i="11"/>
  <c r="AB777" i="11"/>
  <c r="AM776" i="11" a="1"/>
  <c r="AM776" i="11" s="1"/>
  <c r="AN776" i="11"/>
  <c r="AR776" i="11" s="1" a="1"/>
  <c r="AR776" i="11" s="1"/>
  <c r="AC774" i="11" a="1"/>
  <c r="AC774" i="11" s="1"/>
  <c r="AD774" i="11" a="1"/>
  <c r="AD774" i="11" s="1"/>
  <c r="AE773" i="11"/>
  <c r="AI773" i="11" s="1" a="1"/>
  <c r="AI773" i="11" s="1"/>
  <c r="AC773" i="11" a="1"/>
  <c r="AC773" i="11" s="1"/>
  <c r="AD773" i="11" a="1"/>
  <c r="AD773" i="11" s="1"/>
  <c r="AU759" i="11"/>
  <c r="AV759" i="11"/>
  <c r="AW759" i="11"/>
  <c r="AV746" i="11"/>
  <c r="AW746" i="11"/>
  <c r="AU746" i="11"/>
  <c r="Y737" i="11"/>
  <c r="Z737" i="11" a="1"/>
  <c r="Z737" i="11" s="1"/>
  <c r="AU732" i="11"/>
  <c r="AV732" i="11"/>
  <c r="AW732" i="11"/>
  <c r="AU727" i="11"/>
  <c r="AV727" i="11"/>
  <c r="AW727" i="11"/>
  <c r="AE717" i="11"/>
  <c r="AI717" i="11" s="1" a="1"/>
  <c r="AI717" i="11" s="1"/>
  <c r="AC717" i="11" a="1"/>
  <c r="AC717" i="11" s="1"/>
  <c r="AD717" i="11" a="1"/>
  <c r="AD717" i="11" s="1"/>
  <c r="Y695" i="11"/>
  <c r="Z695" i="11" a="1"/>
  <c r="Z695" i="11" s="1"/>
  <c r="X785" i="11"/>
  <c r="AB785" i="11"/>
  <c r="AU775" i="11"/>
  <c r="AV775" i="11"/>
  <c r="AW775" i="11"/>
  <c r="AD771" i="11" a="1"/>
  <c r="AD771" i="11" s="1"/>
  <c r="AE771" i="11"/>
  <c r="AI771" i="11" s="1" a="1"/>
  <c r="AI771" i="11" s="1"/>
  <c r="AE765" i="11"/>
  <c r="AI765" i="11" s="1" a="1"/>
  <c r="AI765" i="11" s="1"/>
  <c r="AC765" i="11" a="1"/>
  <c r="AC765" i="11" s="1"/>
  <c r="AD765" i="11" a="1"/>
  <c r="AD765" i="11" s="1"/>
  <c r="AV762" i="11"/>
  <c r="AW762" i="11"/>
  <c r="AU762" i="11"/>
  <c r="AU760" i="11"/>
  <c r="AV760" i="11"/>
  <c r="AW760" i="11"/>
  <c r="AE742" i="11"/>
  <c r="AI742" i="11" s="1" a="1"/>
  <c r="AI742" i="11" s="1"/>
  <c r="AC742" i="11" a="1"/>
  <c r="AC742" i="11" s="1"/>
  <c r="AD742" i="11" a="1"/>
  <c r="AD742" i="11" s="1"/>
  <c r="AL687" i="11" a="1"/>
  <c r="AL687" i="11" s="1"/>
  <c r="AE764" i="11"/>
  <c r="AI764" i="11" s="1" a="1"/>
  <c r="AI764" i="11" s="1"/>
  <c r="AB761" i="11"/>
  <c r="AB753" i="11"/>
  <c r="AE748" i="11"/>
  <c r="AI748" i="11" s="1" a="1"/>
  <c r="AI748" i="11" s="1"/>
  <c r="AB745" i="11"/>
  <c r="Z739" i="11" a="1"/>
  <c r="Z739" i="11" s="1"/>
  <c r="AN737" i="11"/>
  <c r="AR737" i="11" s="1" a="1"/>
  <c r="AR737" i="11" s="1"/>
  <c r="AB737" i="11"/>
  <c r="AE732" i="11"/>
  <c r="AI732" i="11" s="1" a="1"/>
  <c r="AI732" i="11" s="1"/>
  <c r="Z731" i="11" a="1"/>
  <c r="Z731" i="11" s="1"/>
  <c r="AB729" i="11"/>
  <c r="Z723" i="11" a="1"/>
  <c r="Z723" i="11" s="1"/>
  <c r="AB721" i="11"/>
  <c r="AE716" i="11"/>
  <c r="AI716" i="11" s="1" a="1"/>
  <c r="AI716" i="11" s="1"/>
  <c r="Z715" i="11" a="1"/>
  <c r="Z715" i="11" s="1"/>
  <c r="AB713" i="11"/>
  <c r="Z707" i="11" a="1"/>
  <c r="Z707" i="11" s="1"/>
  <c r="AU702" i="11"/>
  <c r="AW702" i="11"/>
  <c r="AU694" i="11"/>
  <c r="AW694" i="11"/>
  <c r="AE692" i="11"/>
  <c r="AI692" i="11" s="1" a="1"/>
  <c r="AI692" i="11" s="1"/>
  <c r="Y679" i="11"/>
  <c r="Z679" i="11" a="1"/>
  <c r="Z679" i="11" s="1"/>
  <c r="AE677" i="11"/>
  <c r="AI677" i="11" s="1" a="1"/>
  <c r="AI677" i="11" s="1"/>
  <c r="AC677" i="11" a="1"/>
  <c r="AC677" i="11" s="1"/>
  <c r="AD677" i="11" a="1"/>
  <c r="AD677" i="11" s="1"/>
  <c r="AU667" i="11"/>
  <c r="AV667" i="11"/>
  <c r="AW667" i="11"/>
  <c r="AU666" i="11"/>
  <c r="AV666" i="11"/>
  <c r="AW666" i="11"/>
  <c r="AU659" i="11"/>
  <c r="AV659" i="11"/>
  <c r="AW659" i="11"/>
  <c r="AU658" i="11"/>
  <c r="AV658" i="11"/>
  <c r="AW658" i="11"/>
  <c r="AU651" i="11"/>
  <c r="AV651" i="11"/>
  <c r="AW651" i="11"/>
  <c r="AL772" i="11" a="1"/>
  <c r="AL772" i="11" s="1"/>
  <c r="X772" i="11"/>
  <c r="AL764" i="11" a="1"/>
  <c r="AL764" i="11" s="1"/>
  <c r="X764" i="11"/>
  <c r="AN760" i="11"/>
  <c r="AR760" i="11" s="1" a="1"/>
  <c r="AR760" i="11" s="1"/>
  <c r="AB760" i="11"/>
  <c r="X756" i="11"/>
  <c r="AE755" i="11"/>
  <c r="AI755" i="11" s="1" a="1"/>
  <c r="AI755" i="11" s="1"/>
  <c r="AN752" i="11"/>
  <c r="AR752" i="11" s="1" a="1"/>
  <c r="AR752" i="11" s="1"/>
  <c r="AB752" i="11"/>
  <c r="AL748" i="11" a="1"/>
  <c r="AL748" i="11" s="1"/>
  <c r="AO748" i="11" s="1"/>
  <c r="X748" i="11"/>
  <c r="AE747" i="11"/>
  <c r="AI747" i="11" s="1" a="1"/>
  <c r="AI747" i="11" s="1"/>
  <c r="AN744" i="11"/>
  <c r="AR744" i="11" s="1" a="1"/>
  <c r="AR744" i="11" s="1"/>
  <c r="AB744" i="11"/>
  <c r="AL740" i="11" a="1"/>
  <c r="AL740" i="11" s="1"/>
  <c r="X740" i="11"/>
  <c r="AN736" i="11"/>
  <c r="AR736" i="11" s="1" a="1"/>
  <c r="AR736" i="11" s="1"/>
  <c r="AB736" i="11"/>
  <c r="X732" i="11"/>
  <c r="AN728" i="11"/>
  <c r="AR728" i="11" s="1" a="1"/>
  <c r="AR728" i="11" s="1"/>
  <c r="AB728" i="11"/>
  <c r="X724" i="11"/>
  <c r="AE723" i="11"/>
  <c r="AI723" i="11" s="1" a="1"/>
  <c r="AI723" i="11" s="1"/>
  <c r="AN720" i="11"/>
  <c r="AR720" i="11" s="1" a="1"/>
  <c r="AR720" i="11" s="1"/>
  <c r="AB720" i="11"/>
  <c r="AC719" i="11" a="1"/>
  <c r="AC719" i="11" s="1"/>
  <c r="AF719" i="11" s="1"/>
  <c r="AL716" i="11" a="1"/>
  <c r="AL716" i="11" s="1"/>
  <c r="X716" i="11"/>
  <c r="AE715" i="11"/>
  <c r="AI715" i="11" s="1" a="1"/>
  <c r="AI715" i="11" s="1"/>
  <c r="AB712" i="11"/>
  <c r="AC711" i="11" a="1"/>
  <c r="AC711" i="11" s="1"/>
  <c r="AL708" i="11" a="1"/>
  <c r="AL708" i="11" s="1"/>
  <c r="X708" i="11"/>
  <c r="AE707" i="11"/>
  <c r="AI707" i="11" s="1" a="1"/>
  <c r="AI707" i="11" s="1"/>
  <c r="AV702" i="11"/>
  <c r="AE701" i="11"/>
  <c r="AI701" i="11" s="1" a="1"/>
  <c r="AI701" i="11" s="1"/>
  <c r="Z699" i="11" a="1"/>
  <c r="Z699" i="11" s="1"/>
  <c r="AV694" i="11"/>
  <c r="AE693" i="11"/>
  <c r="AI693" i="11" s="1" a="1"/>
  <c r="AI693" i="11" s="1"/>
  <c r="Y686" i="11"/>
  <c r="AV683" i="11"/>
  <c r="Y681" i="11"/>
  <c r="Z681" i="11" a="1"/>
  <c r="Z681" i="11" s="1"/>
  <c r="AT679" i="11"/>
  <c r="AB679" i="11"/>
  <c r="Y672" i="11"/>
  <c r="Z672" i="11" a="1"/>
  <c r="Z672" i="11" s="1"/>
  <c r="Y664" i="11"/>
  <c r="Z664" i="11" a="1"/>
  <c r="Z664" i="11" s="1"/>
  <c r="Y656" i="11"/>
  <c r="Z656" i="11" a="1"/>
  <c r="Z656" i="11" s="1"/>
  <c r="AU643" i="11"/>
  <c r="AV643" i="11"/>
  <c r="AW643" i="11"/>
  <c r="AB775" i="11"/>
  <c r="AE770" i="11"/>
  <c r="AI770" i="11" s="1" a="1"/>
  <c r="AI770" i="11" s="1"/>
  <c r="AB767" i="11"/>
  <c r="AT761" i="11"/>
  <c r="AN759" i="11"/>
  <c r="AR759" i="11" s="1" a="1"/>
  <c r="AR759" i="11" s="1"/>
  <c r="AB759" i="11"/>
  <c r="AW758" i="11"/>
  <c r="AD756" i="11" a="1"/>
  <c r="AD756" i="11" s="1"/>
  <c r="AT753" i="11"/>
  <c r="AN751" i="11"/>
  <c r="AR751" i="11" s="1" a="1"/>
  <c r="AR751" i="11" s="1"/>
  <c r="AB751" i="11"/>
  <c r="AW750" i="11"/>
  <c r="AT745" i="11"/>
  <c r="AN743" i="11"/>
  <c r="AR743" i="11" s="1" a="1"/>
  <c r="AR743" i="11" s="1"/>
  <c r="AB743" i="11"/>
  <c r="AW742" i="11"/>
  <c r="AD740" i="11" a="1"/>
  <c r="AD740" i="11" s="1"/>
  <c r="AT737" i="11"/>
  <c r="AM737" i="11" a="1"/>
  <c r="AM737" i="11" s="1"/>
  <c r="AN735" i="11"/>
  <c r="AR735" i="11" s="1" a="1"/>
  <c r="AR735" i="11" s="1"/>
  <c r="AB735" i="11"/>
  <c r="AW734" i="11"/>
  <c r="AD732" i="11" a="1"/>
  <c r="AD732" i="11" s="1"/>
  <c r="AT729" i="11"/>
  <c r="AM729" i="11" a="1"/>
  <c r="AM729" i="11" s="1"/>
  <c r="AW726" i="11"/>
  <c r="AT721" i="11"/>
  <c r="AW718" i="11"/>
  <c r="AT713" i="11"/>
  <c r="AM713" i="11" a="1"/>
  <c r="AM713" i="11" s="1"/>
  <c r="AM703" i="11" a="1"/>
  <c r="AM703" i="11" s="1"/>
  <c r="AN703" i="11"/>
  <c r="AR703" i="11" s="1" a="1"/>
  <c r="AR703" i="11" s="1"/>
  <c r="AT703" i="11"/>
  <c r="AB703" i="11"/>
  <c r="AE702" i="11"/>
  <c r="AM695" i="11" a="1"/>
  <c r="AM695" i="11" s="1"/>
  <c r="AN695" i="11"/>
  <c r="AR695" i="11" s="1" a="1"/>
  <c r="AR695" i="11" s="1"/>
  <c r="AT695" i="11"/>
  <c r="AB695" i="11"/>
  <c r="AE694" i="11"/>
  <c r="AI694" i="11" s="1" a="1"/>
  <c r="AI694" i="11" s="1"/>
  <c r="X688" i="11"/>
  <c r="AT688" i="11"/>
  <c r="AB688" i="11"/>
  <c r="AC685" i="11" a="1"/>
  <c r="AC685" i="11" s="1"/>
  <c r="AD685" i="11" a="1"/>
  <c r="AD685" i="11" s="1"/>
  <c r="BA683" i="11" a="1"/>
  <c r="BA683" i="11" s="1"/>
  <c r="AU670" i="11"/>
  <c r="AV670" i="11"/>
  <c r="AW670" i="11"/>
  <c r="AU662" i="11"/>
  <c r="AV662" i="11"/>
  <c r="AW662" i="11"/>
  <c r="AU654" i="11"/>
  <c r="AV654" i="11"/>
  <c r="AW654" i="11"/>
  <c r="Y648" i="11"/>
  <c r="Z648" i="11" a="1"/>
  <c r="Z648" i="11" s="1"/>
  <c r="Z760" i="11" a="1"/>
  <c r="Z760" i="11" s="1"/>
  <c r="Z752" i="11" a="1"/>
  <c r="Z752" i="11" s="1"/>
  <c r="AV750" i="11"/>
  <c r="AW749" i="11"/>
  <c r="Z744" i="11" a="1"/>
  <c r="Z744" i="11" s="1"/>
  <c r="AV742" i="11"/>
  <c r="AV734" i="11"/>
  <c r="AW733" i="11"/>
  <c r="Z728" i="11" a="1"/>
  <c r="Z728" i="11" s="1"/>
  <c r="AV726" i="11"/>
  <c r="AW725" i="11"/>
  <c r="AV718" i="11"/>
  <c r="AW717" i="11"/>
  <c r="Z712" i="11" a="1"/>
  <c r="Z712" i="11" s="1"/>
  <c r="AW709" i="11"/>
  <c r="AC701" i="11" a="1"/>
  <c r="AC701" i="11" s="1"/>
  <c r="AF701" i="11" s="1"/>
  <c r="AC693" i="11" a="1"/>
  <c r="AC693" i="11" s="1"/>
  <c r="AW690" i="11"/>
  <c r="AU686" i="11"/>
  <c r="AV686" i="11"/>
  <c r="AW686" i="11"/>
  <c r="AE668" i="11"/>
  <c r="AI668" i="11" s="1" a="1"/>
  <c r="AI668" i="11" s="1"/>
  <c r="AC668" i="11" a="1"/>
  <c r="AC668" i="11" s="1"/>
  <c r="AD668" i="11" a="1"/>
  <c r="AD668" i="11" s="1"/>
  <c r="AE660" i="11"/>
  <c r="AI660" i="11" s="1" a="1"/>
  <c r="AI660" i="11" s="1"/>
  <c r="AC660" i="11" a="1"/>
  <c r="AC660" i="11" s="1"/>
  <c r="AD660" i="11" a="1"/>
  <c r="AD660" i="11" s="1"/>
  <c r="AE652" i="11"/>
  <c r="AI652" i="11" s="1" a="1"/>
  <c r="AI652" i="11" s="1"/>
  <c r="AC652" i="11" a="1"/>
  <c r="AC652" i="11" s="1"/>
  <c r="AD652" i="11" a="1"/>
  <c r="AD652" i="11" s="1"/>
  <c r="AU646" i="11"/>
  <c r="AV646" i="11"/>
  <c r="AW646" i="11"/>
  <c r="Z642" i="11" a="1"/>
  <c r="Z642" i="11" s="1"/>
  <c r="Y642" i="11"/>
  <c r="AN640" i="11"/>
  <c r="AR640" i="11" s="1" a="1"/>
  <c r="AR640" i="11" s="1"/>
  <c r="AL640" i="11" a="1"/>
  <c r="AL640" i="11" s="1"/>
  <c r="AM640" i="11" a="1"/>
  <c r="AM640" i="11" s="1"/>
  <c r="AC705" i="11" a="1"/>
  <c r="AC705" i="11" s="1"/>
  <c r="AD702" i="11" a="1"/>
  <c r="AD702" i="11" s="1"/>
  <c r="AC697" i="11" a="1"/>
  <c r="AC697" i="11" s="1"/>
  <c r="AD694" i="11" a="1"/>
  <c r="AD694" i="11" s="1"/>
  <c r="AV690" i="11"/>
  <c r="AD690" i="11" a="1"/>
  <c r="AD690" i="11" s="1"/>
  <c r="AE690" i="11"/>
  <c r="AI690" i="11" s="1" a="1"/>
  <c r="AI690" i="11" s="1"/>
  <c r="AU678" i="11"/>
  <c r="AV678" i="11"/>
  <c r="AW678" i="11"/>
  <c r="AU675" i="11"/>
  <c r="AV675" i="11"/>
  <c r="AW675" i="11"/>
  <c r="AE669" i="11"/>
  <c r="AI669" i="11" s="1" a="1"/>
  <c r="AI669" i="11" s="1"/>
  <c r="AC669" i="11" a="1"/>
  <c r="AC669" i="11" s="1"/>
  <c r="AD669" i="11" a="1"/>
  <c r="AD669" i="11" s="1"/>
  <c r="AE661" i="11"/>
  <c r="AI661" i="11" s="1" a="1"/>
  <c r="AI661" i="11" s="1"/>
  <c r="AC661" i="11" a="1"/>
  <c r="AC661" i="11" s="1"/>
  <c r="AD661" i="11" a="1"/>
  <c r="AD661" i="11" s="1"/>
  <c r="AE653" i="11"/>
  <c r="AI653" i="11" s="1" a="1"/>
  <c r="AI653" i="11" s="1"/>
  <c r="AC653" i="11" a="1"/>
  <c r="AC653" i="11" s="1"/>
  <c r="AD653" i="11" a="1"/>
  <c r="AD653" i="11" s="1"/>
  <c r="AE644" i="11"/>
  <c r="AI644" i="11" s="1" a="1"/>
  <c r="AI644" i="11" s="1"/>
  <c r="AC644" i="11" a="1"/>
  <c r="AC644" i="11" s="1"/>
  <c r="AD644" i="11" a="1"/>
  <c r="AD644" i="11" s="1"/>
  <c r="AL704" i="11" a="1"/>
  <c r="AL704" i="11" s="1"/>
  <c r="AN704" i="11"/>
  <c r="AR704" i="11" s="1" a="1"/>
  <c r="AR704" i="11" s="1"/>
  <c r="X704" i="11"/>
  <c r="AB704" i="11"/>
  <c r="AC700" i="11" a="1"/>
  <c r="AC700" i="11" s="1"/>
  <c r="AD700" i="11" a="1"/>
  <c r="AD700" i="11" s="1"/>
  <c r="AD698" i="11" a="1"/>
  <c r="AD698" i="11" s="1"/>
  <c r="X696" i="11"/>
  <c r="AB696" i="11"/>
  <c r="AD691" i="11" a="1"/>
  <c r="AD691" i="11" s="1"/>
  <c r="AE691" i="11"/>
  <c r="AI691" i="11" s="1" a="1"/>
  <c r="AI691" i="11" s="1"/>
  <c r="X680" i="11"/>
  <c r="AT680" i="11"/>
  <c r="AB680" i="11"/>
  <c r="AE645" i="11"/>
  <c r="AI645" i="11" s="1" a="1"/>
  <c r="AI645" i="11" s="1"/>
  <c r="AC645" i="11" a="1"/>
  <c r="AC645" i="11" s="1"/>
  <c r="AD645" i="11" a="1"/>
  <c r="AD645" i="11" s="1"/>
  <c r="AL638" i="11" a="1"/>
  <c r="AL638" i="11" s="1"/>
  <c r="AM638" i="11" a="1"/>
  <c r="AM638" i="11" s="1"/>
  <c r="AN638" i="11"/>
  <c r="AR638" i="11" s="1" a="1"/>
  <c r="AR638" i="11" s="1"/>
  <c r="AV700" i="11"/>
  <c r="AW700" i="11"/>
  <c r="Y689" i="11"/>
  <c r="Z689" i="11" a="1"/>
  <c r="Z689" i="11" s="1"/>
  <c r="AL688" i="11" a="1"/>
  <c r="AL688" i="11" s="1"/>
  <c r="AM688" i="11" a="1"/>
  <c r="AM688" i="11" s="1"/>
  <c r="AN688" i="11"/>
  <c r="AR688" i="11" s="1" a="1"/>
  <c r="AR688" i="11" s="1"/>
  <c r="AT687" i="11"/>
  <c r="AB687" i="11"/>
  <c r="AV684" i="11"/>
  <c r="AU671" i="11"/>
  <c r="AV671" i="11"/>
  <c r="AW671" i="11"/>
  <c r="Y665" i="11"/>
  <c r="Z665" i="11" a="1"/>
  <c r="Z665" i="11" s="1"/>
  <c r="AU663" i="11"/>
  <c r="AV663" i="11"/>
  <c r="AW663" i="11"/>
  <c r="AV701" i="11"/>
  <c r="AN699" i="11"/>
  <c r="AR699" i="11" s="1" a="1"/>
  <c r="AR699" i="11" s="1"/>
  <c r="AB699" i="11"/>
  <c r="Y698" i="11"/>
  <c r="Z698" i="11" a="1"/>
  <c r="Z698" i="11" s="1"/>
  <c r="BA691" i="11" a="1"/>
  <c r="BA691" i="11" s="1"/>
  <c r="AU685" i="11"/>
  <c r="AU677" i="11"/>
  <c r="AV677" i="11"/>
  <c r="AW677" i="11"/>
  <c r="AE676" i="11"/>
  <c r="AI676" i="11" s="1" a="1"/>
  <c r="AI676" i="11" s="1"/>
  <c r="AC676" i="11" a="1"/>
  <c r="AC676" i="11" s="1"/>
  <c r="AD676" i="11" a="1"/>
  <c r="AD676" i="11" s="1"/>
  <c r="AO665" i="11"/>
  <c r="AL700" i="11" a="1"/>
  <c r="AL700" i="11" s="1"/>
  <c r="X700" i="11"/>
  <c r="AL692" i="11" a="1"/>
  <c r="AL692" i="11" s="1"/>
  <c r="X692" i="11"/>
  <c r="X684" i="11"/>
  <c r="X676" i="11"/>
  <c r="AE675" i="11"/>
  <c r="AI675" i="11" s="1" a="1"/>
  <c r="AI675" i="11" s="1"/>
  <c r="AB672" i="11"/>
  <c r="AL668" i="11" a="1"/>
  <c r="AL668" i="11" s="1"/>
  <c r="X668" i="11"/>
  <c r="Z666" i="11" a="1"/>
  <c r="Z666" i="11" s="1"/>
  <c r="AB664" i="11"/>
  <c r="X660" i="11"/>
  <c r="AE659" i="11"/>
  <c r="AI659" i="11" s="1" a="1"/>
  <c r="AI659" i="11" s="1"/>
  <c r="AN656" i="11"/>
  <c r="AR656" i="11" s="1" a="1"/>
  <c r="AR656" i="11" s="1"/>
  <c r="AB656" i="11"/>
  <c r="X652" i="11"/>
  <c r="AE651" i="11"/>
  <c r="AI651" i="11" s="1" a="1"/>
  <c r="AI651" i="11" s="1"/>
  <c r="AB648" i="11"/>
  <c r="X644" i="11"/>
  <c r="AE643" i="11"/>
  <c r="AI643" i="11" s="1" a="1"/>
  <c r="AI643" i="11" s="1"/>
  <c r="AT642" i="11"/>
  <c r="AC639" i="11" a="1"/>
  <c r="AC639" i="11" s="1"/>
  <c r="AE639" i="11"/>
  <c r="AI639" i="11" s="1" a="1"/>
  <c r="AI639" i="11" s="1"/>
  <c r="AO631" i="11"/>
  <c r="Y629" i="11"/>
  <c r="Z629" i="11" a="1"/>
  <c r="Z629" i="11" s="1"/>
  <c r="AN626" i="11"/>
  <c r="AR626" i="11" s="1" a="1"/>
  <c r="AR626" i="11" s="1"/>
  <c r="Y587" i="11"/>
  <c r="Z587" i="11" a="1"/>
  <c r="Z587" i="11" s="1"/>
  <c r="AU570" i="11"/>
  <c r="AW570" i="11"/>
  <c r="AV570" i="11"/>
  <c r="AT705" i="11"/>
  <c r="AM705" i="11" a="1"/>
  <c r="AM705" i="11" s="1"/>
  <c r="AT697" i="11"/>
  <c r="X691" i="11"/>
  <c r="AT689" i="11"/>
  <c r="AM689" i="11" a="1"/>
  <c r="AM689" i="11" s="1"/>
  <c r="X683" i="11"/>
  <c r="AT681" i="11"/>
  <c r="AL675" i="11" a="1"/>
  <c r="AL675" i="11" s="1"/>
  <c r="X675" i="11"/>
  <c r="AN671" i="11"/>
  <c r="AR671" i="11" s="1" a="1"/>
  <c r="AR671" i="11" s="1"/>
  <c r="AB671" i="11"/>
  <c r="AC670" i="11" a="1"/>
  <c r="AC670" i="11" s="1"/>
  <c r="AF670" i="11" s="1"/>
  <c r="AL667" i="11" a="1"/>
  <c r="AL667" i="11" s="1"/>
  <c r="X667" i="11"/>
  <c r="AE666" i="11"/>
  <c r="AI666" i="11" s="1" a="1"/>
  <c r="AI666" i="11" s="1"/>
  <c r="AN663" i="11"/>
  <c r="AR663" i="11" s="1" a="1"/>
  <c r="AR663" i="11" s="1"/>
  <c r="AB663" i="11"/>
  <c r="AC662" i="11" a="1"/>
  <c r="AC662" i="11" s="1"/>
  <c r="AL659" i="11" a="1"/>
  <c r="AL659" i="11" s="1"/>
  <c r="AO659" i="11" s="1"/>
  <c r="X659" i="11"/>
  <c r="AE658" i="11"/>
  <c r="AI658" i="11" s="1" a="1"/>
  <c r="AI658" i="11" s="1"/>
  <c r="AB655" i="11"/>
  <c r="X651" i="11"/>
  <c r="AB647" i="11"/>
  <c r="X643" i="11"/>
  <c r="AK642" i="11"/>
  <c r="AB642" i="11"/>
  <c r="AT640" i="11"/>
  <c r="AD637" i="11" a="1"/>
  <c r="AD637" i="11" s="1"/>
  <c r="AE637" i="11"/>
  <c r="X634" i="11"/>
  <c r="AT634" i="11"/>
  <c r="AB634" i="11"/>
  <c r="AB630" i="11"/>
  <c r="X630" i="11"/>
  <c r="AT630" i="11"/>
  <c r="AC623" i="11" a="1"/>
  <c r="AC623" i="11" s="1"/>
  <c r="AD623" i="11" a="1"/>
  <c r="AD623" i="11" s="1"/>
  <c r="AE623" i="11"/>
  <c r="AI623" i="11" s="1" a="1"/>
  <c r="AI623" i="11" s="1"/>
  <c r="AC615" i="11" a="1"/>
  <c r="AC615" i="11" s="1"/>
  <c r="AD615" i="11" a="1"/>
  <c r="AD615" i="11" s="1"/>
  <c r="AE615" i="11"/>
  <c r="AI615" i="11" s="1" a="1"/>
  <c r="AI615" i="11" s="1"/>
  <c r="AE600" i="11"/>
  <c r="AI600" i="11" s="1" a="1"/>
  <c r="AI600" i="11" s="1"/>
  <c r="AC600" i="11" a="1"/>
  <c r="AC600" i="11" s="1"/>
  <c r="AD600" i="11" a="1"/>
  <c r="AD600" i="11" s="1"/>
  <c r="AC598" i="11" a="1"/>
  <c r="AC598" i="11" s="1"/>
  <c r="AD598" i="11" a="1"/>
  <c r="AD598" i="11" s="1"/>
  <c r="AE598" i="11"/>
  <c r="AI598" i="11" s="1" a="1"/>
  <c r="AI598" i="11" s="1"/>
  <c r="AB686" i="11"/>
  <c r="AB678" i="11"/>
  <c r="AD675" i="11" a="1"/>
  <c r="AD675" i="11" s="1"/>
  <c r="AT672" i="11"/>
  <c r="AW669" i="11"/>
  <c r="AT664" i="11"/>
  <c r="AM664" i="11" a="1"/>
  <c r="AM664" i="11" s="1"/>
  <c r="AW661" i="11"/>
  <c r="AD659" i="11" a="1"/>
  <c r="AD659" i="11" s="1"/>
  <c r="AT656" i="11"/>
  <c r="AM656" i="11" a="1"/>
  <c r="AM656" i="11" s="1"/>
  <c r="AT648" i="11"/>
  <c r="AM648" i="11" a="1"/>
  <c r="AM648" i="11" s="1"/>
  <c r="AD643" i="11" a="1"/>
  <c r="AD643" i="11" s="1"/>
  <c r="Y626" i="11"/>
  <c r="Z626" i="11" a="1"/>
  <c r="Z626" i="11" s="1"/>
  <c r="Y620" i="11"/>
  <c r="Z620" i="11" a="1"/>
  <c r="Z620" i="11" s="1"/>
  <c r="Y618" i="11"/>
  <c r="Z618" i="11" a="1"/>
  <c r="Z618" i="11" s="1"/>
  <c r="Y610" i="11"/>
  <c r="Z610" i="11" a="1"/>
  <c r="Z610" i="11" s="1"/>
  <c r="Y594" i="11"/>
  <c r="Z594" i="11" a="1"/>
  <c r="Z594" i="11" s="1"/>
  <c r="AC581" i="11" a="1"/>
  <c r="AC581" i="11" s="1"/>
  <c r="AD581" i="11" a="1"/>
  <c r="AD581" i="11" s="1"/>
  <c r="AE581" i="11"/>
  <c r="AI581" i="11" s="1" a="1"/>
  <c r="AI581" i="11" s="1"/>
  <c r="Z671" i="11" a="1"/>
  <c r="Z671" i="11" s="1"/>
  <c r="AV669" i="11"/>
  <c r="AW668" i="11"/>
  <c r="AV661" i="11"/>
  <c r="AW660" i="11"/>
  <c r="Z655" i="11" a="1"/>
  <c r="Z655" i="11" s="1"/>
  <c r="AW652" i="11"/>
  <c r="Z647" i="11" a="1"/>
  <c r="Z647" i="11" s="1"/>
  <c r="Z641" i="11" a="1"/>
  <c r="Z641" i="11" s="1"/>
  <c r="AB638" i="11"/>
  <c r="AW627" i="11"/>
  <c r="Y588" i="11"/>
  <c r="Z588" i="11" a="1"/>
  <c r="Z588" i="11" s="1"/>
  <c r="Y586" i="11"/>
  <c r="Z586" i="11" a="1"/>
  <c r="Z586" i="11" s="1"/>
  <c r="Y636" i="11"/>
  <c r="AU635" i="11"/>
  <c r="AV635" i="11"/>
  <c r="AW635" i="11"/>
  <c r="AE632" i="11"/>
  <c r="AI632" i="11" s="1" a="1"/>
  <c r="AI632" i="11" s="1"/>
  <c r="AE624" i="11"/>
  <c r="AI624" i="11" s="1" a="1"/>
  <c r="AI624" i="11" s="1"/>
  <c r="AC624" i="11" a="1"/>
  <c r="AC624" i="11" s="1"/>
  <c r="AD624" i="11" a="1"/>
  <c r="AD624" i="11" s="1"/>
  <c r="AC622" i="11" a="1"/>
  <c r="AC622" i="11" s="1"/>
  <c r="AD622" i="11" a="1"/>
  <c r="AD622" i="11" s="1"/>
  <c r="AE622" i="11"/>
  <c r="AI622" i="11" s="1" a="1"/>
  <c r="AI622" i="11" s="1"/>
  <c r="AE616" i="11"/>
  <c r="AI616" i="11" s="1" a="1"/>
  <c r="AI616" i="11" s="1"/>
  <c r="AC616" i="11" a="1"/>
  <c r="AC616" i="11" s="1"/>
  <c r="AD616" i="11" a="1"/>
  <c r="AD616" i="11" s="1"/>
  <c r="AC606" i="11" a="1"/>
  <c r="AC606" i="11" s="1"/>
  <c r="AD606" i="11" a="1"/>
  <c r="AD606" i="11" s="1"/>
  <c r="AE606" i="11"/>
  <c r="AI606" i="11" s="1" a="1"/>
  <c r="AI606" i="11" s="1"/>
  <c r="BA580" i="11" a="1"/>
  <c r="BA580" i="11" s="1"/>
  <c r="AB640" i="11"/>
  <c r="X640" i="11"/>
  <c r="X638" i="11"/>
  <c r="AT638" i="11"/>
  <c r="Z635" i="11" a="1"/>
  <c r="Z635" i="11" s="1"/>
  <c r="AL634" i="11" a="1"/>
  <c r="AL634" i="11" s="1"/>
  <c r="AM634" i="11" a="1"/>
  <c r="AM634" i="11" s="1"/>
  <c r="AN634" i="11"/>
  <c r="AR634" i="11" s="1" a="1"/>
  <c r="AR634" i="11" s="1"/>
  <c r="Z631" i="11" a="1"/>
  <c r="Z631" i="11" s="1"/>
  <c r="AN630" i="11"/>
  <c r="AR630" i="11" s="1" a="1"/>
  <c r="AR630" i="11" s="1"/>
  <c r="AL630" i="11" a="1"/>
  <c r="AL630" i="11" s="1"/>
  <c r="AM630" i="11" a="1"/>
  <c r="AM630" i="11" s="1"/>
  <c r="AX629" i="11"/>
  <c r="Y628" i="11"/>
  <c r="Y604" i="11"/>
  <c r="Z604" i="11" a="1"/>
  <c r="Z604" i="11" s="1"/>
  <c r="Y602" i="11"/>
  <c r="Z602" i="11" a="1"/>
  <c r="Z602" i="11" s="1"/>
  <c r="AD633" i="11" a="1"/>
  <c r="AD633" i="11" s="1"/>
  <c r="AC599" i="11" a="1"/>
  <c r="AC599" i="11" s="1"/>
  <c r="AD599" i="11" a="1"/>
  <c r="AD599" i="11" s="1"/>
  <c r="AE599" i="11"/>
  <c r="AI599" i="11" s="1" a="1"/>
  <c r="AI599" i="11" s="1"/>
  <c r="AE592" i="11"/>
  <c r="AI592" i="11" s="1" a="1"/>
  <c r="AI592" i="11" s="1"/>
  <c r="AC590" i="11" a="1"/>
  <c r="AC590" i="11" s="1"/>
  <c r="AD590" i="11" a="1"/>
  <c r="AD590" i="11" s="1"/>
  <c r="AE590" i="11"/>
  <c r="AI590" i="11" s="1" a="1"/>
  <c r="AI590" i="11" s="1"/>
  <c r="Y633" i="11"/>
  <c r="Z633" i="11" a="1"/>
  <c r="Z633" i="11" s="1"/>
  <c r="AC629" i="11" a="1"/>
  <c r="AC629" i="11" s="1"/>
  <c r="AD629" i="11" a="1"/>
  <c r="AD629" i="11" s="1"/>
  <c r="AE629" i="11"/>
  <c r="AI629" i="11" s="1" a="1"/>
  <c r="AI629" i="11" s="1"/>
  <c r="Y619" i="11"/>
  <c r="Z619" i="11" a="1"/>
  <c r="Z619" i="11" s="1"/>
  <c r="Y611" i="11"/>
  <c r="Z611" i="11" a="1"/>
  <c r="Z611" i="11" s="1"/>
  <c r="Y595" i="11"/>
  <c r="Z595" i="11" a="1"/>
  <c r="Z595" i="11" s="1"/>
  <c r="AC573" i="11" a="1"/>
  <c r="AC573" i="11" s="1"/>
  <c r="AD573" i="11" a="1"/>
  <c r="AD573" i="11" s="1"/>
  <c r="AE573" i="11"/>
  <c r="AI573" i="11" s="1" a="1"/>
  <c r="AI573" i="11" s="1"/>
  <c r="AB636" i="11"/>
  <c r="AL632" i="11" a="1"/>
  <c r="AL632" i="11" s="1"/>
  <c r="AO632" i="11" s="1"/>
  <c r="X632" i="11"/>
  <c r="AE631" i="11"/>
  <c r="AB628" i="11"/>
  <c r="AD625" i="11" a="1"/>
  <c r="AD625" i="11" s="1"/>
  <c r="X624" i="11"/>
  <c r="AT622" i="11"/>
  <c r="AN620" i="11"/>
  <c r="AR620" i="11" s="1" a="1"/>
  <c r="AR620" i="11" s="1"/>
  <c r="AB620" i="11"/>
  <c r="AW619" i="11"/>
  <c r="X616" i="11"/>
  <c r="AT614" i="11"/>
  <c r="AM614" i="11" a="1"/>
  <c r="AM614" i="11" s="1"/>
  <c r="AB612" i="11"/>
  <c r="AD609" i="11" a="1"/>
  <c r="AD609" i="11" s="1"/>
  <c r="AL608" i="11" a="1"/>
  <c r="AL608" i="11" s="1"/>
  <c r="X608" i="11"/>
  <c r="AT606" i="11"/>
  <c r="AB604" i="11"/>
  <c r="AL600" i="11" a="1"/>
  <c r="AL600" i="11" s="1"/>
  <c r="X600" i="11"/>
  <c r="AT598" i="11"/>
  <c r="AB596" i="11"/>
  <c r="AW595" i="11"/>
  <c r="AD593" i="11" a="1"/>
  <c r="AD593" i="11" s="1"/>
  <c r="X592" i="11"/>
  <c r="AT590" i="11"/>
  <c r="AM590" i="11" a="1"/>
  <c r="AM590" i="11" s="1"/>
  <c r="AV588" i="11"/>
  <c r="AN588" i="11"/>
  <c r="AR588" i="11" s="1" a="1"/>
  <c r="AR588" i="11" s="1"/>
  <c r="AB588" i="11"/>
  <c r="AK583" i="11"/>
  <c r="AU576" i="11"/>
  <c r="AW576" i="11"/>
  <c r="AC561" i="11" a="1"/>
  <c r="AC561" i="11" s="1"/>
  <c r="X555" i="11"/>
  <c r="AT555" i="11"/>
  <c r="AB555" i="11"/>
  <c r="AU554" i="11"/>
  <c r="AV554" i="11"/>
  <c r="AW554" i="11"/>
  <c r="AD540" i="11" a="1"/>
  <c r="AD540" i="11" s="1"/>
  <c r="AE540" i="11"/>
  <c r="AI540" i="11" s="1" a="1"/>
  <c r="AI540" i="11" s="1"/>
  <c r="AE537" i="11"/>
  <c r="AI537" i="11" s="1" a="1"/>
  <c r="AI537" i="11" s="1"/>
  <c r="AC537" i="11" a="1"/>
  <c r="AC537" i="11" s="1"/>
  <c r="AD537" i="11" a="1"/>
  <c r="AD537" i="11" s="1"/>
  <c r="Y536" i="11"/>
  <c r="Z536" i="11" a="1"/>
  <c r="Z536" i="11" s="1"/>
  <c r="AB635" i="11"/>
  <c r="AB627" i="11"/>
  <c r="X623" i="11"/>
  <c r="Z621" i="11" a="1"/>
  <c r="Z621" i="11" s="1"/>
  <c r="AV619" i="11"/>
  <c r="AN619" i="11"/>
  <c r="AR619" i="11" s="1" a="1"/>
  <c r="AR619" i="11" s="1"/>
  <c r="AB619" i="11"/>
  <c r="AL615" i="11" a="1"/>
  <c r="AL615" i="11" s="1"/>
  <c r="X615" i="11"/>
  <c r="Z613" i="11" a="1"/>
  <c r="Z613" i="11" s="1"/>
  <c r="AN611" i="11"/>
  <c r="AR611" i="11" s="1" a="1"/>
  <c r="AR611" i="11" s="1"/>
  <c r="AB611" i="11"/>
  <c r="AL607" i="11" a="1"/>
  <c r="AL607" i="11" s="1"/>
  <c r="X607" i="11"/>
  <c r="AN603" i="11"/>
  <c r="AR603" i="11" s="1" a="1"/>
  <c r="AR603" i="11" s="1"/>
  <c r="AB603" i="11"/>
  <c r="X599" i="11"/>
  <c r="Z597" i="11" a="1"/>
  <c r="Z597" i="11" s="1"/>
  <c r="AV595" i="11"/>
  <c r="AN595" i="11"/>
  <c r="AR595" i="11" s="1" a="1"/>
  <c r="AR595" i="11" s="1"/>
  <c r="AB595" i="11"/>
  <c r="AL591" i="11" a="1"/>
  <c r="AL591" i="11" s="1"/>
  <c r="X591" i="11"/>
  <c r="Z589" i="11" a="1"/>
  <c r="Z589" i="11" s="1"/>
  <c r="AN587" i="11"/>
  <c r="AR587" i="11" s="1" a="1"/>
  <c r="AR587" i="11" s="1"/>
  <c r="AB587" i="11"/>
  <c r="AT583" i="11"/>
  <c r="Z583" i="11" a="1"/>
  <c r="Z583" i="11" s="1"/>
  <c r="AC574" i="11" a="1"/>
  <c r="AC574" i="11" s="1"/>
  <c r="AD574" i="11" a="1"/>
  <c r="AD574" i="11" s="1"/>
  <c r="AE574" i="11"/>
  <c r="AI574" i="11" s="1" a="1"/>
  <c r="AI574" i="11" s="1"/>
  <c r="AD572" i="11" a="1"/>
  <c r="AD572" i="11" s="1"/>
  <c r="AE572" i="11"/>
  <c r="AI572" i="11" s="1" a="1"/>
  <c r="AI572" i="11" s="1"/>
  <c r="AB570" i="11"/>
  <c r="AN559" i="11"/>
  <c r="AR559" i="11" s="1" a="1"/>
  <c r="AR559" i="11" s="1"/>
  <c r="AL559" i="11" a="1"/>
  <c r="AL559" i="11" s="1"/>
  <c r="AU558" i="11"/>
  <c r="AW558" i="11"/>
  <c r="AC556" i="11" a="1"/>
  <c r="AC556" i="11" s="1"/>
  <c r="AD556" i="11" a="1"/>
  <c r="AD556" i="11" s="1"/>
  <c r="AE556" i="11"/>
  <c r="AI556" i="11" s="1" a="1"/>
  <c r="AI556" i="11" s="1"/>
  <c r="AU546" i="11"/>
  <c r="AV546" i="11"/>
  <c r="AW546" i="11"/>
  <c r="AC522" i="11" a="1"/>
  <c r="AC522" i="11" s="1"/>
  <c r="AE522" i="11"/>
  <c r="AI522" i="11" s="1" a="1"/>
  <c r="AI522" i="11" s="1"/>
  <c r="AD522" i="11" a="1"/>
  <c r="AD522" i="11" s="1"/>
  <c r="AT636" i="11"/>
  <c r="AW633" i="11"/>
  <c r="AD631" i="11" a="1"/>
  <c r="AD631" i="11" s="1"/>
  <c r="BA629" i="11" a="1"/>
  <c r="BA629" i="11" s="1"/>
  <c r="AT628" i="11"/>
  <c r="AB626" i="11"/>
  <c r="AW625" i="11"/>
  <c r="X622" i="11"/>
  <c r="AT620" i="11"/>
  <c r="AM620" i="11" a="1"/>
  <c r="AM620" i="11" s="1"/>
  <c r="AN618" i="11"/>
  <c r="AR618" i="11" s="1" a="1"/>
  <c r="AR618" i="11" s="1"/>
  <c r="AB618" i="11"/>
  <c r="X614" i="11"/>
  <c r="AE613" i="11"/>
  <c r="AI613" i="11" s="1" a="1"/>
  <c r="AI613" i="11" s="1"/>
  <c r="AT612" i="11"/>
  <c r="AB610" i="11"/>
  <c r="AW609" i="11"/>
  <c r="AC609" i="11" a="1"/>
  <c r="AC609" i="11" s="1"/>
  <c r="X606" i="11"/>
  <c r="AN602" i="11"/>
  <c r="AR602" i="11" s="1" a="1"/>
  <c r="AR602" i="11" s="1"/>
  <c r="AB602" i="11"/>
  <c r="X598" i="11"/>
  <c r="AN594" i="11"/>
  <c r="AR594" i="11" s="1" a="1"/>
  <c r="AR594" i="11" s="1"/>
  <c r="AB594" i="11"/>
  <c r="AC593" i="11" a="1"/>
  <c r="AC593" i="11" s="1"/>
  <c r="AL590" i="11" a="1"/>
  <c r="AL590" i="11" s="1"/>
  <c r="X590" i="11"/>
  <c r="AN586" i="11"/>
  <c r="AR586" i="11" s="1" a="1"/>
  <c r="AR586" i="11" s="1"/>
  <c r="AB586" i="11"/>
  <c r="AC585" i="11" a="1"/>
  <c r="AC585" i="11" s="1"/>
  <c r="AT584" i="11"/>
  <c r="AK584" i="11"/>
  <c r="AB584" i="11"/>
  <c r="AL579" i="11" a="1"/>
  <c r="AL579" i="11" s="1"/>
  <c r="AM579" i="11" a="1"/>
  <c r="AM579" i="11" s="1"/>
  <c r="AN579" i="11"/>
  <c r="AR579" i="11" s="1" a="1"/>
  <c r="AR579" i="11" s="1"/>
  <c r="X579" i="11"/>
  <c r="AT579" i="11"/>
  <c r="AB579" i="11"/>
  <c r="AU578" i="11"/>
  <c r="AW578" i="11"/>
  <c r="AL573" i="11" a="1"/>
  <c r="AL573" i="11" s="1"/>
  <c r="AM573" i="11" a="1"/>
  <c r="AM573" i="11" s="1"/>
  <c r="X573" i="11"/>
  <c r="AT573" i="11"/>
  <c r="AU572" i="11"/>
  <c r="AV572" i="11"/>
  <c r="X570" i="11"/>
  <c r="AU566" i="11"/>
  <c r="AX566" i="11" s="1"/>
  <c r="AV558" i="11"/>
  <c r="AV552" i="11"/>
  <c r="AW552" i="11"/>
  <c r="AL547" i="11" a="1"/>
  <c r="AL547" i="11" s="1"/>
  <c r="AM547" i="11" a="1"/>
  <c r="AM547" i="11" s="1"/>
  <c r="AD543" i="11" a="1"/>
  <c r="AD543" i="11" s="1"/>
  <c r="AU542" i="11"/>
  <c r="AV542" i="11"/>
  <c r="AW542" i="11"/>
  <c r="Y531" i="11"/>
  <c r="Z531" i="11" a="1"/>
  <c r="Z531" i="11" s="1"/>
  <c r="AD582" i="11" a="1"/>
  <c r="AD582" i="11" s="1"/>
  <c r="AE582" i="11"/>
  <c r="AI582" i="11" s="1" a="1"/>
  <c r="AI582" i="11" s="1"/>
  <c r="Y574" i="11"/>
  <c r="Z574" i="11" a="1"/>
  <c r="Z574" i="11" s="1"/>
  <c r="AV567" i="11"/>
  <c r="AW567" i="11"/>
  <c r="Y557" i="11"/>
  <c r="Z557" i="11" a="1"/>
  <c r="Z557" i="11" s="1"/>
  <c r="AC551" i="11" a="1"/>
  <c r="AC551" i="11" s="1"/>
  <c r="AD551" i="11" a="1"/>
  <c r="AD551" i="11" s="1"/>
  <c r="AE551" i="11"/>
  <c r="AI551" i="11" s="1" a="1"/>
  <c r="AI551" i="11" s="1"/>
  <c r="Y539" i="11"/>
  <c r="Z539" i="11" a="1"/>
  <c r="Z539" i="11" s="1"/>
  <c r="AL490" i="11" a="1"/>
  <c r="AL490" i="11" s="1"/>
  <c r="AM490" i="11" a="1"/>
  <c r="AM490" i="11" s="1"/>
  <c r="AN490" i="11"/>
  <c r="AR490" i="11" s="1" a="1"/>
  <c r="AR490" i="11" s="1"/>
  <c r="AL482" i="11" a="1"/>
  <c r="AL482" i="11" s="1"/>
  <c r="AM482" i="11" a="1"/>
  <c r="AM482" i="11" s="1"/>
  <c r="AN482" i="11"/>
  <c r="AR482" i="11" s="1" a="1"/>
  <c r="AR482" i="11" s="1"/>
  <c r="AV632" i="11"/>
  <c r="AT626" i="11"/>
  <c r="AV624" i="11"/>
  <c r="AW623" i="11"/>
  <c r="AT618" i="11"/>
  <c r="AM618" i="11" a="1"/>
  <c r="AM618" i="11" s="1"/>
  <c r="AW615" i="11"/>
  <c r="AD613" i="11" a="1"/>
  <c r="AD613" i="11" s="1"/>
  <c r="AT610" i="11"/>
  <c r="AM610" i="11" a="1"/>
  <c r="AM610" i="11" s="1"/>
  <c r="AV608" i="11"/>
  <c r="AW607" i="11"/>
  <c r="AT602" i="11"/>
  <c r="AM602" i="11" a="1"/>
  <c r="AM602" i="11" s="1"/>
  <c r="AV600" i="11"/>
  <c r="AT594" i="11"/>
  <c r="AM594" i="11" a="1"/>
  <c r="AM594" i="11" s="1"/>
  <c r="AW591" i="11"/>
  <c r="AT586" i="11"/>
  <c r="AM586" i="11" a="1"/>
  <c r="AM586" i="11" s="1"/>
  <c r="Z585" i="11" a="1"/>
  <c r="Z585" i="11" s="1"/>
  <c r="Z584" i="11" a="1"/>
  <c r="Z584" i="11" s="1"/>
  <c r="AC576" i="11" a="1"/>
  <c r="AC576" i="11" s="1"/>
  <c r="AD576" i="11" a="1"/>
  <c r="AD576" i="11" s="1"/>
  <c r="AN575" i="11"/>
  <c r="AR575" i="11" s="1" a="1"/>
  <c r="AR575" i="11" s="1"/>
  <c r="AL575" i="11" a="1"/>
  <c r="AL575" i="11" s="1"/>
  <c r="AB575" i="11"/>
  <c r="X575" i="11"/>
  <c r="AK570" i="11"/>
  <c r="AE569" i="11"/>
  <c r="AI569" i="11" s="1" a="1"/>
  <c r="AI569" i="11" s="1"/>
  <c r="X563" i="11"/>
  <c r="AT563" i="11"/>
  <c r="AB563" i="11"/>
  <c r="X562" i="11"/>
  <c r="Y547" i="11"/>
  <c r="Z547" i="11" a="1"/>
  <c r="Z547" i="11" s="1"/>
  <c r="AX545" i="11"/>
  <c r="AC527" i="11" a="1"/>
  <c r="AC527" i="11" s="1"/>
  <c r="AD527" i="11" a="1"/>
  <c r="AD527" i="11" s="1"/>
  <c r="AE527" i="11"/>
  <c r="AI527" i="11" s="1" a="1"/>
  <c r="AI527" i="11" s="1"/>
  <c r="AL498" i="11" a="1"/>
  <c r="AL498" i="11" s="1"/>
  <c r="AM498" i="11" a="1"/>
  <c r="AM498" i="11" s="1"/>
  <c r="AN498" i="11"/>
  <c r="AR498" i="11" s="1" a="1"/>
  <c r="AR498" i="11" s="1"/>
  <c r="AM463" i="11" a="1"/>
  <c r="AM463" i="11" s="1"/>
  <c r="AN463" i="11"/>
  <c r="AR463" i="11" s="1" a="1"/>
  <c r="AR463" i="11" s="1"/>
  <c r="AL463" i="11" a="1"/>
  <c r="AL463" i="11" s="1"/>
  <c r="Z625" i="11" a="1"/>
  <c r="Z625" i="11" s="1"/>
  <c r="Z617" i="11" a="1"/>
  <c r="Z617" i="11" s="1"/>
  <c r="AV615" i="11"/>
  <c r="AV607" i="11"/>
  <c r="Z601" i="11" a="1"/>
  <c r="Z601" i="11" s="1"/>
  <c r="Z593" i="11" a="1"/>
  <c r="Z593" i="11" s="1"/>
  <c r="AV591" i="11"/>
  <c r="AD583" i="11" a="1"/>
  <c r="AD583" i="11" s="1"/>
  <c r="AD580" i="11" a="1"/>
  <c r="AD580" i="11" s="1"/>
  <c r="AE580" i="11"/>
  <c r="AI580" i="11" s="1" a="1"/>
  <c r="AI580" i="11" s="1"/>
  <c r="AE578" i="11"/>
  <c r="AI578" i="11" s="1" a="1"/>
  <c r="AI578" i="11" s="1"/>
  <c r="AC578" i="11" a="1"/>
  <c r="AC578" i="11" s="1"/>
  <c r="Z576" i="11" a="1"/>
  <c r="Z576" i="11" s="1"/>
  <c r="AW575" i="11"/>
  <c r="AB567" i="11"/>
  <c r="X567" i="11"/>
  <c r="AU562" i="11"/>
  <c r="AW562" i="11"/>
  <c r="Z560" i="11" a="1"/>
  <c r="Z560" i="11" s="1"/>
  <c r="AC548" i="11" a="1"/>
  <c r="AC548" i="11" s="1"/>
  <c r="AD548" i="11" a="1"/>
  <c r="AD548" i="11" s="1"/>
  <c r="AE548" i="11"/>
  <c r="AI548" i="11" s="1" a="1"/>
  <c r="AI548" i="11" s="1"/>
  <c r="AE545" i="11"/>
  <c r="AI545" i="11" s="1" a="1"/>
  <c r="AI545" i="11" s="1"/>
  <c r="AC545" i="11" a="1"/>
  <c r="AC545" i="11" s="1"/>
  <c r="AD545" i="11" a="1"/>
  <c r="AD545" i="11" s="1"/>
  <c r="Y544" i="11"/>
  <c r="Z544" i="11" a="1"/>
  <c r="Z544" i="11" s="1"/>
  <c r="AC535" i="11" a="1"/>
  <c r="AC535" i="11" s="1"/>
  <c r="AD535" i="11" a="1"/>
  <c r="AD535" i="11" s="1"/>
  <c r="AE535" i="11"/>
  <c r="AI535" i="11" s="1" a="1"/>
  <c r="AI535" i="11" s="1"/>
  <c r="Y530" i="11"/>
  <c r="Z530" i="11" a="1"/>
  <c r="Z530" i="11" s="1"/>
  <c r="AN518" i="11"/>
  <c r="AR518" i="11" s="1" a="1"/>
  <c r="AR518" i="11" s="1"/>
  <c r="AL518" i="11" a="1"/>
  <c r="AL518" i="11" s="1"/>
  <c r="AM518" i="11" a="1"/>
  <c r="AM518" i="11" s="1"/>
  <c r="AC583" i="11" a="1"/>
  <c r="AC583" i="11" s="1"/>
  <c r="AL581" i="11" a="1"/>
  <c r="AL581" i="11" s="1"/>
  <c r="AM581" i="11" a="1"/>
  <c r="AM581" i="11" s="1"/>
  <c r="X581" i="11"/>
  <c r="AT581" i="11"/>
  <c r="AU580" i="11"/>
  <c r="AV580" i="11"/>
  <c r="Y577" i="11"/>
  <c r="AU575" i="11"/>
  <c r="AL571" i="11" a="1"/>
  <c r="AL571" i="11" s="1"/>
  <c r="AM571" i="11" a="1"/>
  <c r="AM571" i="11" s="1"/>
  <c r="AN571" i="11"/>
  <c r="AR571" i="11" s="1" a="1"/>
  <c r="AR571" i="11" s="1"/>
  <c r="X571" i="11"/>
  <c r="AT571" i="11"/>
  <c r="AB571" i="11"/>
  <c r="AC569" i="11" a="1"/>
  <c r="AC569" i="11" s="1"/>
  <c r="BA566" i="11" a="1"/>
  <c r="BA566" i="11" s="1"/>
  <c r="AL563" i="11" a="1"/>
  <c r="AL563" i="11" s="1"/>
  <c r="AM563" i="11" a="1"/>
  <c r="AM563" i="11" s="1"/>
  <c r="AN563" i="11"/>
  <c r="AR563" i="11" s="1" a="1"/>
  <c r="AR563" i="11" s="1"/>
  <c r="AE561" i="11"/>
  <c r="AI561" i="11" s="1" a="1"/>
  <c r="AI561" i="11" s="1"/>
  <c r="AL555" i="11" a="1"/>
  <c r="AL555" i="11" s="1"/>
  <c r="AM555" i="11" a="1"/>
  <c r="AM555" i="11" s="1"/>
  <c r="AN555" i="11"/>
  <c r="AR555" i="11" s="1" a="1"/>
  <c r="AR555" i="11" s="1"/>
  <c r="Y538" i="11"/>
  <c r="Z538" i="11" a="1"/>
  <c r="Z538" i="11" s="1"/>
  <c r="Y533" i="11"/>
  <c r="Z533" i="11" a="1"/>
  <c r="Z533" i="11" s="1"/>
  <c r="BA524" i="11" a="1"/>
  <c r="BA524" i="11" s="1"/>
  <c r="AU568" i="11"/>
  <c r="AV568" i="11"/>
  <c r="AW568" i="11"/>
  <c r="AN567" i="11"/>
  <c r="AR567" i="11" s="1" a="1"/>
  <c r="AR567" i="11" s="1"/>
  <c r="AL567" i="11" a="1"/>
  <c r="AL567" i="11" s="1"/>
  <c r="AC558" i="11" a="1"/>
  <c r="AC558" i="11" s="1"/>
  <c r="AD558" i="11" a="1"/>
  <c r="AD558" i="11" s="1"/>
  <c r="AE558" i="11"/>
  <c r="AI558" i="11" s="1" a="1"/>
  <c r="AI558" i="11" s="1"/>
  <c r="Y554" i="11"/>
  <c r="Z554" i="11" a="1"/>
  <c r="Z554" i="11" s="1"/>
  <c r="Y549" i="11"/>
  <c r="Z549" i="11" a="1"/>
  <c r="Z549" i="11" s="1"/>
  <c r="Y541" i="11"/>
  <c r="Z541" i="11" a="1"/>
  <c r="Z541" i="11" s="1"/>
  <c r="AC532" i="11" a="1"/>
  <c r="AC532" i="11" s="1"/>
  <c r="AD532" i="11" a="1"/>
  <c r="AD532" i="11" s="1"/>
  <c r="AE532" i="11"/>
  <c r="AI532" i="11" s="1" a="1"/>
  <c r="AI532" i="11" s="1"/>
  <c r="Y528" i="11"/>
  <c r="Z528" i="11" a="1"/>
  <c r="Z528" i="11" s="1"/>
  <c r="AL524" i="11" a="1"/>
  <c r="AL524" i="11" s="1"/>
  <c r="AN524" i="11"/>
  <c r="AR524" i="11" s="1" a="1"/>
  <c r="AR524" i="11" s="1"/>
  <c r="AM524" i="11" a="1"/>
  <c r="AM524" i="11" s="1"/>
  <c r="AL508" i="11" a="1"/>
  <c r="AL508" i="11" s="1"/>
  <c r="AM508" i="11" a="1"/>
  <c r="AM508" i="11" s="1"/>
  <c r="AN508" i="11"/>
  <c r="AR508" i="11" s="1" a="1"/>
  <c r="AR508" i="11" s="1"/>
  <c r="AV548" i="11"/>
  <c r="Z542" i="11" a="1"/>
  <c r="Z542" i="11" s="1"/>
  <c r="AV540" i="11"/>
  <c r="AV532" i="11"/>
  <c r="Y525" i="11"/>
  <c r="AE521" i="11"/>
  <c r="AI521" i="11" s="1" a="1"/>
  <c r="AI521" i="11" s="1"/>
  <c r="AD521" i="11" a="1"/>
  <c r="AD521" i="11" s="1"/>
  <c r="AW517" i="11"/>
  <c r="AU517" i="11"/>
  <c r="X506" i="11"/>
  <c r="AT506" i="11"/>
  <c r="AB506" i="11"/>
  <c r="AC496" i="11" a="1"/>
  <c r="AC496" i="11" s="1"/>
  <c r="AD496" i="11" a="1"/>
  <c r="AD496" i="11" s="1"/>
  <c r="AC485" i="11" a="1"/>
  <c r="AC485" i="11" s="1"/>
  <c r="AD485" i="11" a="1"/>
  <c r="AD485" i="11" s="1"/>
  <c r="AE485" i="11"/>
  <c r="AI485" i="11" s="1" a="1"/>
  <c r="AI485" i="11" s="1"/>
  <c r="Y481" i="11"/>
  <c r="Z481" i="11" a="1"/>
  <c r="Z481" i="11" s="1"/>
  <c r="X474" i="11"/>
  <c r="AT474" i="11"/>
  <c r="AB474" i="11"/>
  <c r="AC453" i="11" a="1"/>
  <c r="AC453" i="11" s="1"/>
  <c r="AD453" i="11" a="1"/>
  <c r="AD453" i="11" s="1"/>
  <c r="AE453" i="11"/>
  <c r="AI453" i="11" s="1" a="1"/>
  <c r="AI453" i="11" s="1"/>
  <c r="AE422" i="11"/>
  <c r="AI422" i="11" s="1" a="1"/>
  <c r="AI422" i="11" s="1"/>
  <c r="AC422" i="11" a="1"/>
  <c r="AC422" i="11" s="1"/>
  <c r="AD422" i="11" a="1"/>
  <c r="AD422" i="11" s="1"/>
  <c r="AD568" i="11" a="1"/>
  <c r="AD568" i="11" s="1"/>
  <c r="AT565" i="11"/>
  <c r="AD560" i="11" a="1"/>
  <c r="AD560" i="11" s="1"/>
  <c r="AF560" i="11" s="1"/>
  <c r="X559" i="11"/>
  <c r="AT557" i="11"/>
  <c r="AD552" i="11" a="1"/>
  <c r="AD552" i="11" s="1"/>
  <c r="AF552" i="11" s="1"/>
  <c r="AL551" i="11" a="1"/>
  <c r="AL551" i="11" s="1"/>
  <c r="X551" i="11"/>
  <c r="AT549" i="11"/>
  <c r="AM549" i="11" a="1"/>
  <c r="AM549" i="11" s="1"/>
  <c r="AB547" i="11"/>
  <c r="AL543" i="11" a="1"/>
  <c r="AL543" i="11" s="1"/>
  <c r="X543" i="11"/>
  <c r="AT541" i="11"/>
  <c r="AM541" i="11" a="1"/>
  <c r="AM541" i="11" s="1"/>
  <c r="AB539" i="11"/>
  <c r="AD536" i="11" a="1"/>
  <c r="AD536" i="11" s="1"/>
  <c r="AL535" i="11" a="1"/>
  <c r="AL535" i="11" s="1"/>
  <c r="X535" i="11"/>
  <c r="AE534" i="11"/>
  <c r="AI534" i="11" s="1" a="1"/>
  <c r="AI534" i="11" s="1"/>
  <c r="AT533" i="11"/>
  <c r="AB531" i="11"/>
  <c r="X527" i="11"/>
  <c r="X526" i="11"/>
  <c r="Z521" i="11" a="1"/>
  <c r="Z521" i="11" s="1"/>
  <c r="X516" i="11"/>
  <c r="AT516" i="11"/>
  <c r="AB516" i="11"/>
  <c r="Z515" i="11" a="1"/>
  <c r="Z515" i="11" s="1"/>
  <c r="AU513" i="11"/>
  <c r="AW513" i="11"/>
  <c r="Y512" i="11"/>
  <c r="AD510" i="11" a="1"/>
  <c r="AD510" i="11" s="1"/>
  <c r="AC504" i="11" a="1"/>
  <c r="AC504" i="11" s="1"/>
  <c r="AD504" i="11" a="1"/>
  <c r="AD504" i="11" s="1"/>
  <c r="Z495" i="11" a="1"/>
  <c r="Z495" i="11" s="1"/>
  <c r="AC494" i="11" a="1"/>
  <c r="AC494" i="11" s="1"/>
  <c r="AD494" i="11" a="1"/>
  <c r="AD494" i="11" s="1"/>
  <c r="AE494" i="11"/>
  <c r="AI494" i="11" s="1" a="1"/>
  <c r="AI494" i="11" s="1"/>
  <c r="AU479" i="11"/>
  <c r="AV479" i="11"/>
  <c r="AW479" i="11"/>
  <c r="AD475" i="11" a="1"/>
  <c r="AD475" i="11" s="1"/>
  <c r="AE475" i="11"/>
  <c r="AI475" i="11" s="1" a="1"/>
  <c r="AI475" i="11" s="1"/>
  <c r="AC475" i="11" a="1"/>
  <c r="AC475" i="11" s="1"/>
  <c r="AC472" i="11" a="1"/>
  <c r="AC472" i="11" s="1"/>
  <c r="AD472" i="11" a="1"/>
  <c r="AD472" i="11" s="1"/>
  <c r="Y467" i="11"/>
  <c r="Z467" i="11" a="1"/>
  <c r="Z467" i="11" s="1"/>
  <c r="AE557" i="11"/>
  <c r="AI557" i="11" s="1" a="1"/>
  <c r="AI557" i="11" s="1"/>
  <c r="AB554" i="11"/>
  <c r="AE549" i="11"/>
  <c r="AI549" i="11" s="1" a="1"/>
  <c r="AI549" i="11" s="1"/>
  <c r="AN546" i="11"/>
  <c r="AR546" i="11" s="1" a="1"/>
  <c r="AR546" i="11" s="1"/>
  <c r="AB546" i="11"/>
  <c r="AB538" i="11"/>
  <c r="AN530" i="11"/>
  <c r="AR530" i="11" s="1" a="1"/>
  <c r="AR530" i="11" s="1"/>
  <c r="AB530" i="11"/>
  <c r="AE525" i="11"/>
  <c r="AI525" i="11" s="1" a="1"/>
  <c r="AI525" i="11" s="1"/>
  <c r="AC513" i="11" a="1"/>
  <c r="AC513" i="11" s="1"/>
  <c r="AD513" i="11" a="1"/>
  <c r="AD513" i="11" s="1"/>
  <c r="AC511" i="11" a="1"/>
  <c r="AC511" i="11" s="1"/>
  <c r="AD511" i="11" a="1"/>
  <c r="AD511" i="11" s="1"/>
  <c r="AE511" i="11"/>
  <c r="AI511" i="11" s="1" a="1"/>
  <c r="AI511" i="11" s="1"/>
  <c r="AC502" i="11" a="1"/>
  <c r="AC502" i="11" s="1"/>
  <c r="AD502" i="11" a="1"/>
  <c r="AD502" i="11" s="1"/>
  <c r="AE502" i="11"/>
  <c r="AI502" i="11" s="1" a="1"/>
  <c r="AI502" i="11" s="1"/>
  <c r="AC501" i="11" a="1"/>
  <c r="AC501" i="11" s="1"/>
  <c r="AD501" i="11" a="1"/>
  <c r="AD501" i="11" s="1"/>
  <c r="AE501" i="11"/>
  <c r="AI501" i="11" s="1" a="1"/>
  <c r="AI501" i="11" s="1"/>
  <c r="Y497" i="11"/>
  <c r="Z497" i="11" a="1"/>
  <c r="Z497" i="11" s="1"/>
  <c r="X490" i="11"/>
  <c r="AT490" i="11"/>
  <c r="AB490" i="11"/>
  <c r="Y484" i="11"/>
  <c r="Z484" i="11" a="1"/>
  <c r="Z484" i="11" s="1"/>
  <c r="AT547" i="11"/>
  <c r="AT539" i="11"/>
  <c r="AW536" i="11"/>
  <c r="AD534" i="11" a="1"/>
  <c r="AD534" i="11" s="1"/>
  <c r="AT531" i="11"/>
  <c r="AW528" i="11"/>
  <c r="AN525" i="11"/>
  <c r="AR525" i="11" s="1" a="1"/>
  <c r="AR525" i="11" s="1"/>
  <c r="AV521" i="11"/>
  <c r="Y520" i="11"/>
  <c r="AU519" i="11"/>
  <c r="AW519" i="11"/>
  <c r="AK516" i="11"/>
  <c r="AD515" i="11" a="1"/>
  <c r="AD515" i="11" s="1"/>
  <c r="AE515" i="11"/>
  <c r="AI515" i="11" s="1" a="1"/>
  <c r="AI515" i="11" s="1"/>
  <c r="AC515" i="11" a="1"/>
  <c r="AC515" i="11" s="1"/>
  <c r="X514" i="11"/>
  <c r="AT514" i="11"/>
  <c r="AB514" i="11"/>
  <c r="Z511" i="11" a="1"/>
  <c r="Z511" i="11" s="1"/>
  <c r="Y505" i="11"/>
  <c r="Z505" i="11" a="1"/>
  <c r="Z505" i="11" s="1"/>
  <c r="AD491" i="11" a="1"/>
  <c r="AD491" i="11" s="1"/>
  <c r="AE491" i="11"/>
  <c r="AI491" i="11" s="1" a="1"/>
  <c r="AI491" i="11" s="1"/>
  <c r="AC491" i="11" a="1"/>
  <c r="AC491" i="11" s="1"/>
  <c r="AC477" i="11" a="1"/>
  <c r="AC477" i="11" s="1"/>
  <c r="AD477" i="11" a="1"/>
  <c r="AD477" i="11" s="1"/>
  <c r="AE477" i="11"/>
  <c r="AI477" i="11" s="1" a="1"/>
  <c r="AI477" i="11" s="1"/>
  <c r="Y464" i="11"/>
  <c r="Z464" i="11" a="1"/>
  <c r="Z464" i="11" s="1"/>
  <c r="BA447" i="11" a="1"/>
  <c r="BA447" i="11" s="1"/>
  <c r="AW543" i="11"/>
  <c r="AT538" i="11"/>
  <c r="AV536" i="11"/>
  <c r="AD533" i="11" a="1"/>
  <c r="AD533" i="11" s="1"/>
  <c r="AT530" i="11"/>
  <c r="AM530" i="11" a="1"/>
  <c r="AM530" i="11" s="1"/>
  <c r="AV528" i="11"/>
  <c r="AW526" i="11"/>
  <c r="AD526" i="11" a="1"/>
  <c r="AD526" i="11" s="1"/>
  <c r="AW525" i="11"/>
  <c r="AD525" i="11" a="1"/>
  <c r="AD525" i="11" s="1"/>
  <c r="AU524" i="11"/>
  <c r="AV524" i="11"/>
  <c r="AL522" i="11" a="1"/>
  <c r="AL522" i="11" s="1"/>
  <c r="AM522" i="11" a="1"/>
  <c r="AM522" i="11" s="1"/>
  <c r="X522" i="11"/>
  <c r="AT522" i="11"/>
  <c r="AC519" i="11" a="1"/>
  <c r="AC519" i="11" s="1"/>
  <c r="AD519" i="11" a="1"/>
  <c r="AD519" i="11" s="1"/>
  <c r="AE519" i="11"/>
  <c r="AI519" i="11" s="1" a="1"/>
  <c r="AI519" i="11" s="1"/>
  <c r="AW501" i="11"/>
  <c r="AU501" i="11"/>
  <c r="Y500" i="11"/>
  <c r="Z500" i="11" a="1"/>
  <c r="Z500" i="11" s="1"/>
  <c r="AC486" i="11" a="1"/>
  <c r="AC486" i="11" s="1"/>
  <c r="AD486" i="11" a="1"/>
  <c r="AD486" i="11" s="1"/>
  <c r="AE486" i="11"/>
  <c r="AI486" i="11" s="1" a="1"/>
  <c r="AI486" i="11" s="1"/>
  <c r="AU471" i="11"/>
  <c r="AV471" i="11"/>
  <c r="AW471" i="11"/>
  <c r="AV543" i="11"/>
  <c r="Z537" i="11" a="1"/>
  <c r="Z537" i="11" s="1"/>
  <c r="Z529" i="11" a="1"/>
  <c r="Z529" i="11" s="1"/>
  <c r="AV526" i="11"/>
  <c r="AV525" i="11"/>
  <c r="AL525" i="11" a="1"/>
  <c r="AL525" i="11" s="1"/>
  <c r="X524" i="11"/>
  <c r="AB524" i="11"/>
  <c r="AL514" i="11" a="1"/>
  <c r="AL514" i="11" s="1"/>
  <c r="AM514" i="11" a="1"/>
  <c r="AM514" i="11" s="1"/>
  <c r="AN514" i="11"/>
  <c r="AR514" i="11" s="1" a="1"/>
  <c r="AR514" i="11" s="1"/>
  <c r="AV501" i="11"/>
  <c r="AC493" i="11" a="1"/>
  <c r="AC493" i="11" s="1"/>
  <c r="AD493" i="11" a="1"/>
  <c r="AD493" i="11" s="1"/>
  <c r="AE493" i="11"/>
  <c r="AI493" i="11" s="1" a="1"/>
  <c r="AI493" i="11" s="1"/>
  <c r="Y489" i="11"/>
  <c r="Z489" i="11" a="1"/>
  <c r="Z489" i="11" s="1"/>
  <c r="X482" i="11"/>
  <c r="AT482" i="11"/>
  <c r="AB482" i="11"/>
  <c r="Z476" i="11" a="1"/>
  <c r="Z476" i="11" s="1"/>
  <c r="AK526" i="11"/>
  <c r="AC526" i="11" a="1"/>
  <c r="AC526" i="11" s="1"/>
  <c r="AV523" i="11"/>
  <c r="AW523" i="11"/>
  <c r="AB518" i="11"/>
  <c r="X518" i="11"/>
  <c r="AT518" i="11"/>
  <c r="AN510" i="11"/>
  <c r="AR510" i="11" s="1" a="1"/>
  <c r="AR510" i="11" s="1"/>
  <c r="AL510" i="11" a="1"/>
  <c r="AL510" i="11" s="1"/>
  <c r="AM510" i="11" a="1"/>
  <c r="AM510" i="11" s="1"/>
  <c r="AD507" i="11" a="1"/>
  <c r="AD507" i="11" s="1"/>
  <c r="AE507" i="11"/>
  <c r="AI507" i="11" s="1" a="1"/>
  <c r="AI507" i="11" s="1"/>
  <c r="AC507" i="11" a="1"/>
  <c r="AC507" i="11" s="1"/>
  <c r="AL506" i="11" a="1"/>
  <c r="AL506" i="11" s="1"/>
  <c r="AM506" i="11" a="1"/>
  <c r="AM506" i="11" s="1"/>
  <c r="AN506" i="11"/>
  <c r="AR506" i="11" s="1" a="1"/>
  <c r="AR506" i="11" s="1"/>
  <c r="AC480" i="11" a="1"/>
  <c r="AC480" i="11" s="1"/>
  <c r="AD480" i="11" a="1"/>
  <c r="AD480" i="11" s="1"/>
  <c r="AL474" i="11" a="1"/>
  <c r="AL474" i="11" s="1"/>
  <c r="AM474" i="11" a="1"/>
  <c r="AM474" i="11" s="1"/>
  <c r="AN474" i="11"/>
  <c r="AR474" i="11" s="1" a="1"/>
  <c r="AR474" i="11" s="1"/>
  <c r="AE465" i="11"/>
  <c r="AI465" i="11" s="1" a="1"/>
  <c r="AI465" i="11" s="1"/>
  <c r="AC465" i="11" a="1"/>
  <c r="AC465" i="11" s="1"/>
  <c r="AE523" i="11"/>
  <c r="AI523" i="11" s="1" a="1"/>
  <c r="AI523" i="11" s="1"/>
  <c r="AC523" i="11" a="1"/>
  <c r="AC523" i="11" s="1"/>
  <c r="Y517" i="11"/>
  <c r="Z517" i="11" a="1"/>
  <c r="Z517" i="11" s="1"/>
  <c r="AU515" i="11"/>
  <c r="AW515" i="11"/>
  <c r="X508" i="11"/>
  <c r="AT508" i="11"/>
  <c r="AB508" i="11"/>
  <c r="X498" i="11"/>
  <c r="AT498" i="11"/>
  <c r="AB498" i="11"/>
  <c r="AT463" i="11"/>
  <c r="AB463" i="11"/>
  <c r="X463" i="11"/>
  <c r="AT510" i="11"/>
  <c r="AD505" i="11" a="1"/>
  <c r="AD505" i="11" s="1"/>
  <c r="X504" i="11"/>
  <c r="AT502" i="11"/>
  <c r="AM502" i="11" a="1"/>
  <c r="AM502" i="11" s="1"/>
  <c r="AN500" i="11"/>
  <c r="AR500" i="11" s="1" a="1"/>
  <c r="AR500" i="11" s="1"/>
  <c r="AB500" i="11"/>
  <c r="AD497" i="11" a="1"/>
  <c r="AD497" i="11" s="1"/>
  <c r="X496" i="11"/>
  <c r="AE495" i="11"/>
  <c r="AT494" i="11"/>
  <c r="AM494" i="11" a="1"/>
  <c r="AM494" i="11" s="1"/>
  <c r="AB492" i="11"/>
  <c r="AD489" i="11" a="1"/>
  <c r="AD489" i="11" s="1"/>
  <c r="AL488" i="11" a="1"/>
  <c r="AL488" i="11" s="1"/>
  <c r="X488" i="11"/>
  <c r="AE487" i="11"/>
  <c r="AT486" i="11"/>
  <c r="AN484" i="11"/>
  <c r="AR484" i="11" s="1" a="1"/>
  <c r="AR484" i="11" s="1"/>
  <c r="AB484" i="11"/>
  <c r="AL480" i="11" a="1"/>
  <c r="AL480" i="11" s="1"/>
  <c r="X480" i="11"/>
  <c r="AT478" i="11"/>
  <c r="AN476" i="11"/>
  <c r="AR476" i="11" s="1" a="1"/>
  <c r="AR476" i="11" s="1"/>
  <c r="AB476" i="11"/>
  <c r="AW475" i="11"/>
  <c r="AD473" i="11" a="1"/>
  <c r="AD473" i="11" s="1"/>
  <c r="AL472" i="11" a="1"/>
  <c r="AL472" i="11" s="1"/>
  <c r="AO472" i="11" s="1"/>
  <c r="X472" i="11"/>
  <c r="AE471" i="11"/>
  <c r="AI471" i="11" s="1" a="1"/>
  <c r="AI471" i="11" s="1"/>
  <c r="AT470" i="11"/>
  <c r="Z461" i="11" a="1"/>
  <c r="Z461" i="11" s="1"/>
  <c r="AV460" i="11"/>
  <c r="AB457" i="11"/>
  <c r="X457" i="11"/>
  <c r="AT457" i="11"/>
  <c r="AV447" i="11"/>
  <c r="AU447" i="11"/>
  <c r="AC443" i="11" a="1"/>
  <c r="AC443" i="11" s="1"/>
  <c r="AE438" i="11"/>
  <c r="AI438" i="11" s="1" a="1"/>
  <c r="AI438" i="11" s="1"/>
  <c r="AC438" i="11" a="1"/>
  <c r="AC438" i="11" s="1"/>
  <c r="AD438" i="11" a="1"/>
  <c r="AD438" i="11" s="1"/>
  <c r="AB427" i="11"/>
  <c r="X427" i="11"/>
  <c r="AT427" i="11"/>
  <c r="AK427" i="11"/>
  <c r="AL422" i="11" a="1"/>
  <c r="AL422" i="11" s="1"/>
  <c r="AM422" i="11" a="1"/>
  <c r="AM422" i="11" s="1"/>
  <c r="AN422" i="11"/>
  <c r="AR422" i="11" s="1" a="1"/>
  <c r="AR422" i="11" s="1"/>
  <c r="AE414" i="11"/>
  <c r="AI414" i="11" s="1" a="1"/>
  <c r="AI414" i="11" s="1"/>
  <c r="AC414" i="11" a="1"/>
  <c r="AC414" i="11" s="1"/>
  <c r="AD414" i="11" a="1"/>
  <c r="AD414" i="11" s="1"/>
  <c r="Z509" i="11" a="1"/>
  <c r="Z509" i="11" s="1"/>
  <c r="AV499" i="11"/>
  <c r="Z493" i="11" a="1"/>
  <c r="Z493" i="11" s="1"/>
  <c r="Z485" i="11" a="1"/>
  <c r="Z485" i="11" s="1"/>
  <c r="AV483" i="11"/>
  <c r="Z477" i="11" a="1"/>
  <c r="Z477" i="11" s="1"/>
  <c r="AV475" i="11"/>
  <c r="X470" i="11"/>
  <c r="AT464" i="11"/>
  <c r="AB464" i="11"/>
  <c r="AU460" i="11"/>
  <c r="X455" i="11"/>
  <c r="AT455" i="11"/>
  <c r="AB455" i="11"/>
  <c r="Z451" i="11" a="1"/>
  <c r="Z451" i="11" s="1"/>
  <c r="Y451" i="11"/>
  <c r="AU440" i="11"/>
  <c r="AV440" i="11"/>
  <c r="AW440" i="11"/>
  <c r="X510" i="11"/>
  <c r="AC505" i="11" a="1"/>
  <c r="AC505" i="11" s="1"/>
  <c r="X502" i="11"/>
  <c r="AT500" i="11"/>
  <c r="AM500" i="11" a="1"/>
  <c r="AM500" i="11" s="1"/>
  <c r="AW497" i="11"/>
  <c r="AD495" i="11" a="1"/>
  <c r="AD495" i="11" s="1"/>
  <c r="AL494" i="11" a="1"/>
  <c r="AL494" i="11" s="1"/>
  <c r="X494" i="11"/>
  <c r="AT492" i="11"/>
  <c r="AM492" i="11" a="1"/>
  <c r="AM492" i="11" s="1"/>
  <c r="AW489" i="11"/>
  <c r="AC489" i="11" a="1"/>
  <c r="AC489" i="11" s="1"/>
  <c r="AF489" i="11" s="1"/>
  <c r="AD487" i="11" a="1"/>
  <c r="AD487" i="11" s="1"/>
  <c r="X486" i="11"/>
  <c r="AT484" i="11"/>
  <c r="AW481" i="11"/>
  <c r="AL478" i="11" a="1"/>
  <c r="AL478" i="11" s="1"/>
  <c r="X478" i="11"/>
  <c r="AT476" i="11"/>
  <c r="AM476" i="11" a="1"/>
  <c r="AM476" i="11" s="1"/>
  <c r="AC473" i="11" a="1"/>
  <c r="AC473" i="11" s="1"/>
  <c r="AF473" i="11" s="1"/>
  <c r="AD471" i="11" a="1"/>
  <c r="AD471" i="11" s="1"/>
  <c r="AM462" i="11" a="1"/>
  <c r="AM462" i="11" s="1"/>
  <c r="AU437" i="11"/>
  <c r="AV437" i="11"/>
  <c r="AW437" i="11"/>
  <c r="AM395" i="11" a="1"/>
  <c r="AM395" i="11" s="1"/>
  <c r="AN395" i="11"/>
  <c r="AR395" i="11" s="1" a="1"/>
  <c r="AR395" i="11" s="1"/>
  <c r="AL395" i="11" a="1"/>
  <c r="AL395" i="11" s="1"/>
  <c r="Z499" i="11" a="1"/>
  <c r="Z499" i="11" s="1"/>
  <c r="AV497" i="11"/>
  <c r="AV489" i="11"/>
  <c r="AV481" i="11"/>
  <c r="AL465" i="11" a="1"/>
  <c r="AL465" i="11" s="1"/>
  <c r="AM465" i="11" a="1"/>
  <c r="AM465" i="11" s="1"/>
  <c r="X465" i="11"/>
  <c r="AT465" i="11"/>
  <c r="AV461" i="11"/>
  <c r="AW461" i="11"/>
  <c r="AC461" i="11" a="1"/>
  <c r="AC461" i="11" s="1"/>
  <c r="AC458" i="11" a="1"/>
  <c r="AC458" i="11" s="1"/>
  <c r="AD458" i="11" a="1"/>
  <c r="AD458" i="11" s="1"/>
  <c r="AE458" i="11"/>
  <c r="AI458" i="11" s="1" a="1"/>
  <c r="AI458" i="11" s="1"/>
  <c r="Y442" i="11"/>
  <c r="Z442" i="11" a="1"/>
  <c r="Z442" i="11" s="1"/>
  <c r="AC468" i="11" a="1"/>
  <c r="AC468" i="11" s="1"/>
  <c r="AD468" i="11" a="1"/>
  <c r="AD468" i="11" s="1"/>
  <c r="AD467" i="11" a="1"/>
  <c r="AD467" i="11" s="1"/>
  <c r="AL462" i="11" a="1"/>
  <c r="AL462" i="11" s="1"/>
  <c r="X462" i="11"/>
  <c r="Y458" i="11"/>
  <c r="Z458" i="11" a="1"/>
  <c r="Z458" i="11" s="1"/>
  <c r="AK457" i="11"/>
  <c r="Y456" i="11"/>
  <c r="Z456" i="11" a="1"/>
  <c r="Z456" i="11" s="1"/>
  <c r="Z454" i="11" a="1"/>
  <c r="Z454" i="11" s="1"/>
  <c r="AU452" i="11"/>
  <c r="AW452" i="11"/>
  <c r="Z450" i="11" a="1"/>
  <c r="Z450" i="11" s="1"/>
  <c r="AU429" i="11"/>
  <c r="AV429" i="11"/>
  <c r="AW429" i="11"/>
  <c r="AM403" i="11" a="1"/>
  <c r="AM403" i="11" s="1"/>
  <c r="AN403" i="11"/>
  <c r="AR403" i="11" s="1" a="1"/>
  <c r="AR403" i="11" s="1"/>
  <c r="AL403" i="11" a="1"/>
  <c r="AL403" i="11" s="1"/>
  <c r="AN383" i="11"/>
  <c r="AR383" i="11" s="1" a="1"/>
  <c r="AR383" i="11" s="1"/>
  <c r="AM383" i="11" a="1"/>
  <c r="AM383" i="11" s="1"/>
  <c r="AL383" i="11" a="1"/>
  <c r="AL383" i="11" s="1"/>
  <c r="Y466" i="11"/>
  <c r="Z466" i="11" a="1"/>
  <c r="Z466" i="11" s="1"/>
  <c r="AV456" i="11"/>
  <c r="AL455" i="11" a="1"/>
  <c r="AL455" i="11" s="1"/>
  <c r="AM455" i="11" a="1"/>
  <c r="AM455" i="11" s="1"/>
  <c r="AN455" i="11"/>
  <c r="AR455" i="11" s="1" a="1"/>
  <c r="AR455" i="11" s="1"/>
  <c r="AU454" i="11"/>
  <c r="AV454" i="11"/>
  <c r="AW454" i="11"/>
  <c r="AE450" i="11"/>
  <c r="AI450" i="11" s="1" a="1"/>
  <c r="AI450" i="11" s="1"/>
  <c r="AC450" i="11" a="1"/>
  <c r="AC450" i="11" s="1"/>
  <c r="AD450" i="11" a="1"/>
  <c r="AD450" i="11" s="1"/>
  <c r="BA442" i="11" a="1"/>
  <c r="BA442" i="11" s="1"/>
  <c r="AB435" i="11"/>
  <c r="X435" i="11"/>
  <c r="AT435" i="11"/>
  <c r="AK435" i="11"/>
  <c r="AT462" i="11"/>
  <c r="BA459" i="11" a="1"/>
  <c r="BA459" i="11" s="1"/>
  <c r="AD454" i="11" a="1"/>
  <c r="AD454" i="11" s="1"/>
  <c r="AE454" i="11"/>
  <c r="AI454" i="11" s="1" a="1"/>
  <c r="AI454" i="11" s="1"/>
  <c r="AC454" i="11" a="1"/>
  <c r="AC454" i="11" s="1"/>
  <c r="AV442" i="11"/>
  <c r="AU442" i="11"/>
  <c r="AC434" i="11" a="1"/>
  <c r="AC434" i="11" s="1"/>
  <c r="AD434" i="11" a="1"/>
  <c r="AD434" i="11" s="1"/>
  <c r="AE434" i="11"/>
  <c r="AI434" i="11" s="1" a="1"/>
  <c r="AI434" i="11" s="1"/>
  <c r="AL430" i="11" a="1"/>
  <c r="AL430" i="11" s="1"/>
  <c r="AM430" i="11" a="1"/>
  <c r="AM430" i="11" s="1"/>
  <c r="AN430" i="11"/>
  <c r="AR430" i="11" s="1" a="1"/>
  <c r="AR430" i="11" s="1"/>
  <c r="AT466" i="11"/>
  <c r="AM466" i="11" a="1"/>
  <c r="AM466" i="11" s="1"/>
  <c r="AE459" i="11"/>
  <c r="AI459" i="11" s="1" a="1"/>
  <c r="AI459" i="11" s="1"/>
  <c r="AN456" i="11"/>
  <c r="AR456" i="11" s="1" a="1"/>
  <c r="AR456" i="11" s="1"/>
  <c r="AB456" i="11"/>
  <c r="AT450" i="11"/>
  <c r="AD447" i="11" a="1"/>
  <c r="AD447" i="11" s="1"/>
  <c r="AE447" i="11"/>
  <c r="AI447" i="11" s="1" a="1"/>
  <c r="AI447" i="11" s="1"/>
  <c r="AL446" i="11" a="1"/>
  <c r="AL446" i="11" s="1"/>
  <c r="AM446" i="11" a="1"/>
  <c r="AM446" i="11" s="1"/>
  <c r="AC418" i="11" a="1"/>
  <c r="AC418" i="11" s="1"/>
  <c r="AD418" i="11" a="1"/>
  <c r="AD418" i="11" s="1"/>
  <c r="AE418" i="11"/>
  <c r="AI418" i="11" s="1" a="1"/>
  <c r="AI418" i="11" s="1"/>
  <c r="AB411" i="11"/>
  <c r="X411" i="11"/>
  <c r="AC394" i="11" a="1"/>
  <c r="AC394" i="11" s="1"/>
  <c r="AD394" i="11" a="1"/>
  <c r="AD394" i="11" s="1"/>
  <c r="AE394" i="11"/>
  <c r="AI394" i="11" s="1" a="1"/>
  <c r="AI394" i="11" s="1"/>
  <c r="AC392" i="11" a="1"/>
  <c r="AC392" i="11" s="1"/>
  <c r="AD392" i="11" a="1"/>
  <c r="AD392" i="11" s="1"/>
  <c r="AE392" i="11"/>
  <c r="AI392" i="11" s="1" a="1"/>
  <c r="AI392" i="11" s="1"/>
  <c r="AK450" i="11"/>
  <c r="AC444" i="11" a="1"/>
  <c r="AC444" i="11" s="1"/>
  <c r="AD444" i="11" a="1"/>
  <c r="AD444" i="11" s="1"/>
  <c r="AT443" i="11"/>
  <c r="Z432" i="11" a="1"/>
  <c r="Z432" i="11" s="1"/>
  <c r="Z426" i="11" a="1"/>
  <c r="Z426" i="11" s="1"/>
  <c r="Y426" i="11"/>
  <c r="AU425" i="11"/>
  <c r="AW425" i="11"/>
  <c r="AD423" i="11" a="1"/>
  <c r="AD423" i="11" s="1"/>
  <c r="BA421" i="11" a="1"/>
  <c r="BA421" i="11" s="1"/>
  <c r="Y421" i="11"/>
  <c r="Z421" i="11" a="1"/>
  <c r="Z421" i="11" s="1"/>
  <c r="AU411" i="11"/>
  <c r="AV411" i="11"/>
  <c r="AE406" i="11"/>
  <c r="AI406" i="11" s="1" a="1"/>
  <c r="AI406" i="11" s="1"/>
  <c r="AC406" i="11" a="1"/>
  <c r="AC406" i="11" s="1"/>
  <c r="AC402" i="11" a="1"/>
  <c r="AC402" i="11" s="1"/>
  <c r="AD402" i="11" a="1"/>
  <c r="AD402" i="11" s="1"/>
  <c r="AE402" i="11"/>
  <c r="AI402" i="11" s="1" a="1"/>
  <c r="AI402" i="11" s="1"/>
  <c r="AC399" i="11" a="1"/>
  <c r="AC399" i="11" s="1"/>
  <c r="AD399" i="11" a="1"/>
  <c r="AD399" i="11" s="1"/>
  <c r="AE399" i="11"/>
  <c r="AI399" i="11" s="1" a="1"/>
  <c r="AI399" i="11" s="1"/>
  <c r="Y398" i="11"/>
  <c r="Z398" i="11" a="1"/>
  <c r="Z398" i="11" s="1"/>
  <c r="AB448" i="11"/>
  <c r="X446" i="11"/>
  <c r="AT446" i="11"/>
  <c r="AT445" i="11"/>
  <c r="AC436" i="11" a="1"/>
  <c r="AC436" i="11" s="1"/>
  <c r="AD436" i="11" a="1"/>
  <c r="AD436" i="11" s="1"/>
  <c r="AC426" i="11" a="1"/>
  <c r="AC426" i="11" s="1"/>
  <c r="AD426" i="11" a="1"/>
  <c r="AD426" i="11" s="1"/>
  <c r="AE426" i="11"/>
  <c r="AI426" i="11" s="1" a="1"/>
  <c r="AI426" i="11" s="1"/>
  <c r="AU421" i="11"/>
  <c r="AV421" i="11"/>
  <c r="AB419" i="11"/>
  <c r="X419" i="11"/>
  <c r="Y406" i="11"/>
  <c r="Z406" i="11" a="1"/>
  <c r="Z406" i="11" s="1"/>
  <c r="AK448" i="11"/>
  <c r="Z434" i="11" a="1"/>
  <c r="Z434" i="11" s="1"/>
  <c r="Y434" i="11"/>
  <c r="AU433" i="11"/>
  <c r="AW433" i="11"/>
  <c r="AC431" i="11" a="1"/>
  <c r="AC431" i="11" s="1"/>
  <c r="AD431" i="11" a="1"/>
  <c r="AD431" i="11" s="1"/>
  <c r="AE431" i="11"/>
  <c r="AI431" i="11" s="1" a="1"/>
  <c r="AI431" i="11" s="1"/>
  <c r="Y429" i="11"/>
  <c r="Z429" i="11" a="1"/>
  <c r="Z429" i="11" s="1"/>
  <c r="X414" i="11"/>
  <c r="AT414" i="11"/>
  <c r="AU397" i="11"/>
  <c r="AV397" i="11"/>
  <c r="AV392" i="11"/>
  <c r="AW392" i="11"/>
  <c r="AU392" i="11"/>
  <c r="AX391" i="11"/>
  <c r="AD390" i="11" a="1"/>
  <c r="AD390" i="11" s="1"/>
  <c r="AE390" i="11"/>
  <c r="AI390" i="11" s="1" a="1"/>
  <c r="AI390" i="11" s="1"/>
  <c r="AC390" i="11" a="1"/>
  <c r="AC390" i="11" s="1"/>
  <c r="AB383" i="11"/>
  <c r="AT383" i="11"/>
  <c r="X383" i="11"/>
  <c r="AV416" i="11"/>
  <c r="AN411" i="11"/>
  <c r="AR411" i="11" s="1" a="1"/>
  <c r="AR411" i="11" s="1"/>
  <c r="AL411" i="11" a="1"/>
  <c r="AL411" i="11" s="1"/>
  <c r="BA408" i="11" a="1"/>
  <c r="BA408" i="11" s="1"/>
  <c r="BA397" i="11" a="1"/>
  <c r="BA397" i="11" s="1"/>
  <c r="AT395" i="11"/>
  <c r="AB395" i="11"/>
  <c r="X395" i="11"/>
  <c r="AC391" i="11" a="1"/>
  <c r="AC391" i="11" s="1"/>
  <c r="AD391" i="11" a="1"/>
  <c r="AD391" i="11" s="1"/>
  <c r="AE391" i="11"/>
  <c r="AI391" i="11" s="1" a="1"/>
  <c r="AI391" i="11" s="1"/>
  <c r="Y390" i="11"/>
  <c r="Z390" i="11" a="1"/>
  <c r="Z390" i="11" s="1"/>
  <c r="AU381" i="11"/>
  <c r="AW381" i="11"/>
  <c r="AV381" i="11"/>
  <c r="AV378" i="11"/>
  <c r="AU378" i="11"/>
  <c r="AW378" i="11"/>
  <c r="AM365" i="11" a="1"/>
  <c r="AM365" i="11" s="1"/>
  <c r="AN365" i="11"/>
  <c r="AR365" i="11" s="1" a="1"/>
  <c r="AR365" i="11" s="1"/>
  <c r="AL365" i="11" a="1"/>
  <c r="AL365" i="11" s="1"/>
  <c r="AD442" i="11" a="1"/>
  <c r="AD442" i="11" s="1"/>
  <c r="AE442" i="11"/>
  <c r="AI442" i="11" s="1" a="1"/>
  <c r="AI442" i="11" s="1"/>
  <c r="AD440" i="11" a="1"/>
  <c r="AD440" i="11" s="1"/>
  <c r="AE440" i="11"/>
  <c r="AI440" i="11" s="1" a="1"/>
  <c r="AI440" i="11" s="1"/>
  <c r="X438" i="11"/>
  <c r="AT438" i="11"/>
  <c r="Y437" i="11"/>
  <c r="Z437" i="11" a="1"/>
  <c r="Z437" i="11" s="1"/>
  <c r="X422" i="11"/>
  <c r="AT422" i="11"/>
  <c r="Z410" i="11" a="1"/>
  <c r="Z410" i="11" s="1"/>
  <c r="Y410" i="11"/>
  <c r="AV408" i="11"/>
  <c r="AU408" i="11"/>
  <c r="AD408" i="11" a="1"/>
  <c r="AD408" i="11" s="1"/>
  <c r="AE408" i="11"/>
  <c r="AI408" i="11" s="1" a="1"/>
  <c r="AI408" i="11" s="1"/>
  <c r="AT403" i="11"/>
  <c r="AB403" i="11"/>
  <c r="X403" i="11"/>
  <c r="AU401" i="11"/>
  <c r="AV401" i="11"/>
  <c r="AW401" i="11"/>
  <c r="AC400" i="11" a="1"/>
  <c r="AC400" i="11" s="1"/>
  <c r="AD400" i="11" a="1"/>
  <c r="AD400" i="11" s="1"/>
  <c r="AE400" i="11"/>
  <c r="AI400" i="11" s="1" a="1"/>
  <c r="AI400" i="11" s="1"/>
  <c r="AE396" i="11"/>
  <c r="AI396" i="11" s="1" a="1"/>
  <c r="AI396" i="11" s="1"/>
  <c r="AC396" i="11" a="1"/>
  <c r="AC396" i="11" s="1"/>
  <c r="AD396" i="11" a="1"/>
  <c r="AD396" i="11" s="1"/>
  <c r="AC425" i="11" a="1"/>
  <c r="AC425" i="11" s="1"/>
  <c r="AD425" i="11" a="1"/>
  <c r="AD425" i="11" s="1"/>
  <c r="AC420" i="11" a="1"/>
  <c r="AC420" i="11" s="1"/>
  <c r="AD420" i="11" a="1"/>
  <c r="AD420" i="11" s="1"/>
  <c r="AN419" i="11"/>
  <c r="AR419" i="11" s="1" a="1"/>
  <c r="AR419" i="11" s="1"/>
  <c r="AL419" i="11" a="1"/>
  <c r="AL419" i="11" s="1"/>
  <c r="AC410" i="11" a="1"/>
  <c r="AC410" i="11" s="1"/>
  <c r="AD410" i="11" a="1"/>
  <c r="AD410" i="11" s="1"/>
  <c r="AE410" i="11"/>
  <c r="AI410" i="11" s="1" a="1"/>
  <c r="AI410" i="11" s="1"/>
  <c r="AC407" i="11" a="1"/>
  <c r="AC407" i="11" s="1"/>
  <c r="AD407" i="11" a="1"/>
  <c r="AD407" i="11" s="1"/>
  <c r="AE407" i="11"/>
  <c r="AI407" i="11" s="1" a="1"/>
  <c r="AI407" i="11" s="1"/>
  <c r="AL406" i="11" a="1"/>
  <c r="AL406" i="11" s="1"/>
  <c r="AM406" i="11" a="1"/>
  <c r="AM406" i="11" s="1"/>
  <c r="AE404" i="11"/>
  <c r="AI404" i="11" s="1" a="1"/>
  <c r="AI404" i="11" s="1"/>
  <c r="AC404" i="11" a="1"/>
  <c r="AC404" i="11" s="1"/>
  <c r="AD404" i="11" a="1"/>
  <c r="AD404" i="11" s="1"/>
  <c r="AC384" i="11" a="1"/>
  <c r="AC384" i="11" s="1"/>
  <c r="AD384" i="11" a="1"/>
  <c r="AD384" i="11" s="1"/>
  <c r="AE384" i="11"/>
  <c r="AI384" i="11" s="1" a="1"/>
  <c r="AI384" i="11" s="1"/>
  <c r="AK438" i="11"/>
  <c r="X430" i="11"/>
  <c r="AT430" i="11"/>
  <c r="Z424" i="11" a="1"/>
  <c r="Z424" i="11" s="1"/>
  <c r="Z418" i="11" a="1"/>
  <c r="Z418" i="11" s="1"/>
  <c r="AU417" i="11"/>
  <c r="AW417" i="11"/>
  <c r="AK414" i="11"/>
  <c r="BA413" i="11" a="1"/>
  <c r="BA413" i="11" s="1"/>
  <c r="Y413" i="11"/>
  <c r="Z413" i="11" a="1"/>
  <c r="Z413" i="11" s="1"/>
  <c r="Z394" i="11" a="1"/>
  <c r="Z394" i="11" s="1"/>
  <c r="Y394" i="11"/>
  <c r="AW389" i="11"/>
  <c r="AW377" i="11"/>
  <c r="AV377" i="11"/>
  <c r="AC372" i="11" a="1"/>
  <c r="AC372" i="11" s="1"/>
  <c r="AD372" i="11" a="1"/>
  <c r="AD372" i="11" s="1"/>
  <c r="AE372" i="11"/>
  <c r="AI372" i="11" s="1" a="1"/>
  <c r="AI372" i="11" s="1"/>
  <c r="Y360" i="11"/>
  <c r="Z360" i="11" a="1"/>
  <c r="Z360" i="11" s="1"/>
  <c r="AC356" i="11" a="1"/>
  <c r="AC356" i="11" s="1"/>
  <c r="AD356" i="11" a="1"/>
  <c r="AD356" i="11" s="1"/>
  <c r="AE356" i="11"/>
  <c r="AI356" i="11" s="1" a="1"/>
  <c r="AI356" i="11" s="1"/>
  <c r="BA340" i="11" a="1"/>
  <c r="BA340" i="11" s="1"/>
  <c r="AM373" i="11" a="1"/>
  <c r="AM373" i="11" s="1"/>
  <c r="AN373" i="11"/>
  <c r="AR373" i="11" s="1" a="1"/>
  <c r="AR373" i="11" s="1"/>
  <c r="AL373" i="11" a="1"/>
  <c r="AL373" i="11" s="1"/>
  <c r="AD367" i="11" a="1"/>
  <c r="AD367" i="11" s="1"/>
  <c r="AE367" i="11"/>
  <c r="AI367" i="11" s="1" a="1"/>
  <c r="AI367" i="11" s="1"/>
  <c r="AM357" i="11" a="1"/>
  <c r="AM357" i="11" s="1"/>
  <c r="AN357" i="11"/>
  <c r="AR357" i="11" s="1" a="1"/>
  <c r="AR357" i="11" s="1"/>
  <c r="AL357" i="11" a="1"/>
  <c r="AL357" i="11" s="1"/>
  <c r="AL339" i="11" a="1"/>
  <c r="AL339" i="11" s="1"/>
  <c r="AM339" i="11" a="1"/>
  <c r="AM339" i="11" s="1"/>
  <c r="AN339" i="11"/>
  <c r="AR339" i="11" s="1" a="1"/>
  <c r="AR339" i="11" s="1"/>
  <c r="Z439" i="11" a="1"/>
  <c r="Z439" i="11" s="1"/>
  <c r="AB437" i="11"/>
  <c r="AB429" i="11"/>
  <c r="AB421" i="11"/>
  <c r="AE416" i="11"/>
  <c r="AI416" i="11" s="1" a="1"/>
  <c r="AI416" i="11" s="1"/>
  <c r="Z415" i="11" a="1"/>
  <c r="Z415" i="11" s="1"/>
  <c r="AN413" i="11"/>
  <c r="AB413" i="11"/>
  <c r="Z407" i="11" a="1"/>
  <c r="Z407" i="11" s="1"/>
  <c r="AN405" i="11"/>
  <c r="AB405" i="11"/>
  <c r="AN397" i="11"/>
  <c r="AR397" i="11" s="1" a="1"/>
  <c r="AR397" i="11" s="1"/>
  <c r="AB397" i="11"/>
  <c r="AN389" i="11"/>
  <c r="AR389" i="11" s="1" a="1"/>
  <c r="AR389" i="11" s="1"/>
  <c r="AB389" i="11"/>
  <c r="AT386" i="11"/>
  <c r="AK386" i="11"/>
  <c r="AD380" i="11" a="1"/>
  <c r="AD380" i="11" s="1"/>
  <c r="AE380" i="11"/>
  <c r="AI380" i="11" s="1" a="1"/>
  <c r="AI380" i="11" s="1"/>
  <c r="Z364" i="11" a="1"/>
  <c r="Z364" i="11" s="1"/>
  <c r="Y364" i="11"/>
  <c r="AV362" i="11"/>
  <c r="AW362" i="11"/>
  <c r="AU362" i="11"/>
  <c r="AL347" i="11" a="1"/>
  <c r="AL347" i="11" s="1"/>
  <c r="AM347" i="11" a="1"/>
  <c r="AM347" i="11" s="1"/>
  <c r="AN347" i="11"/>
  <c r="AR347" i="11" s="1" a="1"/>
  <c r="AR347" i="11" s="1"/>
  <c r="Y346" i="11"/>
  <c r="Z346" i="11" a="1"/>
  <c r="Z346" i="11" s="1"/>
  <c r="AL408" i="11" a="1"/>
  <c r="AL408" i="11" s="1"/>
  <c r="X408" i="11"/>
  <c r="AT406" i="11"/>
  <c r="AD401" i="11" a="1"/>
  <c r="AD401" i="11" s="1"/>
  <c r="AL400" i="11" a="1"/>
  <c r="AL400" i="11" s="1"/>
  <c r="X400" i="11"/>
  <c r="AT398" i="11"/>
  <c r="AM398" i="11" a="1"/>
  <c r="AM398" i="11" s="1"/>
  <c r="AD393" i="11" a="1"/>
  <c r="AD393" i="11" s="1"/>
  <c r="AF393" i="11" s="1"/>
  <c r="AL392" i="11" a="1"/>
  <c r="AL392" i="11" s="1"/>
  <c r="X392" i="11"/>
  <c r="AT390" i="11"/>
  <c r="AM390" i="11" a="1"/>
  <c r="AM390" i="11" s="1"/>
  <c r="AO390" i="11" s="1"/>
  <c r="AW387" i="11"/>
  <c r="AB386" i="11"/>
  <c r="AL384" i="11" a="1"/>
  <c r="AL384" i="11" s="1"/>
  <c r="AM384" i="11" a="1"/>
  <c r="AM384" i="11" s="1"/>
  <c r="X384" i="11"/>
  <c r="AT384" i="11"/>
  <c r="AC379" i="11" a="1"/>
  <c r="AC379" i="11" s="1"/>
  <c r="AD379" i="11" a="1"/>
  <c r="AD379" i="11" s="1"/>
  <c r="AT373" i="11"/>
  <c r="AB373" i="11"/>
  <c r="X373" i="11"/>
  <c r="AC364" i="11" a="1"/>
  <c r="AC364" i="11" s="1"/>
  <c r="AD364" i="11" a="1"/>
  <c r="AD364" i="11" s="1"/>
  <c r="AE364" i="11"/>
  <c r="AI364" i="11" s="1" a="1"/>
  <c r="AI364" i="11" s="1"/>
  <c r="BA359" i="11" a="1"/>
  <c r="BA359" i="11" s="1"/>
  <c r="AT357" i="11"/>
  <c r="AB357" i="11"/>
  <c r="X357" i="11"/>
  <c r="AU348" i="11"/>
  <c r="AV348" i="11"/>
  <c r="AW348" i="11"/>
  <c r="X347" i="11"/>
  <c r="AT347" i="11"/>
  <c r="AB347" i="11"/>
  <c r="Y338" i="11"/>
  <c r="Z338" i="11" a="1"/>
  <c r="Z338" i="11" s="1"/>
  <c r="AW426" i="11"/>
  <c r="AW418" i="11"/>
  <c r="AW410" i="11"/>
  <c r="Z405" i="11" a="1"/>
  <c r="Z405" i="11" s="1"/>
  <c r="AW402" i="11"/>
  <c r="Z397" i="11" a="1"/>
  <c r="Z397" i="11" s="1"/>
  <c r="AW394" i="11"/>
  <c r="AV387" i="11"/>
  <c r="Z386" i="11" a="1"/>
  <c r="Z386" i="11" s="1"/>
  <c r="AN381" i="11"/>
  <c r="AR381" i="11" s="1" a="1"/>
  <c r="AR381" i="11" s="1"/>
  <c r="AB381" i="11"/>
  <c r="AD375" i="11" a="1"/>
  <c r="AD375" i="11" s="1"/>
  <c r="AE375" i="11"/>
  <c r="AI375" i="11" s="1" a="1"/>
  <c r="AI375" i="11" s="1"/>
  <c r="AV371" i="11"/>
  <c r="AD368" i="11" a="1"/>
  <c r="AD368" i="11" s="1"/>
  <c r="AE368" i="11"/>
  <c r="AI368" i="11" s="1" a="1"/>
  <c r="AI368" i="11" s="1"/>
  <c r="AC368" i="11" a="1"/>
  <c r="AC368" i="11" s="1"/>
  <c r="AD359" i="11" a="1"/>
  <c r="AD359" i="11" s="1"/>
  <c r="AE359" i="11"/>
  <c r="AI359" i="11" s="1" a="1"/>
  <c r="AI359" i="11" s="1"/>
  <c r="AL331" i="11" a="1"/>
  <c r="AL331" i="11" s="1"/>
  <c r="AM331" i="11" a="1"/>
  <c r="AM331" i="11" s="1"/>
  <c r="AN331" i="11"/>
  <c r="AR331" i="11" s="1" a="1"/>
  <c r="AR331" i="11" s="1"/>
  <c r="AM381" i="11" a="1"/>
  <c r="AM381" i="11" s="1"/>
  <c r="AW369" i="11"/>
  <c r="AV369" i="11"/>
  <c r="Y368" i="11"/>
  <c r="Z368" i="11" a="1"/>
  <c r="Z368" i="11" s="1"/>
  <c r="AU379" i="11"/>
  <c r="AW379" i="11"/>
  <c r="AE376" i="11"/>
  <c r="AI376" i="11" s="1" a="1"/>
  <c r="AI376" i="11" s="1"/>
  <c r="AC376" i="11" a="1"/>
  <c r="AC376" i="11" s="1"/>
  <c r="AT365" i="11"/>
  <c r="AB365" i="11"/>
  <c r="X365" i="11"/>
  <c r="AB378" i="11"/>
  <c r="X378" i="11"/>
  <c r="Y376" i="11"/>
  <c r="Z376" i="11" a="1"/>
  <c r="Z376" i="11" s="1"/>
  <c r="Z372" i="11" a="1"/>
  <c r="Z372" i="11" s="1"/>
  <c r="Y372" i="11"/>
  <c r="AV370" i="11"/>
  <c r="AW370" i="11"/>
  <c r="AU370" i="11"/>
  <c r="AF367" i="11"/>
  <c r="AU363" i="11"/>
  <c r="AV363" i="11"/>
  <c r="AW363" i="11"/>
  <c r="AC362" i="11" a="1"/>
  <c r="AC362" i="11" s="1"/>
  <c r="AD362" i="11" a="1"/>
  <c r="AD362" i="11" s="1"/>
  <c r="AE362" i="11"/>
  <c r="AI362" i="11" s="1" a="1"/>
  <c r="AI362" i="11" s="1"/>
  <c r="AD360" i="11" a="1"/>
  <c r="AD360" i="11" s="1"/>
  <c r="AE360" i="11"/>
  <c r="AI360" i="11" s="1" a="1"/>
  <c r="AI360" i="11" s="1"/>
  <c r="AC360" i="11" a="1"/>
  <c r="AC360" i="11" s="1"/>
  <c r="Z356" i="11" a="1"/>
  <c r="Z356" i="11" s="1"/>
  <c r="Y356" i="11"/>
  <c r="AV343" i="11"/>
  <c r="AU343" i="11"/>
  <c r="AW343" i="11"/>
  <c r="AB377" i="11"/>
  <c r="AN369" i="11"/>
  <c r="AR369" i="11" s="1" a="1"/>
  <c r="AR369" i="11" s="1"/>
  <c r="AB369" i="11"/>
  <c r="AB361" i="11"/>
  <c r="AK355" i="11"/>
  <c r="AV354" i="11"/>
  <c r="AW350" i="11"/>
  <c r="AW349" i="11"/>
  <c r="AC341" i="11" a="1"/>
  <c r="AC341" i="11" s="1"/>
  <c r="AV334" i="11"/>
  <c r="AX334" i="11" s="1"/>
  <c r="AC334" i="11" a="1"/>
  <c r="AC334" i="11" s="1"/>
  <c r="AD334" i="11" a="1"/>
  <c r="AD334" i="11" s="1"/>
  <c r="AE334" i="11"/>
  <c r="AI334" i="11" s="1" a="1"/>
  <c r="AI334" i="11" s="1"/>
  <c r="Y333" i="11"/>
  <c r="Z333" i="11" a="1"/>
  <c r="Z333" i="11" s="1"/>
  <c r="AM327" i="11" a="1"/>
  <c r="AM327" i="11" s="1"/>
  <c r="AN327" i="11"/>
  <c r="AR327" i="11" s="1" a="1"/>
  <c r="AR327" i="11" s="1"/>
  <c r="AC326" i="11" a="1"/>
  <c r="AC326" i="11" s="1"/>
  <c r="AD326" i="11" a="1"/>
  <c r="AD326" i="11" s="1"/>
  <c r="AE326" i="11"/>
  <c r="AI326" i="11" s="1" a="1"/>
  <c r="AI326" i="11" s="1"/>
  <c r="Y330" i="11"/>
  <c r="Z330" i="11" a="1"/>
  <c r="Z330" i="11" s="1"/>
  <c r="AW382" i="11"/>
  <c r="AW374" i="11"/>
  <c r="Z369" i="11" a="1"/>
  <c r="Z369" i="11" s="1"/>
  <c r="AW366" i="11"/>
  <c r="AV359" i="11"/>
  <c r="AV351" i="11"/>
  <c r="AK350" i="11"/>
  <c r="AK349" i="11"/>
  <c r="AK348" i="11"/>
  <c r="AD340" i="11" a="1"/>
  <c r="AD340" i="11" s="1"/>
  <c r="AE340" i="11"/>
  <c r="AD332" i="11" a="1"/>
  <c r="AD332" i="11" s="1"/>
  <c r="AE332" i="11"/>
  <c r="AI332" i="11" s="1" a="1"/>
  <c r="AI332" i="11" s="1"/>
  <c r="AT330" i="11"/>
  <c r="AB330" i="11"/>
  <c r="AL326" i="11" a="1"/>
  <c r="AL326" i="11" s="1"/>
  <c r="AM326" i="11" a="1"/>
  <c r="AM326" i="11" s="1"/>
  <c r="AN326" i="11"/>
  <c r="AR326" i="11" s="1" a="1"/>
  <c r="AR326" i="11" s="1"/>
  <c r="AT376" i="11"/>
  <c r="AD371" i="11" a="1"/>
  <c r="AD371" i="11" s="1"/>
  <c r="AL370" i="11" a="1"/>
  <c r="AL370" i="11" s="1"/>
  <c r="X370" i="11"/>
  <c r="AT368" i="11"/>
  <c r="AD363" i="11" a="1"/>
  <c r="AD363" i="11" s="1"/>
  <c r="AL362" i="11" a="1"/>
  <c r="AL362" i="11" s="1"/>
  <c r="X362" i="11"/>
  <c r="AT360" i="11"/>
  <c r="AL354" i="11" a="1"/>
  <c r="AL354" i="11" s="1"/>
  <c r="AW353" i="11"/>
  <c r="AK351" i="11"/>
  <c r="AB350" i="11"/>
  <c r="AB349" i="11"/>
  <c r="X348" i="11"/>
  <c r="AL341" i="11" a="1"/>
  <c r="AL341" i="11" s="1"/>
  <c r="AM341" i="11" a="1"/>
  <c r="AM341" i="11" s="1"/>
  <c r="X341" i="11"/>
  <c r="AT341" i="11"/>
  <c r="AU340" i="11"/>
  <c r="AV340" i="11"/>
  <c r="AT338" i="11"/>
  <c r="AB338" i="11"/>
  <c r="BA334" i="11" a="1"/>
  <c r="BA334" i="11" s="1"/>
  <c r="AU328" i="11"/>
  <c r="AB325" i="11"/>
  <c r="X325" i="11"/>
  <c r="AK325" i="11"/>
  <c r="AD315" i="11" a="1"/>
  <c r="AD315" i="11" s="1"/>
  <c r="AE315" i="11"/>
  <c r="AI315" i="11" s="1" a="1"/>
  <c r="AI315" i="11" s="1"/>
  <c r="Z367" i="11" a="1"/>
  <c r="Z367" i="11" s="1"/>
  <c r="Z359" i="11" a="1"/>
  <c r="Z359" i="11" s="1"/>
  <c r="AE346" i="11"/>
  <c r="AI346" i="11" s="1" a="1"/>
  <c r="AI346" i="11" s="1"/>
  <c r="AU336" i="11"/>
  <c r="AV336" i="11"/>
  <c r="AW336" i="11"/>
  <c r="AV323" i="11"/>
  <c r="X321" i="11"/>
  <c r="AB321" i="11"/>
  <c r="AT321" i="11"/>
  <c r="AK321" i="11"/>
  <c r="AU355" i="11"/>
  <c r="AE355" i="11"/>
  <c r="AI355" i="11" s="1" a="1"/>
  <c r="AI355" i="11" s="1"/>
  <c r="X355" i="11"/>
  <c r="X350" i="11"/>
  <c r="X349" i="11"/>
  <c r="AC335" i="11" a="1"/>
  <c r="AC335" i="11" s="1"/>
  <c r="AD335" i="11" a="1"/>
  <c r="AD335" i="11" s="1"/>
  <c r="AE335" i="11"/>
  <c r="AI335" i="11" s="1" a="1"/>
  <c r="AI335" i="11" s="1"/>
  <c r="Y329" i="11"/>
  <c r="AT325" i="11"/>
  <c r="Z351" i="11" a="1"/>
  <c r="Z351" i="11" s="1"/>
  <c r="AC344" i="11" a="1"/>
  <c r="AC344" i="11" s="1"/>
  <c r="AD344" i="11" a="1"/>
  <c r="AD344" i="11" s="1"/>
  <c r="AE341" i="11"/>
  <c r="AI341" i="11" s="1" a="1"/>
  <c r="AI341" i="11" s="1"/>
  <c r="X331" i="11"/>
  <c r="AT331" i="11"/>
  <c r="AB331" i="11"/>
  <c r="AM330" i="11" a="1"/>
  <c r="AM330" i="11" s="1"/>
  <c r="AN330" i="11"/>
  <c r="AR330" i="11" s="1" a="1"/>
  <c r="AR330" i="11" s="1"/>
  <c r="AB317" i="11"/>
  <c r="X317" i="11"/>
  <c r="AK317" i="11"/>
  <c r="AT317" i="11"/>
  <c r="AU309" i="11"/>
  <c r="AV309" i="11"/>
  <c r="AW309" i="11"/>
  <c r="AD348" i="11" a="1"/>
  <c r="AD348" i="11" s="1"/>
  <c r="AN343" i="11"/>
  <c r="AR343" i="11" s="1" a="1"/>
  <c r="AR343" i="11" s="1"/>
  <c r="AL343" i="11" a="1"/>
  <c r="AL343" i="11" s="1"/>
  <c r="AB343" i="11"/>
  <c r="X343" i="11"/>
  <c r="P342" i="11"/>
  <c r="X339" i="11"/>
  <c r="AT339" i="11"/>
  <c r="AB339" i="11"/>
  <c r="AK338" i="11"/>
  <c r="AC332" i="11" a="1"/>
  <c r="AC332" i="11" s="1"/>
  <c r="AV295" i="11"/>
  <c r="AD295" i="11" a="1"/>
  <c r="AD295" i="11" s="1"/>
  <c r="AE295" i="11"/>
  <c r="AI295" i="11" s="1" a="1"/>
  <c r="AI295" i="11" s="1"/>
  <c r="AF293" i="11"/>
  <c r="AC313" i="11" a="1"/>
  <c r="AC313" i="11" s="1"/>
  <c r="AD313" i="11" a="1"/>
  <c r="AD313" i="11" s="1"/>
  <c r="AE313" i="11"/>
  <c r="AI313" i="11" s="1" a="1"/>
  <c r="AI313" i="11" s="1"/>
  <c r="AL312" i="11" a="1"/>
  <c r="AL312" i="11" s="1"/>
  <c r="AM312" i="11" a="1"/>
  <c r="AM312" i="11" s="1"/>
  <c r="X312" i="11"/>
  <c r="AT312" i="11"/>
  <c r="AL309" i="11" a="1"/>
  <c r="AL309" i="11" s="1"/>
  <c r="AN309" i="11"/>
  <c r="AR309" i="11" s="1" a="1"/>
  <c r="AR309" i="11" s="1"/>
  <c r="Y304" i="11"/>
  <c r="Z304" i="11" a="1"/>
  <c r="Z304" i="11" s="1"/>
  <c r="X301" i="11"/>
  <c r="AT301" i="11"/>
  <c r="AB301" i="11"/>
  <c r="AC296" i="11" a="1"/>
  <c r="AC296" i="11" s="1"/>
  <c r="AD296" i="11" a="1"/>
  <c r="AD296" i="11" s="1"/>
  <c r="AE296" i="11"/>
  <c r="AI296" i="11" s="1" a="1"/>
  <c r="AI296" i="11" s="1"/>
  <c r="Z334" i="11" a="1"/>
  <c r="Z334" i="11" s="1"/>
  <c r="AV332" i="11"/>
  <c r="AV324" i="11"/>
  <c r="AV320" i="11"/>
  <c r="AX320" i="11" s="1"/>
  <c r="AV319" i="11"/>
  <c r="AT318" i="11"/>
  <c r="Y308" i="11"/>
  <c r="Z308" i="11" a="1"/>
  <c r="Z308" i="11" s="1"/>
  <c r="AC291" i="11" a="1"/>
  <c r="AC291" i="11" s="1"/>
  <c r="AD291" i="11" a="1"/>
  <c r="AD291" i="11" s="1"/>
  <c r="AE291" i="11"/>
  <c r="AI291" i="11" s="1" a="1"/>
  <c r="AI291" i="11" s="1"/>
  <c r="AD336" i="11" a="1"/>
  <c r="AD336" i="11" s="1"/>
  <c r="AF336" i="11" s="1"/>
  <c r="X335" i="11"/>
  <c r="AT333" i="11"/>
  <c r="AM333" i="11" a="1"/>
  <c r="AM333" i="11" s="1"/>
  <c r="AO333" i="11" s="1"/>
  <c r="AB327" i="11"/>
  <c r="X326" i="11"/>
  <c r="AU324" i="11"/>
  <c r="X324" i="11"/>
  <c r="AC322" i="11" a="1"/>
  <c r="AC322" i="11" s="1"/>
  <c r="AK320" i="11"/>
  <c r="AK319" i="11"/>
  <c r="AC319" i="11" a="1"/>
  <c r="AC319" i="11" s="1"/>
  <c r="AF319" i="11" s="1"/>
  <c r="AK318" i="11"/>
  <c r="Y318" i="11"/>
  <c r="Y316" i="11"/>
  <c r="Z313" i="11" a="1"/>
  <c r="Z313" i="11" s="1"/>
  <c r="AT308" i="11"/>
  <c r="AB308" i="11"/>
  <c r="AV305" i="11"/>
  <c r="AW305" i="11"/>
  <c r="Y296" i="11"/>
  <c r="AU283" i="11"/>
  <c r="AW283" i="11"/>
  <c r="AV283" i="11"/>
  <c r="AL276" i="11" a="1"/>
  <c r="AL276" i="11" s="1"/>
  <c r="AM276" i="11" a="1"/>
  <c r="AM276" i="11" s="1"/>
  <c r="AN276" i="11"/>
  <c r="AR276" i="11" s="1" a="1"/>
  <c r="AR276" i="11" s="1"/>
  <c r="Z323" i="11" a="1"/>
  <c r="Z323" i="11" s="1"/>
  <c r="AU315" i="11"/>
  <c r="AW315" i="11"/>
  <c r="Y300" i="11"/>
  <c r="Z300" i="11" a="1"/>
  <c r="Z300" i="11" s="1"/>
  <c r="Y319" i="11"/>
  <c r="AT316" i="11"/>
  <c r="AB316" i="11"/>
  <c r="Y310" i="11"/>
  <c r="AX303" i="11"/>
  <c r="BA303" i="11" a="1"/>
  <c r="BA303" i="11" s="1"/>
  <c r="Y302" i="11"/>
  <c r="Z302" i="11" a="1"/>
  <c r="Z302" i="11" s="1"/>
  <c r="AK301" i="11"/>
  <c r="AT300" i="11"/>
  <c r="AB300" i="11"/>
  <c r="AV292" i="11"/>
  <c r="AW292" i="11"/>
  <c r="Y320" i="11"/>
  <c r="Z320" i="11" a="1"/>
  <c r="Z320" i="11" s="1"/>
  <c r="AD311" i="11" a="1"/>
  <c r="AD311" i="11" s="1"/>
  <c r="AE311" i="11"/>
  <c r="AI311" i="11" s="1" a="1"/>
  <c r="AI311" i="11" s="1"/>
  <c r="AL310" i="11" a="1"/>
  <c r="AL310" i="11" s="1"/>
  <c r="AM310" i="11" a="1"/>
  <c r="AM310" i="11" s="1"/>
  <c r="AN310" i="11"/>
  <c r="AR310" i="11" s="1" a="1"/>
  <c r="AR310" i="11" s="1"/>
  <c r="AD303" i="11" a="1"/>
  <c r="AD303" i="11" s="1"/>
  <c r="AE303" i="11"/>
  <c r="AI303" i="11" s="1" a="1"/>
  <c r="AI303" i="11" s="1"/>
  <c r="AN312" i="11"/>
  <c r="AR312" i="11" s="1" a="1"/>
  <c r="AR312" i="11" s="1"/>
  <c r="AB312" i="11"/>
  <c r="Y311" i="11"/>
  <c r="Z311" i="11" a="1"/>
  <c r="Z311" i="11" s="1"/>
  <c r="X309" i="11"/>
  <c r="AB309" i="11"/>
  <c r="AM308" i="11" a="1"/>
  <c r="AM308" i="11" s="1"/>
  <c r="AN308" i="11"/>
  <c r="AR308" i="11" s="1" a="1"/>
  <c r="AR308" i="11" s="1"/>
  <c r="AC304" i="11" a="1"/>
  <c r="AC304" i="11" s="1"/>
  <c r="AW291" i="11"/>
  <c r="AU291" i="11"/>
  <c r="AV291" i="11"/>
  <c r="Y278" i="11"/>
  <c r="Z278" i="11" a="1"/>
  <c r="Z278" i="11" s="1"/>
  <c r="AT275" i="11"/>
  <c r="AB275" i="11"/>
  <c r="AV272" i="11"/>
  <c r="AW272" i="11"/>
  <c r="AU272" i="11"/>
  <c r="Y268" i="11"/>
  <c r="AM267" i="11" a="1"/>
  <c r="AM267" i="11" s="1"/>
  <c r="AN267" i="11"/>
  <c r="AR267" i="11" s="1" a="1"/>
  <c r="AR267" i="11" s="1"/>
  <c r="AL267" i="11" a="1"/>
  <c r="AL267" i="11" s="1"/>
  <c r="AB310" i="11"/>
  <c r="AD307" i="11" a="1"/>
  <c r="AD307" i="11" s="1"/>
  <c r="AT304" i="11"/>
  <c r="AM304" i="11" a="1"/>
  <c r="AM304" i="11" s="1"/>
  <c r="AN302" i="11"/>
  <c r="AB302" i="11"/>
  <c r="AD299" i="11" a="1"/>
  <c r="AD299" i="11" s="1"/>
  <c r="AE297" i="11"/>
  <c r="AI297" i="11" s="1" a="1"/>
  <c r="AI297" i="11" s="1"/>
  <c r="AT296" i="11"/>
  <c r="AM296" i="11" a="1"/>
  <c r="AM296" i="11" s="1"/>
  <c r="AV294" i="11"/>
  <c r="AT293" i="11"/>
  <c r="AK292" i="11"/>
  <c r="Z290" i="11" a="1"/>
  <c r="Z290" i="11" s="1"/>
  <c r="AB287" i="11"/>
  <c r="AD285" i="11" a="1"/>
  <c r="AD285" i="11" s="1"/>
  <c r="AE285" i="11"/>
  <c r="AI285" i="11" s="1" a="1"/>
  <c r="AI285" i="11" s="1"/>
  <c r="AB283" i="11"/>
  <c r="Z303" i="11" a="1"/>
  <c r="Z303" i="11" s="1"/>
  <c r="Z295" i="11" a="1"/>
  <c r="Z295" i="11" s="1"/>
  <c r="AK294" i="11"/>
  <c r="AK293" i="11"/>
  <c r="Z292" i="11" a="1"/>
  <c r="Z292" i="11" s="1"/>
  <c r="AB288" i="11"/>
  <c r="X288" i="11"/>
  <c r="AV287" i="11"/>
  <c r="AK287" i="11"/>
  <c r="AL278" i="11" a="1"/>
  <c r="AL278" i="11" s="1"/>
  <c r="AM278" i="11" a="1"/>
  <c r="AM278" i="11" s="1"/>
  <c r="AT310" i="11"/>
  <c r="AW307" i="11"/>
  <c r="AT302" i="11"/>
  <c r="AM302" i="11" a="1"/>
  <c r="AM302" i="11" s="1"/>
  <c r="AW299" i="11"/>
  <c r="AD297" i="11" a="1"/>
  <c r="AD297" i="11" s="1"/>
  <c r="AB294" i="11"/>
  <c r="AN291" i="11"/>
  <c r="AR291" i="11" s="1" a="1"/>
  <c r="AR291" i="11" s="1"/>
  <c r="AW290" i="11"/>
  <c r="AU287" i="11"/>
  <c r="X287" i="11"/>
  <c r="X283" i="11"/>
  <c r="AE267" i="11"/>
  <c r="AI267" i="11" s="1" a="1"/>
  <c r="AI267" i="11" s="1"/>
  <c r="AC267" i="11" a="1"/>
  <c r="AC267" i="11" s="1"/>
  <c r="AD267" i="11" a="1"/>
  <c r="AD267" i="11" s="1"/>
  <c r="AE290" i="11"/>
  <c r="AI290" i="11" s="1" a="1"/>
  <c r="AI290" i="11" s="1"/>
  <c r="AW289" i="11"/>
  <c r="AN288" i="11"/>
  <c r="AR288" i="11" s="1" a="1"/>
  <c r="AR288" i="11" s="1"/>
  <c r="AW286" i="11"/>
  <c r="AB286" i="11"/>
  <c r="AC281" i="11" a="1"/>
  <c r="AC281" i="11" s="1"/>
  <c r="AD281" i="11" a="1"/>
  <c r="AD281" i="11" s="1"/>
  <c r="AD280" i="11" a="1"/>
  <c r="AD280" i="11" s="1"/>
  <c r="AE280" i="11"/>
  <c r="AI280" i="11" s="1" a="1"/>
  <c r="AI280" i="11" s="1"/>
  <c r="AC279" i="11" a="1"/>
  <c r="AC279" i="11" s="1"/>
  <c r="AD279" i="11" a="1"/>
  <c r="AD279" i="11" s="1"/>
  <c r="AE279" i="11"/>
  <c r="AI279" i="11" s="1" a="1"/>
  <c r="AI279" i="11" s="1"/>
  <c r="X276" i="11"/>
  <c r="AT276" i="11"/>
  <c r="AB276" i="11"/>
  <c r="X294" i="11"/>
  <c r="X293" i="11"/>
  <c r="AV289" i="11"/>
  <c r="AV286" i="11"/>
  <c r="AK286" i="11"/>
  <c r="Y282" i="11"/>
  <c r="AD272" i="11" a="1"/>
  <c r="AD272" i="11" s="1"/>
  <c r="AE272" i="11"/>
  <c r="AI272" i="11" s="1" a="1"/>
  <c r="AI272" i="11" s="1"/>
  <c r="AD270" i="11" a="1"/>
  <c r="AD270" i="11" s="1"/>
  <c r="AE270" i="11"/>
  <c r="AI270" i="11" s="1" a="1"/>
  <c r="AI270" i="11" s="1"/>
  <c r="AC270" i="11" a="1"/>
  <c r="AC270" i="11" s="1"/>
  <c r="AL269" i="11" a="1"/>
  <c r="AL269" i="11" s="1"/>
  <c r="AM269" i="11" a="1"/>
  <c r="AM269" i="11" s="1"/>
  <c r="AN269" i="11"/>
  <c r="AR269" i="11" s="1" a="1"/>
  <c r="AR269" i="11" s="1"/>
  <c r="Y264" i="11"/>
  <c r="Z264" i="11" a="1"/>
  <c r="Z264" i="11" s="1"/>
  <c r="AC290" i="11" a="1"/>
  <c r="AC290" i="11" s="1"/>
  <c r="AM288" i="11" a="1"/>
  <c r="AM288" i="11" s="1"/>
  <c r="X286" i="11"/>
  <c r="AL284" i="11" a="1"/>
  <c r="AL284" i="11" s="1"/>
  <c r="AM284" i="11" a="1"/>
  <c r="AM284" i="11" s="1"/>
  <c r="AN284" i="11"/>
  <c r="AR284" i="11" s="1" a="1"/>
  <c r="AR284" i="11" s="1"/>
  <c r="X284" i="11"/>
  <c r="AT284" i="11"/>
  <c r="AB284" i="11"/>
  <c r="Y271" i="11"/>
  <c r="Z271" i="11" a="1"/>
  <c r="Z271" i="11" s="1"/>
  <c r="Y270" i="11"/>
  <c r="Z270" i="11" a="1"/>
  <c r="Z270" i="11" s="1"/>
  <c r="AL248" i="11" a="1"/>
  <c r="AL248" i="11" s="1"/>
  <c r="AM248" i="11" a="1"/>
  <c r="AM248" i="11" s="1"/>
  <c r="AN248" i="11"/>
  <c r="AR248" i="11" s="1" a="1"/>
  <c r="AR248" i="11" s="1"/>
  <c r="X266" i="11"/>
  <c r="Z263" i="11" a="1"/>
  <c r="Z263" i="11" s="1"/>
  <c r="AL262" i="11" a="1"/>
  <c r="AL262" i="11" s="1"/>
  <c r="X262" i="11"/>
  <c r="AU247" i="11"/>
  <c r="AV247" i="11"/>
  <c r="AW247" i="11"/>
  <c r="Y247" i="11"/>
  <c r="Z247" i="11" a="1"/>
  <c r="Z247" i="11" s="1"/>
  <c r="AT271" i="11"/>
  <c r="AM271" i="11" a="1"/>
  <c r="AM271" i="11" s="1"/>
  <c r="AB269" i="11"/>
  <c r="AE266" i="11"/>
  <c r="AI266" i="11" s="1" a="1"/>
  <c r="AI266" i="11" s="1"/>
  <c r="AT262" i="11"/>
  <c r="Z261" i="11" a="1"/>
  <c r="Z261" i="11" s="1"/>
  <c r="AC238" i="11" a="1"/>
  <c r="AC238" i="11" s="1"/>
  <c r="AD238" i="11" a="1"/>
  <c r="AD238" i="11" s="1"/>
  <c r="AE238" i="11"/>
  <c r="AI238" i="11" s="1" a="1"/>
  <c r="AI238" i="11" s="1"/>
  <c r="X280" i="11"/>
  <c r="AT278" i="11"/>
  <c r="AD273" i="11" a="1"/>
  <c r="AD273" i="11" s="1"/>
  <c r="AF273" i="11" s="1"/>
  <c r="AL272" i="11" a="1"/>
  <c r="AL272" i="11" s="1"/>
  <c r="X272" i="11"/>
  <c r="AE271" i="11"/>
  <c r="AI271" i="11" s="1" a="1"/>
  <c r="AI271" i="11" s="1"/>
  <c r="AT270" i="11"/>
  <c r="AM270" i="11" a="1"/>
  <c r="AM270" i="11" s="1"/>
  <c r="AL268" i="11" a="1"/>
  <c r="AL268" i="11" s="1"/>
  <c r="AO268" i="11" s="1"/>
  <c r="AT266" i="11"/>
  <c r="AL258" i="11" a="1"/>
  <c r="AL258" i="11" s="1"/>
  <c r="AM258" i="11" a="1"/>
  <c r="AM258" i="11" s="1"/>
  <c r="AN258" i="11"/>
  <c r="AR258" i="11" s="1" a="1"/>
  <c r="AR258" i="11" s="1"/>
  <c r="Y258" i="11"/>
  <c r="Z258" i="11" a="1"/>
  <c r="Z258" i="11" s="1"/>
  <c r="AT254" i="11"/>
  <c r="AB254" i="11"/>
  <c r="X254" i="11"/>
  <c r="Z253" i="11" a="1"/>
  <c r="Z253" i="11" s="1"/>
  <c r="AU251" i="11"/>
  <c r="AW251" i="11"/>
  <c r="AV251" i="11"/>
  <c r="AB242" i="11"/>
  <c r="X242" i="11"/>
  <c r="AK242" i="11"/>
  <c r="AT242" i="11"/>
  <c r="AT269" i="11"/>
  <c r="Z267" i="11" a="1"/>
  <c r="Z267" i="11" s="1"/>
  <c r="AD266" i="11" a="1"/>
  <c r="AD266" i="11" s="1"/>
  <c r="AW264" i="11"/>
  <c r="AL256" i="11" a="1"/>
  <c r="AL256" i="11" s="1"/>
  <c r="AN250" i="11"/>
  <c r="AR250" i="11" s="1" a="1"/>
  <c r="AR250" i="11" s="1"/>
  <c r="AL250" i="11" a="1"/>
  <c r="AL250" i="11" s="1"/>
  <c r="AM250" i="11" a="1"/>
  <c r="AM250" i="11" s="1"/>
  <c r="AC248" i="11" a="1"/>
  <c r="AC248" i="11" s="1"/>
  <c r="AD248" i="11" a="1"/>
  <c r="AD248" i="11" s="1"/>
  <c r="AE248" i="11"/>
  <c r="AI248" i="11" s="1" a="1"/>
  <c r="AI248" i="11" s="1"/>
  <c r="AD271" i="11" a="1"/>
  <c r="AD271" i="11" s="1"/>
  <c r="X269" i="11"/>
  <c r="AK266" i="11"/>
  <c r="AU264" i="11"/>
  <c r="AB264" i="11"/>
  <c r="AK264" i="11"/>
  <c r="AN262" i="11"/>
  <c r="AR262" i="11" s="1" a="1"/>
  <c r="AR262" i="11" s="1"/>
  <c r="AB255" i="11"/>
  <c r="X255" i="11"/>
  <c r="AT255" i="11"/>
  <c r="AW249" i="11"/>
  <c r="AU249" i="11"/>
  <c r="X248" i="11"/>
  <c r="AT248" i="11"/>
  <c r="AB262" i="11"/>
  <c r="AM254" i="11" a="1"/>
  <c r="AM254" i="11" s="1"/>
  <c r="AN254" i="11"/>
  <c r="AR254" i="11" s="1" a="1"/>
  <c r="AR254" i="11" s="1"/>
  <c r="AL254" i="11" a="1"/>
  <c r="AL254" i="11" s="1"/>
  <c r="AC241" i="11" a="1"/>
  <c r="AC241" i="11" s="1"/>
  <c r="AD241" i="11" a="1"/>
  <c r="AD241" i="11" s="1"/>
  <c r="AE241" i="11"/>
  <c r="AI241" i="11" s="1" a="1"/>
  <c r="AI241" i="11" s="1"/>
  <c r="AK255" i="11"/>
  <c r="Y244" i="11"/>
  <c r="AC239" i="11" a="1"/>
  <c r="AC239" i="11" s="1"/>
  <c r="AD239" i="11" a="1"/>
  <c r="AD239" i="11" s="1"/>
  <c r="AE239" i="11"/>
  <c r="AI239" i="11" s="1" a="1"/>
  <c r="AI239" i="11" s="1"/>
  <c r="AK238" i="11"/>
  <c r="Z231" i="11" a="1"/>
  <c r="Z231" i="11" s="1"/>
  <c r="Y231" i="11"/>
  <c r="AL218" i="11" a="1"/>
  <c r="AL218" i="11" s="1"/>
  <c r="AM218" i="11" a="1"/>
  <c r="AM218" i="11" s="1"/>
  <c r="AN218" i="11"/>
  <c r="AR218" i="11" s="1" a="1"/>
  <c r="AR218" i="11" s="1"/>
  <c r="AU217" i="11"/>
  <c r="AW217" i="11"/>
  <c r="AV217" i="11"/>
  <c r="X256" i="11"/>
  <c r="AT256" i="11"/>
  <c r="AB250" i="11"/>
  <c r="X250" i="11"/>
  <c r="AL246" i="11" a="1"/>
  <c r="AL246" i="11" s="1"/>
  <c r="AM246" i="11" a="1"/>
  <c r="AM246" i="11" s="1"/>
  <c r="AN246" i="11"/>
  <c r="AR246" i="11" s="1" a="1"/>
  <c r="AR246" i="11" s="1"/>
  <c r="X246" i="11"/>
  <c r="AT246" i="11"/>
  <c r="AB246" i="11"/>
  <c r="AU245" i="11"/>
  <c r="AW245" i="11"/>
  <c r="AU243" i="11"/>
  <c r="AW243" i="11"/>
  <c r="AV222" i="11"/>
  <c r="AW222" i="11"/>
  <c r="AU222" i="11"/>
  <c r="AD257" i="11" a="1"/>
  <c r="AD257" i="11" s="1"/>
  <c r="AE257" i="11"/>
  <c r="AI257" i="11" s="1" a="1"/>
  <c r="AI257" i="11" s="1"/>
  <c r="AD235" i="11" a="1"/>
  <c r="AD235" i="11" s="1"/>
  <c r="AM233" i="11" a="1"/>
  <c r="AM233" i="11" s="1"/>
  <c r="AL233" i="11" a="1"/>
  <c r="AL233" i="11" s="1"/>
  <c r="AN233" i="11"/>
  <c r="AR233" i="11" s="1" a="1"/>
  <c r="AR233" i="11" s="1"/>
  <c r="X241" i="11"/>
  <c r="AT241" i="11"/>
  <c r="AM240" i="11" a="1"/>
  <c r="AM240" i="11" s="1"/>
  <c r="AU232" i="11"/>
  <c r="AV232" i="11"/>
  <c r="AW232" i="11"/>
  <c r="AV230" i="11"/>
  <c r="AW230" i="11"/>
  <c r="AU230" i="11"/>
  <c r="Y257" i="11"/>
  <c r="Z257" i="11" a="1"/>
  <c r="Z257" i="11" s="1"/>
  <c r="AT250" i="11"/>
  <c r="AD249" i="11" a="1"/>
  <c r="AD249" i="11" s="1"/>
  <c r="AD247" i="11" a="1"/>
  <c r="AD247" i="11" s="1"/>
  <c r="AE247" i="11"/>
  <c r="AI247" i="11" s="1" a="1"/>
  <c r="AI247" i="11" s="1"/>
  <c r="AE245" i="11"/>
  <c r="AI245" i="11" s="1" a="1"/>
  <c r="AI245" i="11" s="1"/>
  <c r="AC245" i="11" a="1"/>
  <c r="AC245" i="11" s="1"/>
  <c r="AF244" i="11"/>
  <c r="AL240" i="11" a="1"/>
  <c r="AL240" i="11" s="1"/>
  <c r="X238" i="11"/>
  <c r="AT238" i="11"/>
  <c r="AM224" i="11" a="1"/>
  <c r="AM224" i="11" s="1"/>
  <c r="AN224" i="11"/>
  <c r="AR224" i="11" s="1" a="1"/>
  <c r="AR224" i="11" s="1"/>
  <c r="AL224" i="11" a="1"/>
  <c r="AL224" i="11" s="1"/>
  <c r="AC219" i="11" a="1"/>
  <c r="AC219" i="11" s="1"/>
  <c r="AD219" i="11" a="1"/>
  <c r="AD219" i="11" s="1"/>
  <c r="AE219" i="11"/>
  <c r="AI219" i="11" s="1" a="1"/>
  <c r="AI219" i="11" s="1"/>
  <c r="AC243" i="11" a="1"/>
  <c r="AC243" i="11" s="1"/>
  <c r="AK241" i="11"/>
  <c r="Z236" i="11" a="1"/>
  <c r="Z236" i="11" s="1"/>
  <c r="Y236" i="11"/>
  <c r="AW229" i="11"/>
  <c r="AU229" i="11"/>
  <c r="Y229" i="11"/>
  <c r="Z229" i="11" a="1"/>
  <c r="Z229" i="11" s="1"/>
  <c r="AE225" i="11"/>
  <c r="AI225" i="11" s="1" a="1"/>
  <c r="AI225" i="11" s="1"/>
  <c r="AC225" i="11" a="1"/>
  <c r="AC225" i="11" s="1"/>
  <c r="Y223" i="11"/>
  <c r="Z223" i="11" a="1"/>
  <c r="Z223" i="11" s="1"/>
  <c r="AM214" i="11" a="1"/>
  <c r="AM214" i="11" s="1"/>
  <c r="AN214" i="11"/>
  <c r="AR214" i="11" s="1" a="1"/>
  <c r="AR214" i="11" s="1"/>
  <c r="AL214" i="11" a="1"/>
  <c r="AL214" i="11" s="1"/>
  <c r="AU233" i="11"/>
  <c r="AW233" i="11"/>
  <c r="AC228" i="11" a="1"/>
  <c r="AC228" i="11" s="1"/>
  <c r="AU225" i="11"/>
  <c r="AW225" i="11"/>
  <c r="AU221" i="11"/>
  <c r="AW221" i="11"/>
  <c r="AC221" i="11" a="1"/>
  <c r="AC221" i="11" s="1"/>
  <c r="AD221" i="11" a="1"/>
  <c r="AD221" i="11" s="1"/>
  <c r="AE221" i="11"/>
  <c r="AI221" i="11" s="1" a="1"/>
  <c r="AI221" i="11" s="1"/>
  <c r="Z213" i="11" a="1"/>
  <c r="Z213" i="11" s="1"/>
  <c r="BA205" i="11" a="1"/>
  <c r="BA205" i="11" s="1"/>
  <c r="X240" i="11"/>
  <c r="AE236" i="11"/>
  <c r="AI236" i="11" s="1" a="1"/>
  <c r="AI236" i="11" s="1"/>
  <c r="AV235" i="11"/>
  <c r="Z235" i="11" a="1"/>
  <c r="Z235" i="11" s="1"/>
  <c r="X232" i="11"/>
  <c r="AU231" i="11"/>
  <c r="AV231" i="11"/>
  <c r="AW231" i="11"/>
  <c r="AC231" i="11" a="1"/>
  <c r="AC231" i="11" s="1"/>
  <c r="AD231" i="11" a="1"/>
  <c r="AD231" i="11" s="1"/>
  <c r="AD227" i="11" a="1"/>
  <c r="AD227" i="11" s="1"/>
  <c r="AE227" i="11"/>
  <c r="AI227" i="11" s="1" a="1"/>
  <c r="AI227" i="11" s="1"/>
  <c r="AL226" i="11" a="1"/>
  <c r="AL226" i="11" s="1"/>
  <c r="AM226" i="11" a="1"/>
  <c r="AM226" i="11" s="1"/>
  <c r="AN226" i="11"/>
  <c r="AR226" i="11" s="1" a="1"/>
  <c r="AR226" i="11" s="1"/>
  <c r="X226" i="11"/>
  <c r="AT226" i="11"/>
  <c r="AB226" i="11"/>
  <c r="AN222" i="11"/>
  <c r="AR222" i="11" s="1" a="1"/>
  <c r="AR222" i="11" s="1"/>
  <c r="AL222" i="11" a="1"/>
  <c r="AL222" i="11" s="1"/>
  <c r="AB222" i="11"/>
  <c r="X222" i="11"/>
  <c r="Z221" i="11" a="1"/>
  <c r="Z221" i="11" s="1"/>
  <c r="AF220" i="11"/>
  <c r="AV219" i="11"/>
  <c r="AW219" i="11"/>
  <c r="AU219" i="11"/>
  <c r="Y202" i="11"/>
  <c r="Z202" i="11" a="1"/>
  <c r="Z202" i="11" s="1"/>
  <c r="AW227" i="11"/>
  <c r="Y217" i="11"/>
  <c r="Z217" i="11" a="1"/>
  <c r="Z217" i="11" s="1"/>
  <c r="AE216" i="11"/>
  <c r="AI216" i="11" s="1" a="1"/>
  <c r="AI216" i="11" s="1"/>
  <c r="Z215" i="11" a="1"/>
  <c r="Z215" i="11" s="1"/>
  <c r="AT214" i="11"/>
  <c r="AB214" i="11"/>
  <c r="X214" i="11"/>
  <c r="AL207" i="11" a="1"/>
  <c r="AL207" i="11" s="1"/>
  <c r="AM207" i="11" a="1"/>
  <c r="AM207" i="11" s="1"/>
  <c r="AB183" i="11"/>
  <c r="AK183" i="11"/>
  <c r="X183" i="11"/>
  <c r="AT183" i="11"/>
  <c r="AT234" i="11"/>
  <c r="AB234" i="11"/>
  <c r="AB233" i="11"/>
  <c r="AU223" i="11"/>
  <c r="AV223" i="11"/>
  <c r="AW223" i="11"/>
  <c r="AC223" i="11" a="1"/>
  <c r="AC223" i="11" s="1"/>
  <c r="AD223" i="11" a="1"/>
  <c r="AD223" i="11" s="1"/>
  <c r="AT224" i="11"/>
  <c r="AB224" i="11"/>
  <c r="AD237" i="11" a="1"/>
  <c r="AD237" i="11" s="1"/>
  <c r="AE237" i="11"/>
  <c r="AI237" i="11" s="1" a="1"/>
  <c r="AI237" i="11" s="1"/>
  <c r="X233" i="11"/>
  <c r="AN230" i="11"/>
  <c r="AR230" i="11" s="1" a="1"/>
  <c r="AR230" i="11" s="1"/>
  <c r="AL230" i="11" a="1"/>
  <c r="AL230" i="11" s="1"/>
  <c r="AB230" i="11"/>
  <c r="X230" i="11"/>
  <c r="AE228" i="11"/>
  <c r="AI228" i="11" s="1" a="1"/>
  <c r="AI228" i="11" s="1"/>
  <c r="Y225" i="11"/>
  <c r="Z225" i="11" a="1"/>
  <c r="Z225" i="11" s="1"/>
  <c r="X218" i="11"/>
  <c r="AT218" i="11"/>
  <c r="AB218" i="11"/>
  <c r="AU200" i="11"/>
  <c r="AV200" i="11"/>
  <c r="AU196" i="11"/>
  <c r="AW196" i="11"/>
  <c r="AV196" i="11"/>
  <c r="AM228" i="11" a="1"/>
  <c r="AM228" i="11" s="1"/>
  <c r="AK212" i="11"/>
  <c r="AU209" i="11"/>
  <c r="AV209" i="11"/>
  <c r="AD197" i="11" a="1"/>
  <c r="AD197" i="11" s="1"/>
  <c r="AE197" i="11"/>
  <c r="AI197" i="11" s="1" a="1"/>
  <c r="AI197" i="11" s="1"/>
  <c r="AL193" i="11" a="1"/>
  <c r="AL193" i="11" s="1"/>
  <c r="AM193" i="11" a="1"/>
  <c r="AM193" i="11" s="1"/>
  <c r="AN193" i="11"/>
  <c r="AR193" i="11" s="1" a="1"/>
  <c r="AR193" i="11" s="1"/>
  <c r="AV191" i="11"/>
  <c r="AB212" i="11"/>
  <c r="AV205" i="11"/>
  <c r="AX205" i="11" s="1"/>
  <c r="X203" i="11"/>
  <c r="AT203" i="11"/>
  <c r="AB203" i="11"/>
  <c r="AK202" i="11"/>
  <c r="AC200" i="11" a="1"/>
  <c r="AC200" i="11" s="1"/>
  <c r="AD200" i="11" a="1"/>
  <c r="AD200" i="11" s="1"/>
  <c r="AF195" i="11"/>
  <c r="AN215" i="11"/>
  <c r="AR215" i="11" s="1" a="1"/>
  <c r="AR215" i="11" s="1"/>
  <c r="AB215" i="11"/>
  <c r="AT211" i="11"/>
  <c r="AD211" i="11" a="1"/>
  <c r="AD211" i="11" s="1"/>
  <c r="AN208" i="11"/>
  <c r="AR208" i="11" s="1" a="1"/>
  <c r="AR208" i="11" s="1"/>
  <c r="AL208" i="11" a="1"/>
  <c r="AL208" i="11" s="1"/>
  <c r="AU204" i="11"/>
  <c r="AV204" i="11"/>
  <c r="Z193" i="11" a="1"/>
  <c r="Z193" i="11" s="1"/>
  <c r="AW213" i="11"/>
  <c r="Z212" i="11" a="1"/>
  <c r="Z212" i="11" s="1"/>
  <c r="AE209" i="11"/>
  <c r="AI209" i="11" s="1" a="1"/>
  <c r="AI209" i="11" s="1"/>
  <c r="AV208" i="11"/>
  <c r="AW208" i="11"/>
  <c r="AV207" i="11"/>
  <c r="Z192" i="11" a="1"/>
  <c r="Z192" i="11" s="1"/>
  <c r="AN185" i="11"/>
  <c r="AR185" i="11" s="1" a="1"/>
  <c r="AR185" i="11" s="1"/>
  <c r="AL185" i="11" a="1"/>
  <c r="AL185" i="11" s="1"/>
  <c r="AM185" i="11" a="1"/>
  <c r="AM185" i="11" s="1"/>
  <c r="AE178" i="11"/>
  <c r="AI178" i="11" s="1" a="1"/>
  <c r="AI178" i="11" s="1"/>
  <c r="AC178" i="11" a="1"/>
  <c r="AC178" i="11" s="1"/>
  <c r="AD178" i="11" a="1"/>
  <c r="AD178" i="11" s="1"/>
  <c r="AN213" i="11"/>
  <c r="AR213" i="11" s="1" a="1"/>
  <c r="AR213" i="11" s="1"/>
  <c r="AC211" i="11" a="1"/>
  <c r="AC211" i="11" s="1"/>
  <c r="AV210" i="11"/>
  <c r="AK210" i="11"/>
  <c r="Y210" i="11"/>
  <c r="AB208" i="11"/>
  <c r="X208" i="11"/>
  <c r="AU207" i="11"/>
  <c r="Z207" i="11" a="1"/>
  <c r="Z207" i="11" s="1"/>
  <c r="AX206" i="11"/>
  <c r="Z204" i="11" a="1"/>
  <c r="Z204" i="11" s="1"/>
  <c r="AC201" i="11" a="1"/>
  <c r="AC201" i="11" s="1"/>
  <c r="AD201" i="11" a="1"/>
  <c r="AD201" i="11" s="1"/>
  <c r="AC198" i="11" a="1"/>
  <c r="AC198" i="11" s="1"/>
  <c r="AD198" i="11" a="1"/>
  <c r="AD198" i="11" s="1"/>
  <c r="AE198" i="11"/>
  <c r="AI198" i="11" s="1" a="1"/>
  <c r="AI198" i="11" s="1"/>
  <c r="AD192" i="11" a="1"/>
  <c r="AD192" i="11" s="1"/>
  <c r="BA207" i="11" a="1"/>
  <c r="BA207" i="11" s="1"/>
  <c r="AL203" i="11" a="1"/>
  <c r="AL203" i="11" s="1"/>
  <c r="AM203" i="11" a="1"/>
  <c r="AM203" i="11" s="1"/>
  <c r="AN203" i="11"/>
  <c r="AR203" i="11" s="1" a="1"/>
  <c r="AR203" i="11" s="1"/>
  <c r="AT202" i="11"/>
  <c r="AB202" i="11"/>
  <c r="AC199" i="11" a="1"/>
  <c r="AC199" i="11" s="1"/>
  <c r="AD199" i="11" a="1"/>
  <c r="AD199" i="11" s="1"/>
  <c r="AE199" i="11"/>
  <c r="AI199" i="11" s="1" a="1"/>
  <c r="AI199" i="11" s="1"/>
  <c r="AT212" i="11"/>
  <c r="AW209" i="11"/>
  <c r="AC209" i="11" a="1"/>
  <c r="AC209" i="11" s="1"/>
  <c r="AF209" i="11" s="1"/>
  <c r="AC206" i="11" a="1"/>
  <c r="AC206" i="11" s="1"/>
  <c r="AD206" i="11" a="1"/>
  <c r="AD206" i="11" s="1"/>
  <c r="AE200" i="11"/>
  <c r="AI200" i="11" s="1" a="1"/>
  <c r="AI200" i="11" s="1"/>
  <c r="AC197" i="11" a="1"/>
  <c r="AC197" i="11" s="1"/>
  <c r="AV195" i="11"/>
  <c r="AU195" i="11"/>
  <c r="AW195" i="11"/>
  <c r="AE186" i="11"/>
  <c r="AI186" i="11" s="1" a="1"/>
  <c r="AI186" i="11" s="1"/>
  <c r="AN204" i="11"/>
  <c r="AB204" i="11"/>
  <c r="X200" i="11"/>
  <c r="Z198" i="11" a="1"/>
  <c r="Z198" i="11" s="1"/>
  <c r="AU194" i="11"/>
  <c r="AM190" i="11" a="1"/>
  <c r="AM190" i="11" s="1"/>
  <c r="AO190" i="11" s="1"/>
  <c r="Z190" i="11" a="1"/>
  <c r="Z190" i="11" s="1"/>
  <c r="AC186" i="11" a="1"/>
  <c r="AC186" i="11" s="1"/>
  <c r="X199" i="11"/>
  <c r="AB175" i="11"/>
  <c r="X175" i="11"/>
  <c r="AT175" i="11"/>
  <c r="AK175" i="11"/>
  <c r="AW201" i="11"/>
  <c r="AE190" i="11"/>
  <c r="AI190" i="11" s="1" a="1"/>
  <c r="AI190" i="11" s="1"/>
  <c r="AE187" i="11"/>
  <c r="AI187" i="11" s="1" a="1"/>
  <c r="AI187" i="11" s="1"/>
  <c r="AC187" i="11" a="1"/>
  <c r="AC187" i="11" s="1"/>
  <c r="AD187" i="11" a="1"/>
  <c r="AD187" i="11" s="1"/>
  <c r="AF185" i="11"/>
  <c r="AM177" i="11" a="1"/>
  <c r="AM177" i="11" s="1"/>
  <c r="AN177" i="11"/>
  <c r="AR177" i="11" s="1" a="1"/>
  <c r="AR177" i="11" s="1"/>
  <c r="AL177" i="11" a="1"/>
  <c r="AL177" i="11" s="1"/>
  <c r="AE151" i="11"/>
  <c r="AI151" i="11" s="1" a="1"/>
  <c r="AI151" i="11" s="1"/>
  <c r="AV201" i="11"/>
  <c r="Z195" i="11" a="1"/>
  <c r="Z195" i="11" s="1"/>
  <c r="Z194" i="11" a="1"/>
  <c r="Z194" i="11" s="1"/>
  <c r="AD193" i="11" a="1"/>
  <c r="AD193" i="11" s="1"/>
  <c r="AV187" i="11"/>
  <c r="AU184" i="11"/>
  <c r="AW184" i="11"/>
  <c r="AT177" i="11"/>
  <c r="AB177" i="11"/>
  <c r="X177" i="11"/>
  <c r="BA172" i="11" a="1"/>
  <c r="BA172" i="11" s="1"/>
  <c r="AC193" i="11" a="1"/>
  <c r="AC193" i="11" s="1"/>
  <c r="AT190" i="11"/>
  <c r="Y189" i="11"/>
  <c r="Z185" i="11" a="1"/>
  <c r="Z185" i="11" s="1"/>
  <c r="Y185" i="11"/>
  <c r="Y184" i="11"/>
  <c r="AN191" i="11"/>
  <c r="AR191" i="11" s="1" a="1"/>
  <c r="AR191" i="11" s="1"/>
  <c r="AL191" i="11" a="1"/>
  <c r="AL191" i="11" s="1"/>
  <c r="AB191" i="11"/>
  <c r="X191" i="11"/>
  <c r="AT192" i="11"/>
  <c r="AM192" i="11" a="1"/>
  <c r="AM192" i="11" s="1"/>
  <c r="AK186" i="11"/>
  <c r="AU176" i="11"/>
  <c r="AV176" i="11"/>
  <c r="AW176" i="11"/>
  <c r="AC176" i="11" a="1"/>
  <c r="AC176" i="11" s="1"/>
  <c r="AD176" i="11" a="1"/>
  <c r="AD176" i="11" s="1"/>
  <c r="AT170" i="11"/>
  <c r="X170" i="11"/>
  <c r="AB170" i="11"/>
  <c r="AU168" i="11"/>
  <c r="AV168" i="11"/>
  <c r="AW168" i="11"/>
  <c r="AM167" i="11" a="1"/>
  <c r="AM167" i="11" s="1"/>
  <c r="AU130" i="11"/>
  <c r="AW130" i="11"/>
  <c r="AV130" i="11"/>
  <c r="AE184" i="11"/>
  <c r="AI184" i="11" s="1" a="1"/>
  <c r="AI184" i="11" s="1"/>
  <c r="AU182" i="11"/>
  <c r="AV181" i="11"/>
  <c r="AL178" i="11" a="1"/>
  <c r="AL178" i="11" s="1"/>
  <c r="X178" i="11"/>
  <c r="AE176" i="11"/>
  <c r="AI176" i="11" s="1" a="1"/>
  <c r="AI176" i="11" s="1"/>
  <c r="AU178" i="11"/>
  <c r="AW178" i="11"/>
  <c r="AE173" i="11"/>
  <c r="AI173" i="11" s="1" a="1"/>
  <c r="AI173" i="11" s="1"/>
  <c r="AC173" i="11" a="1"/>
  <c r="AC173" i="11" s="1"/>
  <c r="Y165" i="11"/>
  <c r="Z165" i="11" a="1"/>
  <c r="Z165" i="11" s="1"/>
  <c r="AT158" i="11"/>
  <c r="AB158" i="11"/>
  <c r="X158" i="11"/>
  <c r="AK158" i="11"/>
  <c r="AD180" i="11" a="1"/>
  <c r="AD180" i="11" s="1"/>
  <c r="AE180" i="11"/>
  <c r="AI180" i="11" s="1" a="1"/>
  <c r="AI180" i="11" s="1"/>
  <c r="AL179" i="11" a="1"/>
  <c r="AL179" i="11" s="1"/>
  <c r="AM179" i="11" a="1"/>
  <c r="AM179" i="11" s="1"/>
  <c r="AN179" i="11"/>
  <c r="AR179" i="11" s="1" a="1"/>
  <c r="AR179" i="11" s="1"/>
  <c r="X179" i="11"/>
  <c r="AT179" i="11"/>
  <c r="AB179" i="11"/>
  <c r="AV178" i="11"/>
  <c r="AW174" i="11"/>
  <c r="AG147" i="11"/>
  <c r="AH147" i="11" s="1"/>
  <c r="AK170" i="11"/>
  <c r="Y166" i="11"/>
  <c r="Z166" i="11" a="1"/>
  <c r="Z166" i="11" s="1"/>
  <c r="AN164" i="11"/>
  <c r="AR164" i="11" s="1" a="1"/>
  <c r="AR164" i="11" s="1"/>
  <c r="AL164" i="11" a="1"/>
  <c r="AL164" i="11" s="1"/>
  <c r="AM164" i="11" a="1"/>
  <c r="AM164" i="11" s="1"/>
  <c r="AL171" i="11" a="1"/>
  <c r="AL171" i="11" s="1"/>
  <c r="AM171" i="11" a="1"/>
  <c r="AM171" i="11" s="1"/>
  <c r="AN171" i="11"/>
  <c r="AR171" i="11" s="1" a="1"/>
  <c r="AR171" i="11" s="1"/>
  <c r="AB165" i="11"/>
  <c r="AK165" i="11"/>
  <c r="AW163" i="11"/>
  <c r="AV163" i="11"/>
  <c r="AU157" i="11"/>
  <c r="AV157" i="11"/>
  <c r="Z149" i="11" a="1"/>
  <c r="Z149" i="11" s="1"/>
  <c r="Y149" i="11"/>
  <c r="AD174" i="11" a="1"/>
  <c r="AD174" i="11" s="1"/>
  <c r="AF174" i="11" s="1"/>
  <c r="AT166" i="11"/>
  <c r="AB156" i="11"/>
  <c r="X156" i="11"/>
  <c r="AT156" i="11"/>
  <c r="AK156" i="11"/>
  <c r="AU172" i="11"/>
  <c r="AV172" i="11"/>
  <c r="AB166" i="11"/>
  <c r="AK166" i="11"/>
  <c r="AB164" i="11"/>
  <c r="X164" i="11"/>
  <c r="AT164" i="11"/>
  <c r="AD162" i="11" a="1"/>
  <c r="AD162" i="11" s="1"/>
  <c r="AC162" i="11" a="1"/>
  <c r="AC162" i="11" s="1"/>
  <c r="AE162" i="11"/>
  <c r="AI162" i="11" s="1" a="1"/>
  <c r="AI162" i="11" s="1"/>
  <c r="AC157" i="11" a="1"/>
  <c r="AC157" i="11" s="1"/>
  <c r="AD157" i="11" a="1"/>
  <c r="AD157" i="11" s="1"/>
  <c r="AE157" i="11"/>
  <c r="AI157" i="11" s="1" a="1"/>
  <c r="AI157" i="11" s="1"/>
  <c r="AX153" i="11"/>
  <c r="BA153" i="11" a="1"/>
  <c r="BA153" i="11" s="1"/>
  <c r="Z172" i="11" a="1"/>
  <c r="Z172" i="11" s="1"/>
  <c r="AC168" i="11" a="1"/>
  <c r="AC168" i="11" s="1"/>
  <c r="AD168" i="11" a="1"/>
  <c r="AD168" i="11" s="1"/>
  <c r="AB167" i="11"/>
  <c r="X167" i="11"/>
  <c r="Y161" i="11"/>
  <c r="Z161" i="11" a="1"/>
  <c r="Z161" i="11" s="1"/>
  <c r="X171" i="11"/>
  <c r="AT171" i="11"/>
  <c r="AB171" i="11"/>
  <c r="AE159" i="11"/>
  <c r="AI159" i="11" s="1" a="1"/>
  <c r="AI159" i="11" s="1"/>
  <c r="AC159" i="11" a="1"/>
  <c r="AC159" i="11" s="1"/>
  <c r="AD159" i="11" a="1"/>
  <c r="AD159" i="11" s="1"/>
  <c r="AN148" i="11"/>
  <c r="AR148" i="11" s="1" a="1"/>
  <c r="AR148" i="11" s="1"/>
  <c r="AL148" i="11" a="1"/>
  <c r="AL148" i="11" s="1"/>
  <c r="AM148" i="11" a="1"/>
  <c r="AM148" i="11" s="1"/>
  <c r="AN172" i="11"/>
  <c r="AR172" i="11" s="1" a="1"/>
  <c r="AR172" i="11" s="1"/>
  <c r="AB172" i="11"/>
  <c r="AL168" i="11" a="1"/>
  <c r="AL168" i="11" s="1"/>
  <c r="X168" i="11"/>
  <c r="Y159" i="11"/>
  <c r="Y152" i="11"/>
  <c r="Z152" i="11" a="1"/>
  <c r="Z152" i="11" s="1"/>
  <c r="Z151" i="11" a="1"/>
  <c r="Z151" i="11" s="1"/>
  <c r="AU159" i="11"/>
  <c r="AW159" i="11"/>
  <c r="AC148" i="11" a="1"/>
  <c r="AC148" i="11" s="1"/>
  <c r="AE148" i="11"/>
  <c r="AI148" i="11" s="1" a="1"/>
  <c r="AI148" i="11" s="1"/>
  <c r="X135" i="11"/>
  <c r="AT135" i="11"/>
  <c r="AB135" i="11"/>
  <c r="AK135" i="11"/>
  <c r="AL151" i="11" a="1"/>
  <c r="AL151" i="11" s="1"/>
  <c r="AN151" i="11"/>
  <c r="AR151" i="11" s="1" a="1"/>
  <c r="AR151" i="11" s="1"/>
  <c r="AM149" i="11" a="1"/>
  <c r="AM149" i="11" s="1"/>
  <c r="AV169" i="11"/>
  <c r="AL160" i="11" a="1"/>
  <c r="AL160" i="11" s="1"/>
  <c r="AM160" i="11" a="1"/>
  <c r="AM160" i="11" s="1"/>
  <c r="AN160" i="11"/>
  <c r="AR160" i="11" s="1" a="1"/>
  <c r="AR160" i="11" s="1"/>
  <c r="X160" i="11"/>
  <c r="AT160" i="11"/>
  <c r="AB160" i="11"/>
  <c r="AD153" i="11" a="1"/>
  <c r="AD153" i="11" s="1"/>
  <c r="AE153" i="11"/>
  <c r="AI153" i="11" s="1" a="1"/>
  <c r="AI153" i="11" s="1"/>
  <c r="AM151" i="11" a="1"/>
  <c r="AM151" i="11" s="1"/>
  <c r="AD144" i="11" a="1"/>
  <c r="AD144" i="11" s="1"/>
  <c r="AE144" i="11"/>
  <c r="AI144" i="11" s="1" a="1"/>
  <c r="AI144" i="11" s="1"/>
  <c r="AM141" i="11" a="1"/>
  <c r="AM141" i="11" s="1"/>
  <c r="AN141" i="11"/>
  <c r="AR141" i="11" s="1" a="1"/>
  <c r="AR141" i="11" s="1"/>
  <c r="AL141" i="11" a="1"/>
  <c r="AL141" i="11" s="1"/>
  <c r="AV155" i="11"/>
  <c r="AW155" i="11"/>
  <c r="AC154" i="11" a="1"/>
  <c r="AC154" i="11" s="1"/>
  <c r="AF154" i="11" s="1"/>
  <c r="AD154" i="11" a="1"/>
  <c r="AD154" i="11" s="1"/>
  <c r="AB150" i="11"/>
  <c r="X150" i="11"/>
  <c r="AT150" i="11"/>
  <c r="AK150" i="11"/>
  <c r="AU148" i="11"/>
  <c r="AW148" i="11"/>
  <c r="AV148" i="11"/>
  <c r="AW146" i="11"/>
  <c r="AV146" i="11"/>
  <c r="AC146" i="11" a="1"/>
  <c r="AC146" i="11" s="1"/>
  <c r="AD146" i="11" a="1"/>
  <c r="AD146" i="11" s="1"/>
  <c r="AE146" i="11"/>
  <c r="AI146" i="11" s="1" a="1"/>
  <c r="AI146" i="11" s="1"/>
  <c r="Y144" i="11"/>
  <c r="Z144" i="11" a="1"/>
  <c r="Z144" i="11" s="1"/>
  <c r="AC163" i="11" a="1"/>
  <c r="AC163" i="11" s="1"/>
  <c r="AD163" i="11" a="1"/>
  <c r="AD163" i="11" s="1"/>
  <c r="AE155" i="11"/>
  <c r="AI155" i="11" s="1" a="1"/>
  <c r="AI155" i="11" s="1"/>
  <c r="AB152" i="11"/>
  <c r="AW151" i="11"/>
  <c r="AT149" i="11"/>
  <c r="AB149" i="11"/>
  <c r="AD155" i="11" a="1"/>
  <c r="AD155" i="11" s="1"/>
  <c r="AT152" i="11"/>
  <c r="AL127" i="11" a="1"/>
  <c r="AL127" i="11" s="1"/>
  <c r="AM127" i="11" a="1"/>
  <c r="AM127" i="11" s="1"/>
  <c r="AN127" i="11"/>
  <c r="AR127" i="11" s="1" a="1"/>
  <c r="AR127" i="11" s="1"/>
  <c r="AL142" i="11" a="1"/>
  <c r="AL142" i="11" s="1"/>
  <c r="AN142" i="11"/>
  <c r="AR142" i="11" s="1" a="1"/>
  <c r="AR142" i="11" s="1"/>
  <c r="X142" i="11"/>
  <c r="AB142" i="11"/>
  <c r="AT141" i="11"/>
  <c r="AB141" i="11"/>
  <c r="X141" i="11"/>
  <c r="AB139" i="11"/>
  <c r="X139" i="11"/>
  <c r="AK139" i="11"/>
  <c r="AT139" i="11"/>
  <c r="AD136" i="11" a="1"/>
  <c r="AD136" i="11" s="1"/>
  <c r="AE136" i="11"/>
  <c r="AI136" i="11" s="1" a="1"/>
  <c r="AI136" i="11" s="1"/>
  <c r="AC136" i="11" a="1"/>
  <c r="AC136" i="11" s="1"/>
  <c r="AC130" i="11" a="1"/>
  <c r="AC130" i="11" s="1"/>
  <c r="AD130" i="11" a="1"/>
  <c r="AD130" i="11" s="1"/>
  <c r="AE130" i="11"/>
  <c r="AI130" i="11" s="1" a="1"/>
  <c r="AI130" i="11" s="1"/>
  <c r="AV140" i="11"/>
  <c r="AX140" i="11" s="1"/>
  <c r="AE140" i="11"/>
  <c r="AI140" i="11" s="1" a="1"/>
  <c r="AI140" i="11" s="1"/>
  <c r="AV138" i="11"/>
  <c r="AN131" i="11"/>
  <c r="AR131" i="11" s="1" a="1"/>
  <c r="AR131" i="11" s="1"/>
  <c r="AL131" i="11" a="1"/>
  <c r="AL131" i="11" s="1"/>
  <c r="AB131" i="11"/>
  <c r="X131" i="11"/>
  <c r="AU126" i="11"/>
  <c r="AV126" i="11"/>
  <c r="AW126" i="11"/>
  <c r="AL125" i="11" a="1"/>
  <c r="AL125" i="11" s="1"/>
  <c r="AM125" i="11" a="1"/>
  <c r="AM125" i="11" s="1"/>
  <c r="AN125" i="11"/>
  <c r="AR125" i="11" s="1" a="1"/>
  <c r="AR125" i="11" s="1"/>
  <c r="AU124" i="11"/>
  <c r="AV124" i="11"/>
  <c r="AW124" i="11"/>
  <c r="AT143" i="11"/>
  <c r="AU138" i="11"/>
  <c r="AU132" i="11"/>
  <c r="AV132" i="11"/>
  <c r="AW132" i="11"/>
  <c r="AE124" i="11"/>
  <c r="AI124" i="11" s="1" a="1"/>
  <c r="AI124" i="11" s="1"/>
  <c r="AC124" i="11" a="1"/>
  <c r="AC124" i="11" s="1"/>
  <c r="AD124" i="11" a="1"/>
  <c r="AD124" i="11" s="1"/>
  <c r="AC138" i="11" a="1"/>
  <c r="AC138" i="11" s="1"/>
  <c r="AE138" i="11"/>
  <c r="AI138" i="11" s="1" a="1"/>
  <c r="AI138" i="11" s="1"/>
  <c r="AE137" i="11"/>
  <c r="AI137" i="11" s="1" a="1"/>
  <c r="AI137" i="11" s="1"/>
  <c r="AB134" i="11"/>
  <c r="AM133" i="11" a="1"/>
  <c r="AM133" i="11" s="1"/>
  <c r="AN133" i="11"/>
  <c r="AT133" i="11"/>
  <c r="AB133" i="11"/>
  <c r="AT131" i="11"/>
  <c r="AC140" i="11" a="1"/>
  <c r="AC140" i="11" s="1"/>
  <c r="AD137" i="11" a="1"/>
  <c r="AD137" i="11" s="1"/>
  <c r="X134" i="11"/>
  <c r="X127" i="11"/>
  <c r="AT127" i="11"/>
  <c r="AB127" i="11"/>
  <c r="AC123" i="11" a="1"/>
  <c r="AC123" i="11" s="1"/>
  <c r="AD123" i="11" a="1"/>
  <c r="AD123" i="11" s="1"/>
  <c r="Z138" i="11" a="1"/>
  <c r="Z138" i="11" s="1"/>
  <c r="AU134" i="11"/>
  <c r="AW134" i="11"/>
  <c r="Y129" i="11"/>
  <c r="AW128" i="11"/>
  <c r="AU128" i="11"/>
  <c r="X125" i="11"/>
  <c r="AT125" i="11"/>
  <c r="AB125" i="11"/>
  <c r="AT137" i="11"/>
  <c r="AD132" i="11" a="1"/>
  <c r="AD132" i="11" s="1"/>
  <c r="AF132" i="11" s="1"/>
  <c r="AT129" i="11"/>
  <c r="AM129" i="11" a="1"/>
  <c r="AM129" i="11" s="1"/>
  <c r="AL123" i="11" a="1"/>
  <c r="AL123" i="11" s="1"/>
  <c r="X123" i="11"/>
  <c r="AB126" i="11"/>
  <c r="AW123" i="11"/>
  <c r="AV123" i="11"/>
  <c r="X85" i="11"/>
  <c r="Y85" i="11" s="1"/>
  <c r="AB90" i="11"/>
  <c r="AD90" i="11" s="1" a="1"/>
  <c r="AD90" i="11" s="1"/>
  <c r="X112" i="11"/>
  <c r="Z112" i="11" s="1" a="1"/>
  <c r="Z112" i="11" s="1"/>
  <c r="AW116" i="11"/>
  <c r="BA116" i="11" s="1" a="1"/>
  <c r="BA116" i="11" s="1"/>
  <c r="AU85" i="11"/>
  <c r="AN112" i="11"/>
  <c r="AR112" i="11" s="1" a="1"/>
  <c r="AR112" i="11" s="1"/>
  <c r="AK76" i="11"/>
  <c r="AN76" i="11" s="1"/>
  <c r="AR76" i="11" s="1" a="1"/>
  <c r="AR76" i="11" s="1"/>
  <c r="AT29" i="11"/>
  <c r="AV29" i="11" s="1"/>
  <c r="AT33" i="11"/>
  <c r="AW33" i="11" s="1"/>
  <c r="BA33" i="11" s="1" a="1"/>
  <c r="BA33" i="11" s="1"/>
  <c r="AT62" i="11"/>
  <c r="AU62" i="11" s="1"/>
  <c r="X76" i="11"/>
  <c r="Y76" i="11" s="1"/>
  <c r="AB85" i="11"/>
  <c r="AC85" i="11" s="1" a="1"/>
  <c r="AC85" i="11" s="1"/>
  <c r="Z90" i="11" a="1"/>
  <c r="Z90" i="11" s="1"/>
  <c r="AB104" i="11"/>
  <c r="AE104" i="11" s="1"/>
  <c r="AI104" i="11" s="1" a="1"/>
  <c r="AI104" i="11" s="1"/>
  <c r="AK109" i="11"/>
  <c r="AM109" i="11" s="1" a="1"/>
  <c r="AM109" i="11" s="1"/>
  <c r="AB26" i="11"/>
  <c r="AE26" i="11" s="1"/>
  <c r="AI26" i="11" s="1" a="1"/>
  <c r="AI26" i="11" s="1"/>
  <c r="AK41" i="11"/>
  <c r="AM41" i="11" s="1" a="1"/>
  <c r="AM41" i="11" s="1"/>
  <c r="AD50" i="11" a="1"/>
  <c r="AD50" i="11" s="1"/>
  <c r="X55" i="11"/>
  <c r="Y55" i="11" s="1"/>
  <c r="AM73" i="11" a="1"/>
  <c r="AM73" i="11" s="1"/>
  <c r="AT76" i="11"/>
  <c r="AW76" i="11" s="1"/>
  <c r="BA76" i="11" s="1" a="1"/>
  <c r="BA76" i="11" s="1"/>
  <c r="AT90" i="11"/>
  <c r="X96" i="11"/>
  <c r="Y96" i="11" s="1"/>
  <c r="AB110" i="11"/>
  <c r="AE110" i="11" s="1"/>
  <c r="AI110" i="11" s="1" a="1"/>
  <c r="AI110" i="11" s="1"/>
  <c r="AB112" i="11"/>
  <c r="AE112" i="11" s="1"/>
  <c r="AI112" i="11" s="1" a="1"/>
  <c r="AI112" i="11" s="1"/>
  <c r="AB116" i="11"/>
  <c r="AE116" i="11" s="1"/>
  <c r="AI116" i="11" s="1" a="1"/>
  <c r="AI116" i="11" s="1"/>
  <c r="AK50" i="11"/>
  <c r="AN50" i="11" s="1"/>
  <c r="AR50" i="11" s="1" a="1"/>
  <c r="AR50" i="11" s="1"/>
  <c r="AB55" i="11"/>
  <c r="AE55" i="11" s="1"/>
  <c r="AI55" i="11" s="1" a="1"/>
  <c r="AI55" i="11" s="1"/>
  <c r="AT73" i="11"/>
  <c r="AV73" i="11" s="1"/>
  <c r="AB36" i="11"/>
  <c r="AE36" i="11" s="1"/>
  <c r="AI36" i="11" s="1" a="1"/>
  <c r="AI36" i="11" s="1"/>
  <c r="AT55" i="11"/>
  <c r="AV55" i="11" s="1"/>
  <c r="X111" i="11"/>
  <c r="AT27" i="11"/>
  <c r="AU27" i="11" s="1"/>
  <c r="X31" i="11"/>
  <c r="Y31" i="11" s="1"/>
  <c r="X48" i="11"/>
  <c r="Y48" i="11" s="1"/>
  <c r="AB103" i="11"/>
  <c r="AD103" i="11" s="1" a="1"/>
  <c r="AD103" i="11" s="1"/>
  <c r="AM23" i="11" a="1"/>
  <c r="AM23" i="11" s="1"/>
  <c r="AB31" i="11"/>
  <c r="AE31" i="11" s="1"/>
  <c r="AI31" i="11" s="1" a="1"/>
  <c r="AI31" i="11" s="1"/>
  <c r="AT43" i="11"/>
  <c r="AV43" i="11" s="1"/>
  <c r="AB48" i="11"/>
  <c r="AE48" i="11" s="1"/>
  <c r="AI48" i="11" s="1" a="1"/>
  <c r="AI48" i="11" s="1"/>
  <c r="AB74" i="11"/>
  <c r="AD74" i="11" s="1" a="1"/>
  <c r="AD74" i="11" s="1"/>
  <c r="AB84" i="11"/>
  <c r="AE84" i="11" s="1"/>
  <c r="AI84" i="11" s="1" a="1"/>
  <c r="AI84" i="11" s="1"/>
  <c r="AT103" i="11"/>
  <c r="AV103" i="11" s="1"/>
  <c r="AB108" i="11"/>
  <c r="AC108" i="11" s="1" a="1"/>
  <c r="AC108" i="11" s="1"/>
  <c r="AK48" i="11"/>
  <c r="AL48" i="11" s="1" a="1"/>
  <c r="AL48" i="11" s="1"/>
  <c r="AB111" i="11"/>
  <c r="AD111" i="11" s="1" a="1"/>
  <c r="AD111" i="11" s="1"/>
  <c r="AV24" i="11"/>
  <c r="AB44" i="11"/>
  <c r="AD44" i="11" s="1" a="1"/>
  <c r="AD44" i="11" s="1"/>
  <c r="AT111" i="11"/>
  <c r="AU111" i="11" s="1"/>
  <c r="AN74" i="11"/>
  <c r="AR74" i="11" s="1" a="1"/>
  <c r="AR74" i="11" s="1"/>
  <c r="AL74" i="11" a="1"/>
  <c r="AL74" i="11" s="1"/>
  <c r="Z91" i="11" a="1"/>
  <c r="Z91" i="11" s="1"/>
  <c r="Y91" i="11"/>
  <c r="AK54" i="11"/>
  <c r="AN54" i="11" s="1"/>
  <c r="AR54" i="11" s="1" a="1"/>
  <c r="AR54" i="11" s="1"/>
  <c r="X54" i="11"/>
  <c r="X23" i="11"/>
  <c r="Y23" i="11" s="1"/>
  <c r="Z23" i="11" s="1" a="1"/>
  <c r="Z23" i="11" s="1"/>
  <c r="X24" i="11"/>
  <c r="AK25" i="11"/>
  <c r="AN25" i="11" s="1"/>
  <c r="AR25" i="11" s="1" a="1"/>
  <c r="AR25" i="11" s="1"/>
  <c r="AB27" i="11"/>
  <c r="AC27" i="11" s="1" a="1"/>
  <c r="AC27" i="11" s="1"/>
  <c r="X29" i="11"/>
  <c r="Y29" i="11" s="1"/>
  <c r="AL33" i="11" a="1"/>
  <c r="AL33" i="11" s="1"/>
  <c r="X39" i="11"/>
  <c r="AV80" i="11"/>
  <c r="AW80" i="11"/>
  <c r="BA80" i="11" s="1" a="1"/>
  <c r="BA80" i="11" s="1"/>
  <c r="AB23" i="11"/>
  <c r="AC23" i="11" s="1" a="1"/>
  <c r="AC23" i="11" s="1"/>
  <c r="AB24" i="11"/>
  <c r="AD24" i="11" s="1" a="1"/>
  <c r="AD24" i="11" s="1"/>
  <c r="AL27" i="11" a="1"/>
  <c r="AL27" i="11" s="1"/>
  <c r="AB29" i="11"/>
  <c r="AC29" i="11" s="1" a="1"/>
  <c r="AC29" i="11" s="1"/>
  <c r="AT31" i="11"/>
  <c r="AV31" i="11" s="1"/>
  <c r="AM33" i="11" a="1"/>
  <c r="AM33" i="11" s="1"/>
  <c r="AT35" i="11"/>
  <c r="AW35" i="11" s="1"/>
  <c r="BA35" i="11" s="1" a="1"/>
  <c r="BA35" i="11" s="1"/>
  <c r="AN37" i="11"/>
  <c r="AR37" i="11" s="1" a="1"/>
  <c r="AR37" i="11" s="1"/>
  <c r="AB41" i="11"/>
  <c r="AD41" i="11" s="1" a="1"/>
  <c r="AD41" i="11" s="1"/>
  <c r="AB54" i="11"/>
  <c r="AD54" i="11" s="1" a="1"/>
  <c r="AD54" i="11" s="1"/>
  <c r="AT61" i="11"/>
  <c r="Z64" i="11" a="1"/>
  <c r="Z64" i="11" s="1"/>
  <c r="X68" i="11"/>
  <c r="Y68" i="11" s="1"/>
  <c r="AT71" i="11"/>
  <c r="X73" i="11"/>
  <c r="Z77" i="11" a="1"/>
  <c r="Z77" i="11" s="1"/>
  <c r="AB80" i="11"/>
  <c r="AB87" i="11"/>
  <c r="AT51" i="11"/>
  <c r="AK51" i="11"/>
  <c r="AL51" i="11" s="1" a="1"/>
  <c r="AL51" i="11" s="1"/>
  <c r="AK24" i="11"/>
  <c r="AL24" i="11" s="1" a="1"/>
  <c r="AL24" i="11" s="1"/>
  <c r="AM27" i="11" a="1"/>
  <c r="AM27" i="11" s="1"/>
  <c r="AL29" i="11" a="1"/>
  <c r="AL29" i="11" s="1"/>
  <c r="AT37" i="11"/>
  <c r="AB39" i="11"/>
  <c r="AC39" i="11" s="1" a="1"/>
  <c r="AC39" i="11" s="1"/>
  <c r="AB43" i="11"/>
  <c r="AD43" i="11" s="1" a="1"/>
  <c r="AD43" i="11" s="1"/>
  <c r="AC50" i="11" a="1"/>
  <c r="AC50" i="11" s="1"/>
  <c r="AK65" i="11"/>
  <c r="AN65" i="11" s="1"/>
  <c r="AR65" i="11" s="1" a="1"/>
  <c r="AR65" i="11" s="1"/>
  <c r="X65" i="11"/>
  <c r="AB77" i="11"/>
  <c r="AD77" i="11" s="1" a="1"/>
  <c r="AD77" i="11" s="1"/>
  <c r="X79" i="11"/>
  <c r="AB79" i="11"/>
  <c r="AE79" i="11" s="1"/>
  <c r="AI79" i="11" s="1" a="1"/>
  <c r="AI79" i="11" s="1"/>
  <c r="AK83" i="11"/>
  <c r="AN83" i="11" s="1"/>
  <c r="AR83" i="11" s="1" a="1"/>
  <c r="AR83" i="11" s="1"/>
  <c r="AT83" i="11"/>
  <c r="AU83" i="11" s="1"/>
  <c r="AK63" i="11"/>
  <c r="AL63" i="11" s="1" a="1"/>
  <c r="AL63" i="11" s="1"/>
  <c r="X63" i="11"/>
  <c r="AT78" i="11"/>
  <c r="AB78" i="11"/>
  <c r="AT88" i="11"/>
  <c r="AU88" i="11" s="1"/>
  <c r="X88" i="11"/>
  <c r="Y88" i="11" s="1"/>
  <c r="AB49" i="11"/>
  <c r="AE49" i="11" s="1"/>
  <c r="AI49" i="11" s="1" a="1"/>
  <c r="AI49" i="11" s="1"/>
  <c r="X49" i="11"/>
  <c r="AL23" i="11" a="1"/>
  <c r="AL23" i="11" s="1"/>
  <c r="AN29" i="11"/>
  <c r="AR29" i="11" s="1" a="1"/>
  <c r="AR29" i="11" s="1"/>
  <c r="X32" i="11"/>
  <c r="Y32" i="11" s="1"/>
  <c r="AT39" i="11"/>
  <c r="AW39" i="11" s="1"/>
  <c r="BA39" i="11" s="1" a="1"/>
  <c r="BA39" i="11" s="1"/>
  <c r="AU54" i="11"/>
  <c r="AK62" i="11"/>
  <c r="AM62" i="11" s="1" a="1"/>
  <c r="AM62" i="11" s="1"/>
  <c r="X62" i="11"/>
  <c r="AU65" i="11"/>
  <c r="AN73" i="11"/>
  <c r="AR73" i="11" s="1" a="1"/>
  <c r="AR73" i="11" s="1"/>
  <c r="AE76" i="11"/>
  <c r="AI76" i="11" s="1" a="1"/>
  <c r="AI76" i="11" s="1"/>
  <c r="AC76" i="11" a="1"/>
  <c r="AC76" i="11" s="1"/>
  <c r="X78" i="11"/>
  <c r="AK79" i="11"/>
  <c r="AB83" i="11"/>
  <c r="AB88" i="11"/>
  <c r="AC88" i="11" s="1" a="1"/>
  <c r="AC88" i="11" s="1"/>
  <c r="X98" i="11"/>
  <c r="AB98" i="11"/>
  <c r="AC98" i="11" s="1" a="1"/>
  <c r="AC98" i="11" s="1"/>
  <c r="AT117" i="11"/>
  <c r="AV117" i="11" s="1"/>
  <c r="AB117" i="11"/>
  <c r="AD117" i="11" s="1" a="1"/>
  <c r="AD117" i="11" s="1"/>
  <c r="AV54" i="11"/>
  <c r="AB60" i="11"/>
  <c r="AC60" i="11" s="1" a="1"/>
  <c r="AC60" i="11" s="1"/>
  <c r="X60" i="11"/>
  <c r="Y60" i="11" s="1"/>
  <c r="AK70" i="11"/>
  <c r="AN70" i="11" s="1"/>
  <c r="AR70" i="11" s="1" a="1"/>
  <c r="AR70" i="11" s="1"/>
  <c r="AT70" i="11"/>
  <c r="AT52" i="11"/>
  <c r="AK52" i="11"/>
  <c r="AN52" i="11" s="1"/>
  <c r="AR52" i="11" s="1" a="1"/>
  <c r="AR52" i="11" s="1"/>
  <c r="AB63" i="11"/>
  <c r="AD63" i="11" s="1" a="1"/>
  <c r="AD63" i="11" s="1"/>
  <c r="AT23" i="11"/>
  <c r="AU23" i="11" s="1"/>
  <c r="AW24" i="11"/>
  <c r="BA24" i="11" s="1" a="1"/>
  <c r="BA24" i="11" s="1"/>
  <c r="X27" i="11"/>
  <c r="X33" i="11"/>
  <c r="Y33" i="11" s="1"/>
  <c r="X35" i="11"/>
  <c r="Y35" i="11" s="1"/>
  <c r="X37" i="11"/>
  <c r="Y37" i="11" s="1"/>
  <c r="X40" i="11"/>
  <c r="Z44" i="11" a="1"/>
  <c r="Z44" i="11" s="1"/>
  <c r="Y44" i="11"/>
  <c r="AK49" i="11"/>
  <c r="AN49" i="11" s="1"/>
  <c r="AR49" i="11" s="1" a="1"/>
  <c r="AR49" i="11" s="1"/>
  <c r="AT50" i="11"/>
  <c r="AW50" i="11" s="1"/>
  <c r="BA50" i="11" s="1" a="1"/>
  <c r="BA50" i="11" s="1"/>
  <c r="X52" i="11"/>
  <c r="Y52" i="11" s="1"/>
  <c r="AB53" i="11"/>
  <c r="AC53" i="11" s="1" a="1"/>
  <c r="AC53" i="11" s="1"/>
  <c r="AK57" i="11"/>
  <c r="AL57" i="11" s="1" a="1"/>
  <c r="AL57" i="11" s="1"/>
  <c r="X57" i="11"/>
  <c r="X70" i="11"/>
  <c r="X71" i="11"/>
  <c r="AT74" i="11"/>
  <c r="AW74" i="11" s="1"/>
  <c r="BA74" i="11" s="1" a="1"/>
  <c r="BA74" i="11" s="1"/>
  <c r="X74" i="11"/>
  <c r="X82" i="11"/>
  <c r="AT82" i="11"/>
  <c r="AW82" i="11" s="1"/>
  <c r="BA82" i="11" s="1" a="1"/>
  <c r="BA82" i="11" s="1"/>
  <c r="AB33" i="11"/>
  <c r="AE33" i="11" s="1"/>
  <c r="AI33" i="11" s="1" a="1"/>
  <c r="AI33" i="11" s="1"/>
  <c r="AB35" i="11"/>
  <c r="AD35" i="11" s="1" a="1"/>
  <c r="AD35" i="11" s="1"/>
  <c r="AB37" i="11"/>
  <c r="AE37" i="11" s="1"/>
  <c r="AI37" i="11" s="1" a="1"/>
  <c r="AI37" i="11" s="1"/>
  <c r="AT63" i="11"/>
  <c r="AU63" i="11" s="1"/>
  <c r="AU100" i="11"/>
  <c r="AV100" i="11"/>
  <c r="AB52" i="11"/>
  <c r="AC52" i="11" s="1" a="1"/>
  <c r="AC52" i="11" s="1"/>
  <c r="X43" i="11"/>
  <c r="AT44" i="11"/>
  <c r="AW44" i="11" s="1"/>
  <c r="BA44" i="11" s="1" a="1"/>
  <c r="BA44" i="11" s="1"/>
  <c r="X50" i="11"/>
  <c r="X51" i="11"/>
  <c r="AU57" i="11"/>
  <c r="Z61" i="11" a="1"/>
  <c r="Z61" i="11" s="1"/>
  <c r="AB70" i="11"/>
  <c r="AD70" i="11" s="1" a="1"/>
  <c r="AD70" i="11" s="1"/>
  <c r="AB71" i="11"/>
  <c r="AD71" i="11" s="1" a="1"/>
  <c r="AD71" i="11" s="1"/>
  <c r="AE82" i="11"/>
  <c r="AI82" i="11" s="1" a="1"/>
  <c r="AI82" i="11" s="1"/>
  <c r="AC82" i="11" a="1"/>
  <c r="AC82" i="11" s="1"/>
  <c r="AK91" i="11"/>
  <c r="AM91" i="11" s="1" a="1"/>
  <c r="AM91" i="11" s="1"/>
  <c r="AB91" i="11"/>
  <c r="AT91" i="11"/>
  <c r="AB89" i="11"/>
  <c r="AC89" i="11" s="1" a="1"/>
  <c r="AC89" i="11" s="1"/>
  <c r="AB95" i="11"/>
  <c r="AC95" i="11" s="1" a="1"/>
  <c r="AC95" i="11" s="1"/>
  <c r="AD97" i="11" a="1"/>
  <c r="AD97" i="11" s="1"/>
  <c r="AT89" i="11"/>
  <c r="AT102" i="11"/>
  <c r="AV102" i="11" s="1"/>
  <c r="X104" i="11"/>
  <c r="Y104" i="11" s="1"/>
  <c r="Z110" i="11" a="1"/>
  <c r="Z110" i="11" s="1"/>
  <c r="AL112" i="11" a="1"/>
  <c r="AL112" i="11" s="1"/>
  <c r="AO112" i="11" s="1"/>
  <c r="S112" i="11" s="1"/>
  <c r="AT118" i="11"/>
  <c r="AV118" i="11" s="1"/>
  <c r="AT119" i="11"/>
  <c r="AW119" i="11" s="1"/>
  <c r="BA119" i="11" s="1" a="1"/>
  <c r="BA119" i="11" s="1"/>
  <c r="Y103" i="11"/>
  <c r="AB96" i="11"/>
  <c r="AE96" i="11" s="1"/>
  <c r="AI96" i="11" s="1" a="1"/>
  <c r="AI96" i="11" s="1"/>
  <c r="AB99" i="11"/>
  <c r="X102" i="11"/>
  <c r="AU104" i="11"/>
  <c r="AK108" i="11"/>
  <c r="AM108" i="11" s="1" a="1"/>
  <c r="AM108" i="11" s="1"/>
  <c r="AT110" i="11"/>
  <c r="AV110" i="11" s="1"/>
  <c r="AT112" i="11"/>
  <c r="X118" i="11"/>
  <c r="X119" i="11"/>
  <c r="X120" i="11"/>
  <c r="AK85" i="11"/>
  <c r="AN85" i="11" s="1"/>
  <c r="AR85" i="11" s="1" a="1"/>
  <c r="AR85" i="11" s="1"/>
  <c r="AV104" i="11"/>
  <c r="AW108" i="11"/>
  <c r="BA108" i="11" s="1" a="1"/>
  <c r="BA108" i="11" s="1"/>
  <c r="AB120" i="11"/>
  <c r="AC120" i="11" s="1" a="1"/>
  <c r="AC120" i="11" s="1"/>
  <c r="AB102" i="11"/>
  <c r="AD102" i="11" s="1" a="1"/>
  <c r="AD102" i="11" s="1"/>
  <c r="AB118" i="11"/>
  <c r="AD118" i="11" s="1" a="1"/>
  <c r="AD118" i="11" s="1"/>
  <c r="AB119" i="11"/>
  <c r="Y115" i="11"/>
  <c r="AC28" i="11" a="1"/>
  <c r="AC28" i="11" s="1"/>
  <c r="AK45" i="11"/>
  <c r="AB45" i="11"/>
  <c r="X45" i="11"/>
  <c r="Y45" i="11" s="1"/>
  <c r="AT45" i="11"/>
  <c r="AB25" i="11"/>
  <c r="X25" i="11"/>
  <c r="Y25" i="11" s="1"/>
  <c r="AD28" i="11" a="1"/>
  <c r="AD28" i="11" s="1"/>
  <c r="Z47" i="11" a="1"/>
  <c r="Z47" i="11" s="1"/>
  <c r="AN55" i="11"/>
  <c r="AR55" i="11" s="1" a="1"/>
  <c r="AR55" i="11" s="1"/>
  <c r="AL55" i="11" a="1"/>
  <c r="AL55" i="11" s="1"/>
  <c r="AM55" i="11" a="1"/>
  <c r="AM55" i="11" s="1"/>
  <c r="AM26" i="11" a="1"/>
  <c r="AM26" i="11" s="1"/>
  <c r="AL26" i="11" a="1"/>
  <c r="AL26" i="11" s="1"/>
  <c r="AN26" i="11"/>
  <c r="AU31" i="11"/>
  <c r="AT36" i="11"/>
  <c r="X36" i="11"/>
  <c r="Y36" i="11" s="1"/>
  <c r="AV30" i="11"/>
  <c r="AW30" i="11"/>
  <c r="BA30" i="11" s="1" a="1"/>
  <c r="BA30" i="11" s="1"/>
  <c r="AU30" i="11"/>
  <c r="X38" i="11"/>
  <c r="Y38" i="11" s="1"/>
  <c r="AB38" i="11"/>
  <c r="AT38" i="11"/>
  <c r="AL39" i="11" a="1"/>
  <c r="AL39" i="11" s="1"/>
  <c r="AN39" i="11"/>
  <c r="AR39" i="11" s="1" a="1"/>
  <c r="AR39" i="11" s="1"/>
  <c r="AM39" i="11" a="1"/>
  <c r="AM39" i="11" s="1"/>
  <c r="AW25" i="11"/>
  <c r="AV25" i="11"/>
  <c r="AN35" i="11"/>
  <c r="AR35" i="11" s="1" a="1"/>
  <c r="AR35" i="11" s="1"/>
  <c r="AL35" i="11" a="1"/>
  <c r="AL35" i="11" s="1"/>
  <c r="AM35" i="11" a="1"/>
  <c r="AM35" i="11" s="1"/>
  <c r="AD36" i="11" a="1"/>
  <c r="AD36" i="11" s="1"/>
  <c r="AU25" i="11"/>
  <c r="AK38" i="11"/>
  <c r="AE29" i="11"/>
  <c r="AI29" i="11" s="1" a="1"/>
  <c r="AI29" i="11" s="1"/>
  <c r="AM36" i="11" a="1"/>
  <c r="AM36" i="11" s="1"/>
  <c r="AL36" i="11" a="1"/>
  <c r="AL36" i="11" s="1"/>
  <c r="AL31" i="11" a="1"/>
  <c r="AL31" i="11" s="1"/>
  <c r="AN31" i="11"/>
  <c r="AR31" i="11" s="1" a="1"/>
  <c r="AR31" i="11" s="1"/>
  <c r="AM31" i="11" a="1"/>
  <c r="AM31" i="11" s="1"/>
  <c r="AN32" i="11"/>
  <c r="AR32" i="11" s="1" a="1"/>
  <c r="AR32" i="11" s="1"/>
  <c r="AM32" i="11" a="1"/>
  <c r="AM32" i="11" s="1"/>
  <c r="AB107" i="11"/>
  <c r="AT107" i="11"/>
  <c r="AK107" i="11"/>
  <c r="X107" i="11"/>
  <c r="Y107" i="11" s="1"/>
  <c r="AU33" i="11"/>
  <c r="AB34" i="11"/>
  <c r="AT34" i="11"/>
  <c r="X34" i="11"/>
  <c r="Y34" i="11" s="1"/>
  <c r="AK34" i="11"/>
  <c r="AN40" i="11"/>
  <c r="AR40" i="11" s="1" a="1"/>
  <c r="AR40" i="11" s="1"/>
  <c r="AM40" i="11" a="1"/>
  <c r="AM40" i="11" s="1"/>
  <c r="AN42" i="11"/>
  <c r="AR42" i="11" s="1" a="1"/>
  <c r="AR42" i="11" s="1"/>
  <c r="AM42" i="11" a="1"/>
  <c r="AM42" i="11" s="1"/>
  <c r="AL42" i="11" a="1"/>
  <c r="AL42" i="11" s="1"/>
  <c r="AT75" i="11"/>
  <c r="AK75" i="11"/>
  <c r="AB75" i="11"/>
  <c r="X75" i="11"/>
  <c r="Y75" i="11" s="1"/>
  <c r="AB47" i="11"/>
  <c r="AT47" i="11"/>
  <c r="AK47" i="11"/>
  <c r="X30" i="11"/>
  <c r="Y30" i="11" s="1"/>
  <c r="AB30" i="11"/>
  <c r="AK30" i="11"/>
  <c r="AW41" i="11"/>
  <c r="BA41" i="11" s="1" a="1"/>
  <c r="BA41" i="11" s="1"/>
  <c r="AU41" i="11"/>
  <c r="AB66" i="11"/>
  <c r="AT66" i="11"/>
  <c r="X66" i="11"/>
  <c r="Y66" i="11" s="1"/>
  <c r="AK66" i="11"/>
  <c r="AT28" i="11"/>
  <c r="X28" i="11"/>
  <c r="Y28" i="11" s="1"/>
  <c r="AT26" i="11"/>
  <c r="X26" i="11"/>
  <c r="Y26" i="11" s="1"/>
  <c r="AK28" i="11"/>
  <c r="AD31" i="11" a="1"/>
  <c r="AD31" i="11" s="1"/>
  <c r="AL37" i="11" a="1"/>
  <c r="AL37" i="11" s="1"/>
  <c r="X41" i="11"/>
  <c r="Y41" i="11" s="1"/>
  <c r="AB42" i="11"/>
  <c r="AT42" i="11"/>
  <c r="X42" i="11"/>
  <c r="Y42" i="11" s="1"/>
  <c r="AN43" i="11"/>
  <c r="AR43" i="11" s="1" a="1"/>
  <c r="AR43" i="11" s="1"/>
  <c r="AL43" i="11" a="1"/>
  <c r="AL43" i="11" s="1"/>
  <c r="AT32" i="11"/>
  <c r="AT40" i="11"/>
  <c r="AC46" i="11" a="1"/>
  <c r="AC46" i="11" s="1"/>
  <c r="AT53" i="11"/>
  <c r="X56" i="11"/>
  <c r="Y56" i="11" s="1"/>
  <c r="AB56" i="11"/>
  <c r="AT56" i="11"/>
  <c r="AT59" i="11"/>
  <c r="X59" i="11"/>
  <c r="Y59" i="11" s="1"/>
  <c r="AN67" i="11"/>
  <c r="AR67" i="11" s="1" a="1"/>
  <c r="AR67" i="11" s="1"/>
  <c r="AM67" i="11" a="1"/>
  <c r="AM67" i="11" s="1"/>
  <c r="AL67" i="11" a="1"/>
  <c r="AL67" i="11" s="1"/>
  <c r="AK44" i="11"/>
  <c r="AK46" i="11"/>
  <c r="AV50" i="11"/>
  <c r="AN58" i="11"/>
  <c r="AR58" i="11" s="1" a="1"/>
  <c r="AR58" i="11" s="1"/>
  <c r="AL58" i="11" a="1"/>
  <c r="AL58" i="11" s="1"/>
  <c r="AB32" i="11"/>
  <c r="AB40" i="11"/>
  <c r="AD46" i="11" a="1"/>
  <c r="AD46" i="11" s="1"/>
  <c r="AM58" i="11" a="1"/>
  <c r="AM58" i="11" s="1"/>
  <c r="AB59" i="11"/>
  <c r="AT46" i="11"/>
  <c r="AE51" i="11"/>
  <c r="AI51" i="11" s="1" a="1"/>
  <c r="AI51" i="11" s="1"/>
  <c r="AD51" i="11" a="1"/>
  <c r="AD51" i="11" s="1"/>
  <c r="AV58" i="11"/>
  <c r="AU58" i="11"/>
  <c r="X46" i="11"/>
  <c r="Y46" i="11" s="1"/>
  <c r="AC51" i="11" a="1"/>
  <c r="AC51" i="11" s="1"/>
  <c r="AK53" i="11"/>
  <c r="AW58" i="11"/>
  <c r="BA58" i="11" s="1" a="1"/>
  <c r="BA58" i="11" s="1"/>
  <c r="AK59" i="11"/>
  <c r="AW48" i="11"/>
  <c r="BA48" i="11" s="1" a="1"/>
  <c r="BA48" i="11" s="1"/>
  <c r="AV48" i="11"/>
  <c r="AU48" i="11"/>
  <c r="Z53" i="11" a="1"/>
  <c r="Z53" i="11" s="1"/>
  <c r="AK56" i="11"/>
  <c r="AN57" i="11"/>
  <c r="AR57" i="11" s="1" a="1"/>
  <c r="AR57" i="11" s="1"/>
  <c r="AB58" i="11"/>
  <c r="X58" i="11"/>
  <c r="Y58" i="11" s="1"/>
  <c r="AE68" i="11"/>
  <c r="AI68" i="11" s="1" a="1"/>
  <c r="AI68" i="11" s="1"/>
  <c r="AD68" i="11" a="1"/>
  <c r="AD68" i="11" s="1"/>
  <c r="AC68" i="11" a="1"/>
  <c r="AC68" i="11" s="1"/>
  <c r="AL71" i="11" a="1"/>
  <c r="AL71" i="11" s="1"/>
  <c r="AN71" i="11"/>
  <c r="AR71" i="11" s="1" a="1"/>
  <c r="AR71" i="11" s="1"/>
  <c r="AM71" i="11" a="1"/>
  <c r="AM71" i="11" s="1"/>
  <c r="AW72" i="11"/>
  <c r="BA72" i="11" s="1" a="1"/>
  <c r="BA72" i="11" s="1"/>
  <c r="AU72" i="11"/>
  <c r="AK64" i="11"/>
  <c r="AW81" i="11"/>
  <c r="BA81" i="11" s="1" a="1"/>
  <c r="BA81" i="11" s="1"/>
  <c r="AU81" i="11"/>
  <c r="AT49" i="11"/>
  <c r="AM54" i="11" a="1"/>
  <c r="AM54" i="11" s="1"/>
  <c r="AK61" i="11"/>
  <c r="AB64" i="11"/>
  <c r="AB67" i="11"/>
  <c r="AT67" i="11"/>
  <c r="X67" i="11"/>
  <c r="Y67" i="11" s="1"/>
  <c r="AM69" i="11" a="1"/>
  <c r="AM69" i="11" s="1"/>
  <c r="AL69" i="11" a="1"/>
  <c r="AL69" i="11" s="1"/>
  <c r="AB81" i="11"/>
  <c r="X81" i="11"/>
  <c r="Y81" i="11" s="1"/>
  <c r="AB61" i="11"/>
  <c r="AT69" i="11"/>
  <c r="X69" i="11"/>
  <c r="Y69" i="11" s="1"/>
  <c r="Z84" i="11" a="1"/>
  <c r="Z84" i="11" s="1"/>
  <c r="AE60" i="11"/>
  <c r="AI60" i="11" s="1" a="1"/>
  <c r="AI60" i="11" s="1"/>
  <c r="AD60" i="11" a="1"/>
  <c r="AD60" i="11" s="1"/>
  <c r="AD62" i="11" a="1"/>
  <c r="AD62" i="11" s="1"/>
  <c r="AC62" i="11" a="1"/>
  <c r="AC62" i="11" s="1"/>
  <c r="AT64" i="11"/>
  <c r="AB69" i="11"/>
  <c r="AK81" i="11"/>
  <c r="AL65" i="11" a="1"/>
  <c r="AL65" i="11" s="1"/>
  <c r="AE94" i="11"/>
  <c r="AI94" i="11" s="1" a="1"/>
  <c r="AI94" i="11" s="1"/>
  <c r="AD94" i="11" a="1"/>
  <c r="AD94" i="11" s="1"/>
  <c r="AN99" i="11"/>
  <c r="AR99" i="11" s="1" a="1"/>
  <c r="AR99" i="11" s="1"/>
  <c r="AM99" i="11" a="1"/>
  <c r="AM99" i="11" s="1"/>
  <c r="AL99" i="11" a="1"/>
  <c r="AL99" i="11" s="1"/>
  <c r="AK60" i="11"/>
  <c r="AK68" i="11"/>
  <c r="AK77" i="11"/>
  <c r="AT77" i="11"/>
  <c r="AT79" i="11"/>
  <c r="AC94" i="11" a="1"/>
  <c r="AC94" i="11" s="1"/>
  <c r="Z99" i="11" a="1"/>
  <c r="Z99" i="11" s="1"/>
  <c r="AB57" i="11"/>
  <c r="AV57" i="11"/>
  <c r="AB65" i="11"/>
  <c r="AV65" i="11"/>
  <c r="AB73" i="11"/>
  <c r="AB86" i="11"/>
  <c r="X86" i="11"/>
  <c r="Y86" i="11" s="1"/>
  <c r="AT86" i="11"/>
  <c r="AK86" i="11"/>
  <c r="AV105" i="11"/>
  <c r="AU105" i="11"/>
  <c r="AW105" i="11"/>
  <c r="BA105" i="11" s="1" a="1"/>
  <c r="BA105" i="11" s="1"/>
  <c r="AT60" i="11"/>
  <c r="AT68" i="11"/>
  <c r="AM74" i="11" a="1"/>
  <c r="AM74" i="11" s="1"/>
  <c r="AD76" i="11" a="1"/>
  <c r="AD76" i="11" s="1"/>
  <c r="Z83" i="11" a="1"/>
  <c r="Z83" i="11" s="1"/>
  <c r="AB92" i="11"/>
  <c r="AT92" i="11"/>
  <c r="AK92" i="11"/>
  <c r="AN93" i="11"/>
  <c r="AR93" i="11" s="1" a="1"/>
  <c r="AR93" i="11" s="1"/>
  <c r="AM93" i="11" a="1"/>
  <c r="AM93" i="11" s="1"/>
  <c r="AL93" i="11" a="1"/>
  <c r="AL93" i="11" s="1"/>
  <c r="AK72" i="11"/>
  <c r="AD82" i="11" a="1"/>
  <c r="AD82" i="11" s="1"/>
  <c r="X92" i="11"/>
  <c r="Y92" i="11" s="1"/>
  <c r="AK78" i="11"/>
  <c r="AK80" i="11"/>
  <c r="AK82" i="11"/>
  <c r="AK84" i="11"/>
  <c r="AT101" i="11"/>
  <c r="X101" i="11"/>
  <c r="Y101" i="11" s="1"/>
  <c r="AB101" i="11"/>
  <c r="AE109" i="11"/>
  <c r="AI109" i="11" s="1" a="1"/>
  <c r="AI109" i="11" s="1"/>
  <c r="AD109" i="11" a="1"/>
  <c r="AD109" i="11" s="1"/>
  <c r="AD116" i="11" a="1"/>
  <c r="AD116" i="11" s="1"/>
  <c r="AC116" i="11" a="1"/>
  <c r="AC116" i="11" s="1"/>
  <c r="AU80" i="11"/>
  <c r="AT84" i="11"/>
  <c r="AB93" i="11"/>
  <c r="AT93" i="11"/>
  <c r="X93" i="11"/>
  <c r="Y93" i="11" s="1"/>
  <c r="AV95" i="11"/>
  <c r="AU95" i="11"/>
  <c r="AK101" i="11"/>
  <c r="AC109" i="11" a="1"/>
  <c r="AC109" i="11" s="1"/>
  <c r="X80" i="11"/>
  <c r="Y80" i="11" s="1"/>
  <c r="AV85" i="11"/>
  <c r="AT87" i="11"/>
  <c r="X87" i="11"/>
  <c r="Y87" i="11" s="1"/>
  <c r="AE115" i="11"/>
  <c r="AI115" i="11" s="1" a="1"/>
  <c r="AI115" i="11" s="1"/>
  <c r="AD115" i="11" a="1"/>
  <c r="AD115" i="11" s="1"/>
  <c r="AC115" i="11" a="1"/>
  <c r="AC115" i="11" s="1"/>
  <c r="AM87" i="11" a="1"/>
  <c r="AM87" i="11" s="1"/>
  <c r="AL87" i="11" a="1"/>
  <c r="AL87" i="11" s="1"/>
  <c r="AW96" i="11"/>
  <c r="BA96" i="11" s="1" a="1"/>
  <c r="BA96" i="11" s="1"/>
  <c r="AV96" i="11"/>
  <c r="AU96" i="11"/>
  <c r="AP112" i="11"/>
  <c r="AQ112" i="11" s="1"/>
  <c r="AK94" i="11"/>
  <c r="AW100" i="11"/>
  <c r="BA100" i="11" s="1" a="1"/>
  <c r="BA100" i="11" s="1"/>
  <c r="X94" i="11"/>
  <c r="Y94" i="11" s="1"/>
  <c r="AK95" i="11"/>
  <c r="AK100" i="11"/>
  <c r="AK88" i="11"/>
  <c r="X95" i="11"/>
  <c r="Y95" i="11" s="1"/>
  <c r="X97" i="11"/>
  <c r="Y97" i="11" s="1"/>
  <c r="AT97" i="11"/>
  <c r="X100" i="11"/>
  <c r="Y100" i="11" s="1"/>
  <c r="AL111" i="11" a="1"/>
  <c r="AL111" i="11" s="1"/>
  <c r="AN111" i="11"/>
  <c r="AR111" i="11" s="1" a="1"/>
  <c r="AR111" i="11" s="1"/>
  <c r="AM111" i="11" a="1"/>
  <c r="AM111" i="11" s="1"/>
  <c r="AK89" i="11"/>
  <c r="AT94" i="11"/>
  <c r="AK97" i="11"/>
  <c r="AB100" i="11"/>
  <c r="AT106" i="11"/>
  <c r="AK106" i="11"/>
  <c r="AB106" i="11"/>
  <c r="X106" i="11"/>
  <c r="Y106" i="11" s="1"/>
  <c r="AE108" i="11"/>
  <c r="AI108" i="11" s="1" a="1"/>
  <c r="AI108" i="11" s="1"/>
  <c r="AN122" i="11"/>
  <c r="AR122" i="11" s="1" a="1"/>
  <c r="AR122" i="11" s="1"/>
  <c r="AM122" i="11" a="1"/>
  <c r="AM122" i="11" s="1"/>
  <c r="AL122" i="11" a="1"/>
  <c r="AL122" i="11" s="1"/>
  <c r="AK90" i="11"/>
  <c r="AT98" i="11"/>
  <c r="AN102" i="11"/>
  <c r="AR102" i="11" s="1" a="1"/>
  <c r="AR102" i="11" s="1"/>
  <c r="AL102" i="11" a="1"/>
  <c r="AL102" i="11" s="1"/>
  <c r="AD108" i="11" a="1"/>
  <c r="AD108" i="11" s="1"/>
  <c r="AN113" i="11"/>
  <c r="AR113" i="11" s="1" a="1"/>
  <c r="AR113" i="11" s="1"/>
  <c r="AM113" i="11" a="1"/>
  <c r="AM113" i="11" s="1"/>
  <c r="AL113" i="11" a="1"/>
  <c r="AL113" i="11" s="1"/>
  <c r="AN114" i="11"/>
  <c r="AR114" i="11" s="1" a="1"/>
  <c r="AR114" i="11" s="1"/>
  <c r="AM114" i="11" a="1"/>
  <c r="AM114" i="11" s="1"/>
  <c r="AL114" i="11" a="1"/>
  <c r="AL114" i="11" s="1"/>
  <c r="AC97" i="11" a="1"/>
  <c r="AC97" i="11" s="1"/>
  <c r="AK98" i="11"/>
  <c r="AW102" i="11"/>
  <c r="BA102" i="11" s="1" a="1"/>
  <c r="BA102" i="11" s="1"/>
  <c r="X105" i="11"/>
  <c r="Y105" i="11" s="1"/>
  <c r="AK105" i="11"/>
  <c r="AB105" i="11"/>
  <c r="AT99" i="11"/>
  <c r="AK103" i="11"/>
  <c r="AW118" i="11"/>
  <c r="BA118" i="11" s="1" a="1"/>
  <c r="BA118" i="11" s="1"/>
  <c r="AB121" i="11"/>
  <c r="AT121" i="11"/>
  <c r="AK96" i="11"/>
  <c r="AK104" i="11"/>
  <c r="X108" i="11"/>
  <c r="Y108" i="11" s="1"/>
  <c r="AV108" i="11"/>
  <c r="AU118" i="11"/>
  <c r="X121" i="11"/>
  <c r="Y121" i="11" s="1"/>
  <c r="AB113" i="11"/>
  <c r="AT113" i="11"/>
  <c r="AB114" i="11"/>
  <c r="AT114" i="11"/>
  <c r="X114" i="11"/>
  <c r="Y114" i="11" s="1"/>
  <c r="AT109" i="11"/>
  <c r="X109" i="11"/>
  <c r="Y109" i="11" s="1"/>
  <c r="X113" i="11"/>
  <c r="Y113" i="11" s="1"/>
  <c r="AN120" i="11"/>
  <c r="AR120" i="11" s="1" a="1"/>
  <c r="AR120" i="11" s="1"/>
  <c r="AM120" i="11" a="1"/>
  <c r="AM120" i="11" s="1"/>
  <c r="AV116" i="11"/>
  <c r="AL118" i="11" a="1"/>
  <c r="AL118" i="11" s="1"/>
  <c r="AN118" i="11"/>
  <c r="AR118" i="11" s="1" a="1"/>
  <c r="AR118" i="11" s="1"/>
  <c r="AL119" i="11" a="1"/>
  <c r="AL119" i="11" s="1"/>
  <c r="AN119" i="11"/>
  <c r="AR119" i="11" s="1" a="1"/>
  <c r="AR119" i="11" s="1"/>
  <c r="AK121" i="11"/>
  <c r="AB122" i="11"/>
  <c r="AT122" i="11"/>
  <c r="X122" i="11"/>
  <c r="Y122" i="11" s="1"/>
  <c r="AK115" i="11"/>
  <c r="AT120" i="11"/>
  <c r="AK116" i="11"/>
  <c r="AK117" i="11"/>
  <c r="AK110" i="11"/>
  <c r="AT115" i="11"/>
  <c r="X117" i="11"/>
  <c r="Y117" i="11" s="1"/>
  <c r="AF97" i="11" l="1"/>
  <c r="AC26" i="11" a="1"/>
  <c r="AC26" i="11" s="1"/>
  <c r="Z29" i="11" a="1"/>
  <c r="Z29" i="11" s="1"/>
  <c r="AU701" i="11"/>
  <c r="AE698" i="11"/>
  <c r="AI698" i="11" s="1" a="1"/>
  <c r="AI698" i="11" s="1"/>
  <c r="AN908" i="11"/>
  <c r="AR908" i="11" s="1" a="1"/>
  <c r="AR908" i="11" s="1"/>
  <c r="AM918" i="11" a="1"/>
  <c r="AM918" i="11" s="1"/>
  <c r="AV885" i="11"/>
  <c r="AM265" i="11" a="1"/>
  <c r="AM265" i="11" s="1"/>
  <c r="AL739" i="11" a="1"/>
  <c r="AL739" i="11" s="1"/>
  <c r="AN983" i="11"/>
  <c r="AR983" i="11" s="1" a="1"/>
  <c r="AR983" i="11" s="1"/>
  <c r="AX85" i="11"/>
  <c r="AM70" i="11" a="1"/>
  <c r="AM70" i="11" s="1"/>
  <c r="AE70" i="11"/>
  <c r="AI70" i="11" s="1" a="1"/>
  <c r="AI70" i="11" s="1"/>
  <c r="AL54" i="11" a="1"/>
  <c r="AL54" i="11" s="1"/>
  <c r="AO902" i="11"/>
  <c r="AL213" i="11" a="1"/>
  <c r="AL213" i="11" s="1"/>
  <c r="AL420" i="11" a="1"/>
  <c r="AL420" i="11" s="1"/>
  <c r="AO420" i="11" s="1"/>
  <c r="S420" i="11" s="1"/>
  <c r="AM420" i="11" a="1"/>
  <c r="AM420" i="11" s="1"/>
  <c r="AX582" i="11"/>
  <c r="AO677" i="11"/>
  <c r="AD85" i="11" a="1"/>
  <c r="AD85" i="11" s="1"/>
  <c r="AU50" i="11"/>
  <c r="AO343" i="11"/>
  <c r="AO815" i="11"/>
  <c r="AO768" i="11"/>
  <c r="AN968" i="11"/>
  <c r="AR968" i="11" s="1" a="1"/>
  <c r="AR968" i="11" s="1"/>
  <c r="AO187" i="11"/>
  <c r="AN295" i="11"/>
  <c r="AC282" i="11" a="1"/>
  <c r="AC282" i="11" s="1"/>
  <c r="AL451" i="11" a="1"/>
  <c r="AL451" i="11" s="1"/>
  <c r="AX691" i="11"/>
  <c r="AM65" i="11" a="1"/>
  <c r="AM65" i="11" s="1"/>
  <c r="AV63" i="11"/>
  <c r="AC36" i="11" a="1"/>
  <c r="AC36" i="11" s="1"/>
  <c r="AN780" i="11"/>
  <c r="AO912" i="11"/>
  <c r="AF827" i="11"/>
  <c r="AO914" i="11"/>
  <c r="AO853" i="11"/>
  <c r="AV1017" i="11"/>
  <c r="AF129" i="11"/>
  <c r="AL299" i="11" a="1"/>
  <c r="AL299" i="11" s="1"/>
  <c r="AD388" i="11" a="1"/>
  <c r="AD388" i="11" s="1"/>
  <c r="AO536" i="11"/>
  <c r="S536" i="11" s="1"/>
  <c r="AL468" i="11" a="1"/>
  <c r="AL468" i="11" s="1"/>
  <c r="AX116" i="11"/>
  <c r="AE103" i="11"/>
  <c r="AI103" i="11" s="1" a="1"/>
  <c r="AI103" i="11" s="1"/>
  <c r="AV867" i="11"/>
  <c r="AN91" i="11"/>
  <c r="AR91" i="11" s="1" a="1"/>
  <c r="AR91" i="11" s="1"/>
  <c r="AL91" i="11" a="1"/>
  <c r="AL91" i="11" s="1"/>
  <c r="Z88" i="11" a="1"/>
  <c r="Z88" i="11" s="1"/>
  <c r="AD29" i="11" a="1"/>
  <c r="AD29" i="11" s="1"/>
  <c r="AC103" i="11" a="1"/>
  <c r="AC103" i="11" s="1"/>
  <c r="AN299" i="11"/>
  <c r="AR299" i="11" s="1" a="1"/>
  <c r="AR299" i="11" s="1"/>
  <c r="AW532" i="11"/>
  <c r="BA532" i="11" s="1" a="1"/>
  <c r="BA532" i="11" s="1"/>
  <c r="AN549" i="11"/>
  <c r="AR549" i="11" s="1" a="1"/>
  <c r="AR549" i="11" s="1"/>
  <c r="AV786" i="11"/>
  <c r="Y781" i="11"/>
  <c r="AF510" i="11"/>
  <c r="AL211" i="11" a="1"/>
  <c r="AL211" i="11" s="1"/>
  <c r="AM211" i="11" a="1"/>
  <c r="AM211" i="11" s="1"/>
  <c r="AN211" i="11"/>
  <c r="AR211" i="11" s="1" a="1"/>
  <c r="AR211" i="11" s="1"/>
  <c r="AU653" i="11"/>
  <c r="AW653" i="11"/>
  <c r="AL821" i="11" a="1"/>
  <c r="AL821" i="11" s="1"/>
  <c r="AM821" i="11" a="1"/>
  <c r="AM821" i="11" s="1"/>
  <c r="Y639" i="11"/>
  <c r="Z639" i="11" a="1"/>
  <c r="Z639" i="11" s="1"/>
  <c r="AV253" i="11"/>
  <c r="AU253" i="11"/>
  <c r="AW253" i="11"/>
  <c r="Y491" i="11"/>
  <c r="Z491" i="11" a="1"/>
  <c r="Z491" i="11" s="1"/>
  <c r="Y473" i="11"/>
  <c r="Z473" i="11" a="1"/>
  <c r="Z473" i="11" s="1"/>
  <c r="AL978" i="11" a="1"/>
  <c r="AL978" i="11" s="1"/>
  <c r="AN978" i="11"/>
  <c r="AR978" i="11" s="1" a="1"/>
  <c r="AR978" i="11" s="1"/>
  <c r="AM978" i="11" a="1"/>
  <c r="AM978" i="11" s="1"/>
  <c r="AD217" i="11" a="1"/>
  <c r="AD217" i="11" s="1"/>
  <c r="AE217" i="11"/>
  <c r="AI217" i="11" s="1" a="1"/>
  <c r="AI217" i="11" s="1"/>
  <c r="AC217" i="11" a="1"/>
  <c r="AC217" i="11" s="1"/>
  <c r="AN470" i="11"/>
  <c r="AR470" i="11" s="1" a="1"/>
  <c r="AR470" i="11" s="1"/>
  <c r="AL470" i="11" a="1"/>
  <c r="AL470" i="11" s="1"/>
  <c r="AU852" i="11"/>
  <c r="AV852" i="11"/>
  <c r="AW852" i="11"/>
  <c r="AD181" i="11" a="1"/>
  <c r="AD181" i="11" s="1"/>
  <c r="AE181" i="11"/>
  <c r="AI181" i="11" s="1" a="1"/>
  <c r="AI181" i="11" s="1"/>
  <c r="AC181" i="11" a="1"/>
  <c r="AC181" i="11" s="1"/>
  <c r="AF181" i="11" s="1"/>
  <c r="AU495" i="11"/>
  <c r="AV495" i="11"/>
  <c r="AW495" i="11"/>
  <c r="AC667" i="11" a="1"/>
  <c r="AC667" i="11" s="1"/>
  <c r="AD667" i="11" a="1"/>
  <c r="AD667" i="11" s="1"/>
  <c r="AN285" i="11"/>
  <c r="AR285" i="11" s="1" a="1"/>
  <c r="AR285" i="11" s="1"/>
  <c r="AL285" i="11" a="1"/>
  <c r="AL285" i="11" s="1"/>
  <c r="AM196" i="11" a="1"/>
  <c r="AM196" i="11" s="1"/>
  <c r="AN196" i="11"/>
  <c r="AR196" i="11" s="1" a="1"/>
  <c r="AR196" i="11" s="1"/>
  <c r="AL196" i="11" a="1"/>
  <c r="AL196" i="11" s="1"/>
  <c r="AE251" i="11"/>
  <c r="AI251" i="11" s="1" a="1"/>
  <c r="AI251" i="11" s="1"/>
  <c r="AC251" i="11" a="1"/>
  <c r="AC251" i="11" s="1"/>
  <c r="AD251" i="11" a="1"/>
  <c r="AD251" i="11" s="1"/>
  <c r="AV352" i="11"/>
  <c r="AW352" i="11"/>
  <c r="AU352" i="11"/>
  <c r="AC517" i="11" a="1"/>
  <c r="AC517" i="11" s="1"/>
  <c r="AD517" i="11" a="1"/>
  <c r="AD517" i="11" s="1"/>
  <c r="Z799" i="11" a="1"/>
  <c r="Z799" i="11" s="1"/>
  <c r="Y799" i="11"/>
  <c r="AC897" i="11" a="1"/>
  <c r="AC897" i="11" s="1"/>
  <c r="AE897" i="11"/>
  <c r="AI897" i="11" s="1" a="1"/>
  <c r="AI897" i="11" s="1"/>
  <c r="AD897" i="11" a="1"/>
  <c r="AD897" i="11" s="1"/>
  <c r="AO189" i="11"/>
  <c r="AD352" i="11" a="1"/>
  <c r="AD352" i="11" s="1"/>
  <c r="AE352" i="11"/>
  <c r="AI352" i="11" s="1" a="1"/>
  <c r="AI352" i="11" s="1"/>
  <c r="AN453" i="11"/>
  <c r="AR453" i="11" s="1" a="1"/>
  <c r="AR453" i="11" s="1"/>
  <c r="AL453" i="11" a="1"/>
  <c r="AL453" i="11" s="1"/>
  <c r="AU604" i="11"/>
  <c r="AW604" i="11"/>
  <c r="BA604" i="11" s="1" a="1"/>
  <c r="BA604" i="11" s="1"/>
  <c r="AV604" i="11"/>
  <c r="AC957" i="11" a="1"/>
  <c r="AC957" i="11" s="1"/>
  <c r="AD957" i="11" a="1"/>
  <c r="AD957" i="11" s="1"/>
  <c r="AE957" i="11"/>
  <c r="AI957" i="11" s="1" a="1"/>
  <c r="AI957" i="11" s="1"/>
  <c r="AN485" i="11"/>
  <c r="AR485" i="11" s="1" a="1"/>
  <c r="AR485" i="11" s="1"/>
  <c r="AL485" i="11" a="1"/>
  <c r="AL485" i="11" s="1"/>
  <c r="AM485" i="11" a="1"/>
  <c r="AM485" i="11" s="1"/>
  <c r="AN880" i="11"/>
  <c r="AR880" i="11" s="1" a="1"/>
  <c r="AR880" i="11" s="1"/>
  <c r="AM880" i="11" a="1"/>
  <c r="AM880" i="11" s="1"/>
  <c r="AL880" i="11" a="1"/>
  <c r="AL880" i="11" s="1"/>
  <c r="AL337" i="11" a="1"/>
  <c r="AL337" i="11" s="1"/>
  <c r="AO337" i="11" s="1"/>
  <c r="AM337" i="11" a="1"/>
  <c r="AM337" i="11" s="1"/>
  <c r="AD762" i="11" a="1"/>
  <c r="AD762" i="11" s="1"/>
  <c r="AC762" i="11" a="1"/>
  <c r="AC762" i="11" s="1"/>
  <c r="AE762" i="11"/>
  <c r="AI762" i="11" s="1" a="1"/>
  <c r="AI762" i="11" s="1"/>
  <c r="Z345" i="11" a="1"/>
  <c r="Z345" i="11" s="1"/>
  <c r="Y345" i="11"/>
  <c r="Z670" i="11" a="1"/>
  <c r="Z670" i="11" s="1"/>
  <c r="Y670" i="11"/>
  <c r="AU480" i="11"/>
  <c r="AV480" i="11"/>
  <c r="AW480" i="11"/>
  <c r="AM378" i="11" a="1"/>
  <c r="AM378" i="11" s="1"/>
  <c r="AN378" i="11"/>
  <c r="AR378" i="11" s="1" a="1"/>
  <c r="AR378" i="11" s="1"/>
  <c r="AL378" i="11" a="1"/>
  <c r="AL378" i="11" s="1"/>
  <c r="AD641" i="11" a="1"/>
  <c r="AD641" i="11" s="1"/>
  <c r="AC641" i="11" a="1"/>
  <c r="AC641" i="11" s="1"/>
  <c r="AE641" i="11"/>
  <c r="AI641" i="11" s="1" a="1"/>
  <c r="AI641" i="11" s="1"/>
  <c r="AV434" i="11"/>
  <c r="AU434" i="11"/>
  <c r="AW434" i="11"/>
  <c r="AU527" i="11"/>
  <c r="AV527" i="11"/>
  <c r="AW527" i="11"/>
  <c r="AD1019" i="11" a="1"/>
  <c r="AD1019" i="11" s="1"/>
  <c r="AC1019" i="11" a="1"/>
  <c r="AC1019" i="11" s="1"/>
  <c r="AE1019" i="11"/>
  <c r="AI1019" i="11" s="1" a="1"/>
  <c r="AI1019" i="11" s="1"/>
  <c r="AC305" i="11" a="1"/>
  <c r="AC305" i="11" s="1"/>
  <c r="AD305" i="11" a="1"/>
  <c r="AD305" i="11" s="1"/>
  <c r="AE305" i="11"/>
  <c r="AM714" i="11" a="1"/>
  <c r="AM714" i="11" s="1"/>
  <c r="AN714" i="11"/>
  <c r="AR714" i="11" s="1" a="1"/>
  <c r="AR714" i="11" s="1"/>
  <c r="AL714" i="11" a="1"/>
  <c r="AL714" i="11" s="1"/>
  <c r="AM931" i="11" a="1"/>
  <c r="AM931" i="11" s="1"/>
  <c r="AN931" i="11"/>
  <c r="AR931" i="11" s="1" a="1"/>
  <c r="AR931" i="11" s="1"/>
  <c r="AL931" i="11" a="1"/>
  <c r="AL931" i="11" s="1"/>
  <c r="AL300" i="11" a="1"/>
  <c r="AL300" i="11" s="1"/>
  <c r="AM300" i="11" a="1"/>
  <c r="AM300" i="11" s="1"/>
  <c r="AN300" i="11"/>
  <c r="AR300" i="11" s="1" a="1"/>
  <c r="AR300" i="11" s="1"/>
  <c r="AU645" i="11"/>
  <c r="AV645" i="11"/>
  <c r="AV420" i="11"/>
  <c r="AW420" i="11"/>
  <c r="AC503" i="11" a="1"/>
  <c r="AC503" i="11" s="1"/>
  <c r="AD503" i="11" a="1"/>
  <c r="AD503" i="11" s="1"/>
  <c r="AE503" i="11"/>
  <c r="AI503" i="11" s="1" a="1"/>
  <c r="AI503" i="11" s="1"/>
  <c r="Z805" i="11" a="1"/>
  <c r="Z805" i="11" s="1"/>
  <c r="Y805" i="11"/>
  <c r="AM174" i="11" a="1"/>
  <c r="AM174" i="11" s="1"/>
  <c r="AL174" i="11" a="1"/>
  <c r="AL174" i="11" s="1"/>
  <c r="AM245" i="11" a="1"/>
  <c r="AM245" i="11" s="1"/>
  <c r="AN245" i="11"/>
  <c r="AR245" i="11" s="1" a="1"/>
  <c r="AR245" i="11" s="1"/>
  <c r="AC605" i="11" a="1"/>
  <c r="AC605" i="11" s="1"/>
  <c r="AD605" i="11" a="1"/>
  <c r="AD605" i="11" s="1"/>
  <c r="AE605" i="11"/>
  <c r="AI605" i="11" s="1" a="1"/>
  <c r="AI605" i="11" s="1"/>
  <c r="AN1005" i="11"/>
  <c r="AR1005" i="11" s="1" a="1"/>
  <c r="AR1005" i="11" s="1"/>
  <c r="AL1005" i="11" a="1"/>
  <c r="AL1005" i="11" s="1"/>
  <c r="Z654" i="11" a="1"/>
  <c r="Z654" i="11" s="1"/>
  <c r="Y654" i="11"/>
  <c r="Y990" i="11"/>
  <c r="Z990" i="11" a="1"/>
  <c r="Z990" i="11" s="1"/>
  <c r="AM832" i="11" a="1"/>
  <c r="AM832" i="11" s="1"/>
  <c r="AN832" i="11"/>
  <c r="AR832" i="11" s="1" a="1"/>
  <c r="AR832" i="11" s="1"/>
  <c r="AL832" i="11" a="1"/>
  <c r="AL832" i="11" s="1"/>
  <c r="AO192" i="11"/>
  <c r="S192" i="11" s="1"/>
  <c r="AE324" i="11"/>
  <c r="AI324" i="11" s="1" a="1"/>
  <c r="AI324" i="11" s="1"/>
  <c r="AW346" i="11"/>
  <c r="AV653" i="11"/>
  <c r="Y342" i="11"/>
  <c r="Z342" i="11" a="1"/>
  <c r="Z342" i="11" s="1"/>
  <c r="AU273" i="11"/>
  <c r="AV273" i="11"/>
  <c r="AW273" i="11"/>
  <c r="BA273" i="11" s="1" a="1"/>
  <c r="BA273" i="11" s="1"/>
  <c r="AL332" i="11" a="1"/>
  <c r="AL332" i="11" s="1"/>
  <c r="Y275" i="11"/>
  <c r="Z275" i="11" a="1"/>
  <c r="Z275" i="11" s="1"/>
  <c r="AN502" i="11"/>
  <c r="AR502" i="11" s="1" a="1"/>
  <c r="AR502" i="11" s="1"/>
  <c r="AL502" i="11" a="1"/>
  <c r="AL502" i="11" s="1"/>
  <c r="AL484" i="11" a="1"/>
  <c r="AL484" i="11" s="1"/>
  <c r="AM484" i="11" a="1"/>
  <c r="AM484" i="11" s="1"/>
  <c r="Y701" i="11"/>
  <c r="AL492" i="11" a="1"/>
  <c r="AL492" i="11" s="1"/>
  <c r="AN492" i="11"/>
  <c r="AR492" i="11" s="1" a="1"/>
  <c r="AR492" i="11" s="1"/>
  <c r="AC756" i="11" a="1"/>
  <c r="AC756" i="11" s="1"/>
  <c r="AE756" i="11"/>
  <c r="AI756" i="11" s="1" a="1"/>
  <c r="AI756" i="11" s="1"/>
  <c r="AU795" i="11"/>
  <c r="AV795" i="11"/>
  <c r="AL831" i="11" a="1"/>
  <c r="AL831" i="11" s="1"/>
  <c r="AM831" i="11" a="1"/>
  <c r="AM831" i="11" s="1"/>
  <c r="AU905" i="11"/>
  <c r="AW905" i="11"/>
  <c r="AV905" i="11"/>
  <c r="Y958" i="11"/>
  <c r="Z958" i="11" a="1"/>
  <c r="Z958" i="11" s="1"/>
  <c r="AE633" i="11"/>
  <c r="AI633" i="11" s="1" a="1"/>
  <c r="AI633" i="11" s="1"/>
  <c r="AC633" i="11" a="1"/>
  <c r="AC633" i="11" s="1"/>
  <c r="Y809" i="11"/>
  <c r="Z809" i="11" a="1"/>
  <c r="Z809" i="11" s="1"/>
  <c r="AM687" i="11" a="1"/>
  <c r="AM687" i="11" s="1"/>
  <c r="AN687" i="11"/>
  <c r="AR687" i="11" s="1" a="1"/>
  <c r="AR687" i="11" s="1"/>
  <c r="AC919" i="11" a="1"/>
  <c r="AC919" i="11" s="1"/>
  <c r="AE919" i="11"/>
  <c r="AI919" i="11" s="1" a="1"/>
  <c r="AI919" i="11" s="1"/>
  <c r="AU420" i="11"/>
  <c r="AL194" i="11" a="1"/>
  <c r="AL194" i="11" s="1"/>
  <c r="AN194" i="11"/>
  <c r="AR194" i="11" s="1" a="1"/>
  <c r="AR194" i="11" s="1"/>
  <c r="AM194" i="11" a="1"/>
  <c r="AM194" i="11" s="1"/>
  <c r="AN478" i="11"/>
  <c r="AR478" i="11" s="1" a="1"/>
  <c r="AR478" i="11" s="1"/>
  <c r="AM478" i="11" a="1"/>
  <c r="AM478" i="11" s="1"/>
  <c r="Z412" i="11" a="1"/>
  <c r="Z412" i="11" s="1"/>
  <c r="Y412" i="11"/>
  <c r="Y673" i="11"/>
  <c r="Z673" i="11" a="1"/>
  <c r="Z673" i="11" s="1"/>
  <c r="Z662" i="11" a="1"/>
  <c r="Z662" i="11" s="1"/>
  <c r="Y662" i="11"/>
  <c r="AW285" i="11"/>
  <c r="BA285" i="11" s="1" a="1"/>
  <c r="BA285" i="11" s="1"/>
  <c r="AV285" i="11"/>
  <c r="AN253" i="11"/>
  <c r="AR253" i="11" s="1" a="1"/>
  <c r="AR253" i="11" s="1"/>
  <c r="AL253" i="11" a="1"/>
  <c r="AL253" i="11" s="1"/>
  <c r="AM253" i="11" a="1"/>
  <c r="AM253" i="11" s="1"/>
  <c r="AU505" i="11"/>
  <c r="AW505" i="11"/>
  <c r="BA505" i="11" s="1" a="1"/>
  <c r="BA505" i="11" s="1"/>
  <c r="U505" i="11" s="1"/>
  <c r="Y687" i="11"/>
  <c r="Z687" i="11" a="1"/>
  <c r="Z687" i="11" s="1"/>
  <c r="AL83" i="11" a="1"/>
  <c r="AL83" i="11" s="1"/>
  <c r="AU285" i="11"/>
  <c r="AD324" i="11" a="1"/>
  <c r="AD324" i="11" s="1"/>
  <c r="AV505" i="11"/>
  <c r="AM469" i="11" a="1"/>
  <c r="AM469" i="11" s="1"/>
  <c r="AN469" i="11"/>
  <c r="AR469" i="11" s="1" a="1"/>
  <c r="AR469" i="11" s="1"/>
  <c r="AE517" i="11"/>
  <c r="AI517" i="11" s="1" a="1"/>
  <c r="AI517" i="11" s="1"/>
  <c r="AU215" i="11"/>
  <c r="AV215" i="11"/>
  <c r="AW215" i="11"/>
  <c r="AU306" i="11"/>
  <c r="AV306" i="11"/>
  <c r="AW306" i="11"/>
  <c r="AM285" i="11" a="1"/>
  <c r="AM285" i="11" s="1"/>
  <c r="AO285" i="11" s="1"/>
  <c r="AV344" i="11"/>
  <c r="AU344" i="11"/>
  <c r="AW344" i="11"/>
  <c r="AE452" i="11"/>
  <c r="AI452" i="11" s="1" a="1"/>
  <c r="AI452" i="11" s="1"/>
  <c r="AC452" i="11" a="1"/>
  <c r="AC452" i="11" s="1"/>
  <c r="AD452" i="11" a="1"/>
  <c r="AD452" i="11" s="1"/>
  <c r="AI306" i="11" a="1"/>
  <c r="AI306" i="11" s="1"/>
  <c r="AF306" i="11"/>
  <c r="M306" i="11" s="1"/>
  <c r="AW419" i="11"/>
  <c r="AU419" i="11"/>
  <c r="AV419" i="11"/>
  <c r="AE443" i="11"/>
  <c r="AI443" i="11" s="1" a="1"/>
  <c r="AI443" i="11" s="1"/>
  <c r="AD443" i="11" a="1"/>
  <c r="AD443" i="11" s="1"/>
  <c r="AO441" i="11"/>
  <c r="AL664" i="11" a="1"/>
  <c r="AL664" i="11" s="1"/>
  <c r="AN664" i="11"/>
  <c r="AR664" i="11" s="1" a="1"/>
  <c r="AR664" i="11" s="1"/>
  <c r="Y492" i="11"/>
  <c r="Z492" i="11" a="1"/>
  <c r="Z492" i="11" s="1"/>
  <c r="Z596" i="11" a="1"/>
  <c r="Z596" i="11" s="1"/>
  <c r="Y596" i="11"/>
  <c r="AL761" i="11" a="1"/>
  <c r="AL761" i="11" s="1"/>
  <c r="AN761" i="11"/>
  <c r="AR761" i="11" s="1" a="1"/>
  <c r="AR761" i="11" s="1"/>
  <c r="AL806" i="11" a="1"/>
  <c r="AL806" i="11" s="1"/>
  <c r="AN806" i="11"/>
  <c r="AR806" i="11" s="1" a="1"/>
  <c r="AR806" i="11" s="1"/>
  <c r="AM806" i="11" a="1"/>
  <c r="AM806" i="11" s="1"/>
  <c r="AU499" i="11"/>
  <c r="AW499" i="11"/>
  <c r="AL721" i="11" a="1"/>
  <c r="AL721" i="11" s="1"/>
  <c r="AM721" i="11" a="1"/>
  <c r="AM721" i="11" s="1"/>
  <c r="AN721" i="11"/>
  <c r="AR721" i="11" s="1" a="1"/>
  <c r="AR721" i="11" s="1"/>
  <c r="S1017" i="11"/>
  <c r="AP1017" i="11"/>
  <c r="AQ1017" i="11" s="1"/>
  <c r="AL876" i="11" a="1"/>
  <c r="AL876" i="11" s="1"/>
  <c r="AN876" i="11"/>
  <c r="AR876" i="11" s="1" a="1"/>
  <c r="AR876" i="11" s="1"/>
  <c r="Y743" i="11"/>
  <c r="Y815" i="11"/>
  <c r="Z815" i="11" a="1"/>
  <c r="Z815" i="11" s="1"/>
  <c r="AV946" i="11"/>
  <c r="AW946" i="11"/>
  <c r="AU946" i="11"/>
  <c r="Y453" i="11"/>
  <c r="AU199" i="11"/>
  <c r="AV199" i="11"/>
  <c r="Z228" i="11" a="1"/>
  <c r="Z228" i="11" s="1"/>
  <c r="Y228" i="11"/>
  <c r="Z234" i="11" a="1"/>
  <c r="Z234" i="11" s="1"/>
  <c r="Y234" i="11"/>
  <c r="AM256" i="11" a="1"/>
  <c r="AM256" i="11" s="1"/>
  <c r="AN256" i="11"/>
  <c r="AR256" i="11" s="1" a="1"/>
  <c r="AR256" i="11" s="1"/>
  <c r="AD328" i="11" a="1"/>
  <c r="AD328" i="11" s="1"/>
  <c r="AC328" i="11" a="1"/>
  <c r="AC328" i="11" s="1"/>
  <c r="AE328" i="11"/>
  <c r="AI328" i="11" s="1" a="1"/>
  <c r="AI328" i="11" s="1"/>
  <c r="AD478" i="11" a="1"/>
  <c r="AD478" i="11" s="1"/>
  <c r="AC478" i="11" a="1"/>
  <c r="AC478" i="11" s="1"/>
  <c r="AE412" i="11"/>
  <c r="AI412" i="11" s="1" a="1"/>
  <c r="AI412" i="11" s="1"/>
  <c r="AC412" i="11" a="1"/>
  <c r="AC412" i="11" s="1"/>
  <c r="AU755" i="11"/>
  <c r="AV755" i="11"/>
  <c r="AU736" i="11"/>
  <c r="AV736" i="11"/>
  <c r="AW736" i="11"/>
  <c r="AN849" i="11"/>
  <c r="AR849" i="11" s="1" a="1"/>
  <c r="AR849" i="11" s="1"/>
  <c r="AL849" i="11" a="1"/>
  <c r="AL849" i="11" s="1"/>
  <c r="AO849" i="11" s="1"/>
  <c r="Y277" i="11"/>
  <c r="Z277" i="11" a="1"/>
  <c r="Z277" i="11" s="1"/>
  <c r="AW432" i="11"/>
  <c r="BA432" i="11" s="1" a="1"/>
  <c r="BA432" i="11" s="1"/>
  <c r="AU432" i="11"/>
  <c r="AN843" i="11"/>
  <c r="AR843" i="11" s="1" a="1"/>
  <c r="AR843" i="11" s="1"/>
  <c r="AL843" i="11" a="1"/>
  <c r="AL843" i="11" s="1"/>
  <c r="Y605" i="11"/>
  <c r="Z605" i="11" a="1"/>
  <c r="Z605" i="11" s="1"/>
  <c r="AC654" i="11" a="1"/>
  <c r="AC654" i="11" s="1"/>
  <c r="AF654" i="11" s="1"/>
  <c r="AG654" i="11" s="1"/>
  <c r="AH654" i="11" s="1"/>
  <c r="AD654" i="11" a="1"/>
  <c r="AD654" i="11" s="1"/>
  <c r="AE654" i="11"/>
  <c r="AI654" i="11" s="1" a="1"/>
  <c r="AI654" i="11" s="1"/>
  <c r="AN862" i="11"/>
  <c r="AR862" i="11" s="1" a="1"/>
  <c r="AR862" i="11" s="1"/>
  <c r="AM862" i="11" a="1"/>
  <c r="AM862" i="11" s="1"/>
  <c r="AL862" i="11" a="1"/>
  <c r="AL862" i="11" s="1"/>
  <c r="AU989" i="11"/>
  <c r="AW989" i="11"/>
  <c r="AL382" i="11" a="1"/>
  <c r="AL382" i="11" s="1"/>
  <c r="AO382" i="11" s="1"/>
  <c r="AN382" i="11"/>
  <c r="AM382" i="11" a="1"/>
  <c r="AM382" i="11" s="1"/>
  <c r="AU1005" i="11"/>
  <c r="AW1005" i="11"/>
  <c r="AV1005" i="11"/>
  <c r="AC352" i="11" a="1"/>
  <c r="AC352" i="11" s="1"/>
  <c r="AM470" i="11" a="1"/>
  <c r="AM470" i="11" s="1"/>
  <c r="AV623" i="11"/>
  <c r="AX623" i="11" s="1"/>
  <c r="AV758" i="11"/>
  <c r="AI702" i="11" a="1"/>
  <c r="AI702" i="11" s="1"/>
  <c r="AF702" i="11"/>
  <c r="Z860" i="11" a="1"/>
  <c r="Z860" i="11" s="1"/>
  <c r="AW973" i="11"/>
  <c r="AL283" i="11" a="1"/>
  <c r="AL283" i="11" s="1"/>
  <c r="AM283" i="11" a="1"/>
  <c r="AM283" i="11" s="1"/>
  <c r="AN283" i="11"/>
  <c r="AR283" i="11" s="1" a="1"/>
  <c r="AR283" i="11" s="1"/>
  <c r="Y291" i="11"/>
  <c r="Z291" i="11" a="1"/>
  <c r="Z291" i="11" s="1"/>
  <c r="AM453" i="11" a="1"/>
  <c r="AM453" i="11" s="1"/>
  <c r="AU819" i="11"/>
  <c r="AV819" i="11"/>
  <c r="AC864" i="11" a="1"/>
  <c r="AC864" i="11" s="1"/>
  <c r="AD864" i="11" a="1"/>
  <c r="AD864" i="11" s="1"/>
  <c r="AX895" i="11"/>
  <c r="AU869" i="11"/>
  <c r="AV869" i="11"/>
  <c r="AW869" i="11"/>
  <c r="Z299" i="11" a="1"/>
  <c r="Z299" i="11" s="1"/>
  <c r="Y299" i="11"/>
  <c r="AW416" i="11"/>
  <c r="BA416" i="11" s="1" a="1"/>
  <c r="BA416" i="11" s="1"/>
  <c r="U416" i="11" s="1"/>
  <c r="AU416" i="11"/>
  <c r="AU473" i="11"/>
  <c r="AW473" i="11"/>
  <c r="AV473" i="11"/>
  <c r="AC192" i="11" a="1"/>
  <c r="AC192" i="11" s="1"/>
  <c r="AE192" i="11"/>
  <c r="AI192" i="11" s="1" a="1"/>
  <c r="AI192" i="11" s="1"/>
  <c r="AM477" i="11" a="1"/>
  <c r="AM477" i="11" s="1"/>
  <c r="AL477" i="11" a="1"/>
  <c r="AL477" i="11" s="1"/>
  <c r="AO477" i="11" s="1"/>
  <c r="S477" i="11" s="1"/>
  <c r="AN477" i="11"/>
  <c r="AR477" i="11" s="1" a="1"/>
  <c r="AR477" i="11" s="1"/>
  <c r="AD565" i="11" a="1"/>
  <c r="AD565" i="11" s="1"/>
  <c r="AC565" i="11" a="1"/>
  <c r="AC565" i="11" s="1"/>
  <c r="AE565" i="11"/>
  <c r="AI565" i="11" s="1" a="1"/>
  <c r="AI565" i="11" s="1"/>
  <c r="AN199" i="11"/>
  <c r="AR199" i="11" s="1" a="1"/>
  <c r="AR199" i="11" s="1"/>
  <c r="AM199" i="11" a="1"/>
  <c r="AM199" i="11" s="1"/>
  <c r="AL199" i="11" a="1"/>
  <c r="AL199" i="11" s="1"/>
  <c r="AO199" i="11" s="1"/>
  <c r="AW240" i="11"/>
  <c r="BA240" i="11" s="1" a="1"/>
  <c r="BA240" i="11" s="1"/>
  <c r="AU240" i="11"/>
  <c r="AV240" i="11"/>
  <c r="AM234" i="11" a="1"/>
  <c r="AM234" i="11" s="1"/>
  <c r="AN234" i="11"/>
  <c r="AR234" i="11" s="1" a="1"/>
  <c r="AR234" i="11" s="1"/>
  <c r="AL234" i="11" a="1"/>
  <c r="AL234" i="11" s="1"/>
  <c r="AN385" i="11"/>
  <c r="AR385" i="11" s="1" a="1"/>
  <c r="AR385" i="11" s="1"/>
  <c r="AM385" i="11" a="1"/>
  <c r="AM385" i="11" s="1"/>
  <c r="AL385" i="11" a="1"/>
  <c r="AL385" i="11" s="1"/>
  <c r="AO385" i="11" s="1"/>
  <c r="AM332" i="11" a="1"/>
  <c r="AM332" i="11" s="1"/>
  <c r="AU589" i="11"/>
  <c r="AV589" i="11"/>
  <c r="AU715" i="11"/>
  <c r="AV715" i="11"/>
  <c r="AW754" i="11"/>
  <c r="AU754" i="11"/>
  <c r="AE874" i="11"/>
  <c r="AI874" i="11" s="1" a="1"/>
  <c r="AI874" i="11" s="1"/>
  <c r="AD874" i="11" a="1"/>
  <c r="AD874" i="11" s="1"/>
  <c r="AE351" i="11"/>
  <c r="AI351" i="11" s="1" a="1"/>
  <c r="AI351" i="11" s="1"/>
  <c r="AC351" i="11" a="1"/>
  <c r="AC351" i="11" s="1"/>
  <c r="AM738" i="11" a="1"/>
  <c r="AM738" i="11" s="1"/>
  <c r="AL738" i="11" a="1"/>
  <c r="AL738" i="11" s="1"/>
  <c r="AN738" i="11"/>
  <c r="AR738" i="11" s="1" a="1"/>
  <c r="AR738" i="11" s="1"/>
  <c r="AC889" i="11" a="1"/>
  <c r="AC889" i="11" s="1"/>
  <c r="AE889" i="11"/>
  <c r="AI889" i="11" s="1" a="1"/>
  <c r="AI889" i="11" s="1"/>
  <c r="AD889" i="11" a="1"/>
  <c r="AD889" i="11" s="1"/>
  <c r="AV346" i="11"/>
  <c r="Y279" i="11"/>
  <c r="Z279" i="11" a="1"/>
  <c r="Z279" i="11" s="1"/>
  <c r="AE88" i="11"/>
  <c r="AI88" i="11" s="1" a="1"/>
  <c r="AI88" i="11" s="1"/>
  <c r="AX65" i="11"/>
  <c r="AE353" i="11"/>
  <c r="AI353" i="11" s="1" a="1"/>
  <c r="AI353" i="11" s="1"/>
  <c r="AE667" i="11"/>
  <c r="AI667" i="11" s="1" a="1"/>
  <c r="AI667" i="11" s="1"/>
  <c r="AC975" i="11" a="1"/>
  <c r="AC975" i="11" s="1"/>
  <c r="AN149" i="11"/>
  <c r="AR149" i="11" s="1" a="1"/>
  <c r="AR149" i="11" s="1"/>
  <c r="AL149" i="11" a="1"/>
  <c r="AL149" i="11" s="1"/>
  <c r="AV328" i="11"/>
  <c r="AW328" i="11"/>
  <c r="Y361" i="11"/>
  <c r="Z361" i="11" a="1"/>
  <c r="Z361" i="11" s="1"/>
  <c r="AD439" i="11" a="1"/>
  <c r="AD439" i="11" s="1"/>
  <c r="AF439" i="11" s="1"/>
  <c r="AE439" i="11"/>
  <c r="AI439" i="11" s="1" a="1"/>
  <c r="AI439" i="11" s="1"/>
  <c r="AC439" i="11" a="1"/>
  <c r="AC439" i="11" s="1"/>
  <c r="AU873" i="11"/>
  <c r="AV873" i="11"/>
  <c r="AC1003" i="11" a="1"/>
  <c r="AC1003" i="11" s="1"/>
  <c r="AD1003" i="11" a="1"/>
  <c r="AD1003" i="11" s="1"/>
  <c r="AE1003" i="11"/>
  <c r="AI1003" i="11" s="1" a="1"/>
  <c r="AI1003" i="11" s="1"/>
  <c r="AN167" i="11"/>
  <c r="AR167" i="11" s="1" a="1"/>
  <c r="AR167" i="11" s="1"/>
  <c r="AL167" i="11" a="1"/>
  <c r="AL167" i="11" s="1"/>
  <c r="AE243" i="11"/>
  <c r="AI243" i="11" s="1" a="1"/>
  <c r="AI243" i="11" s="1"/>
  <c r="AD243" i="11" a="1"/>
  <c r="AD243" i="11" s="1"/>
  <c r="Y377" i="11"/>
  <c r="Z377" i="11" a="1"/>
  <c r="Z377" i="11" s="1"/>
  <c r="AV744" i="11"/>
  <c r="AU744" i="11"/>
  <c r="Y998" i="11"/>
  <c r="Z998" i="11" a="1"/>
  <c r="Z998" i="11" s="1"/>
  <c r="AN489" i="11"/>
  <c r="AR489" i="11" s="1" a="1"/>
  <c r="AR489" i="11" s="1"/>
  <c r="AL489" i="11" a="1"/>
  <c r="AL489" i="11" s="1"/>
  <c r="AM489" i="11" a="1"/>
  <c r="AM489" i="11" s="1"/>
  <c r="AL894" i="11" a="1"/>
  <c r="AL894" i="11" s="1"/>
  <c r="AN894" i="11"/>
  <c r="AR894" i="11" s="1" a="1"/>
  <c r="AR894" i="11" s="1"/>
  <c r="AC597" i="11" a="1"/>
  <c r="AC597" i="11" s="1"/>
  <c r="AD597" i="11" a="1"/>
  <c r="AD597" i="11" s="1"/>
  <c r="AF597" i="11" s="1"/>
  <c r="AD953" i="11" a="1"/>
  <c r="AD953" i="11" s="1"/>
  <c r="AE953" i="11"/>
  <c r="AI953" i="11" s="1" a="1"/>
  <c r="AI953" i="11" s="1"/>
  <c r="AC953" i="11" a="1"/>
  <c r="AC953" i="11" s="1"/>
  <c r="AU931" i="11"/>
  <c r="AW931" i="11"/>
  <c r="AV931" i="11"/>
  <c r="AW189" i="11"/>
  <c r="Y289" i="11"/>
  <c r="Z289" i="11" a="1"/>
  <c r="Z289" i="11" s="1"/>
  <c r="AM409" i="11" a="1"/>
  <c r="AM409" i="11" s="1"/>
  <c r="AN766" i="11"/>
  <c r="AR766" i="11" s="1" a="1"/>
  <c r="AR766" i="11" s="1"/>
  <c r="AM766" i="11" a="1"/>
  <c r="AM766" i="11" s="1"/>
  <c r="AL766" i="11" a="1"/>
  <c r="AL766" i="11" s="1"/>
  <c r="AW83" i="11"/>
  <c r="BA83" i="11" s="1" a="1"/>
  <c r="BA83" i="11" s="1"/>
  <c r="AN126" i="11"/>
  <c r="AR126" i="11" s="1" a="1"/>
  <c r="AR126" i="11" s="1"/>
  <c r="AX207" i="11"/>
  <c r="P207" i="11" s="1"/>
  <c r="Y274" i="11"/>
  <c r="Y307" i="11"/>
  <c r="AD353" i="11" a="1"/>
  <c r="AD353" i="11" s="1"/>
  <c r="AE382" i="11"/>
  <c r="AI382" i="11" s="1" a="1"/>
  <c r="AI382" i="11" s="1"/>
  <c r="AE597" i="11"/>
  <c r="AI597" i="11" s="1" a="1"/>
  <c r="AI597" i="11" s="1"/>
  <c r="AV989" i="11"/>
  <c r="AE975" i="11"/>
  <c r="AI975" i="11" s="1" a="1"/>
  <c r="AI975" i="11" s="1"/>
  <c r="AD205" i="11" a="1"/>
  <c r="AD205" i="11" s="1"/>
  <c r="AF205" i="11" s="1"/>
  <c r="AE205" i="11"/>
  <c r="AI205" i="11" s="1" a="1"/>
  <c r="AI205" i="11" s="1"/>
  <c r="AC205" i="11" a="1"/>
  <c r="AC205" i="11" s="1"/>
  <c r="AC370" i="11" a="1"/>
  <c r="AC370" i="11" s="1"/>
  <c r="AD370" i="11" a="1"/>
  <c r="AD370" i="11" s="1"/>
  <c r="AE370" i="11"/>
  <c r="AI370" i="11" s="1" a="1"/>
  <c r="AI370" i="11" s="1"/>
  <c r="AO399" i="11"/>
  <c r="AU781" i="11"/>
  <c r="AV781" i="11"/>
  <c r="AX781" i="11" s="1"/>
  <c r="AW781" i="11"/>
  <c r="Y155" i="11"/>
  <c r="Z155" i="11" a="1"/>
  <c r="Z155" i="11" s="1"/>
  <c r="AU174" i="11"/>
  <c r="AV174" i="11"/>
  <c r="AN143" i="11"/>
  <c r="AR143" i="11" s="1" a="1"/>
  <c r="AR143" i="11" s="1"/>
  <c r="AL143" i="11" a="1"/>
  <c r="AL143" i="11" s="1"/>
  <c r="AM143" i="11" a="1"/>
  <c r="AM143" i="11" s="1"/>
  <c r="AO143" i="11" s="1"/>
  <c r="AE189" i="11"/>
  <c r="AI189" i="11" s="1" a="1"/>
  <c r="AI189" i="11" s="1"/>
  <c r="AD189" i="11" a="1"/>
  <c r="AD189" i="11" s="1"/>
  <c r="AC189" i="11" a="1"/>
  <c r="AC189" i="11" s="1"/>
  <c r="AN376" i="11"/>
  <c r="AR376" i="11" s="1" a="1"/>
  <c r="AR376" i="11" s="1"/>
  <c r="AL376" i="11" a="1"/>
  <c r="AL376" i="11" s="1"/>
  <c r="AM376" i="11" a="1"/>
  <c r="AM376" i="11" s="1"/>
  <c r="AL315" i="11" a="1"/>
  <c r="AL315" i="11" s="1"/>
  <c r="AM315" i="11" a="1"/>
  <c r="AM315" i="11" s="1"/>
  <c r="AN315" i="11"/>
  <c r="AR315" i="11" s="1" a="1"/>
  <c r="AR315" i="11" s="1"/>
  <c r="Y443" i="11"/>
  <c r="Z443" i="11" a="1"/>
  <c r="Z443" i="11" s="1"/>
  <c r="AD705" i="11" a="1"/>
  <c r="AD705" i="11" s="1"/>
  <c r="AE705" i="11"/>
  <c r="AI705" i="11" s="1" a="1"/>
  <c r="AI705" i="11" s="1"/>
  <c r="AM1005" i="11" a="1"/>
  <c r="AM1005" i="11" s="1"/>
  <c r="AV783" i="11"/>
  <c r="AU783" i="11"/>
  <c r="AX783" i="11" s="1"/>
  <c r="AN598" i="11"/>
  <c r="AR598" i="11" s="1" a="1"/>
  <c r="AR598" i="11" s="1"/>
  <c r="AL598" i="11" a="1"/>
  <c r="AL598" i="11" s="1"/>
  <c r="AN936" i="11"/>
  <c r="AR936" i="11" s="1" a="1"/>
  <c r="AR936" i="11" s="1"/>
  <c r="AL936" i="11" a="1"/>
  <c r="AL936" i="11" s="1"/>
  <c r="AM936" i="11" a="1"/>
  <c r="AM936" i="11" s="1"/>
  <c r="AC921" i="11" a="1"/>
  <c r="AC921" i="11" s="1"/>
  <c r="AE921" i="11"/>
  <c r="AI921" i="11" s="1" a="1"/>
  <c r="AI921" i="11" s="1"/>
  <c r="AD921" i="11" a="1"/>
  <c r="AD921" i="11" s="1"/>
  <c r="AF921" i="11" s="1"/>
  <c r="AM232" i="11" a="1"/>
  <c r="AM232" i="11" s="1"/>
  <c r="AN232" i="11"/>
  <c r="AR232" i="11" s="1" a="1"/>
  <c r="AR232" i="11" s="1"/>
  <c r="AL232" i="11" a="1"/>
  <c r="AL232" i="11" s="1"/>
  <c r="AC796" i="11" a="1"/>
  <c r="AC796" i="11" s="1"/>
  <c r="AE796" i="11"/>
  <c r="AI796" i="11" s="1" a="1"/>
  <c r="AI796" i="11" s="1"/>
  <c r="AD796" i="11" a="1"/>
  <c r="AD796" i="11" s="1"/>
  <c r="Y674" i="11"/>
  <c r="Z674" i="11" a="1"/>
  <c r="Z674" i="11" s="1"/>
  <c r="Y663" i="11"/>
  <c r="Z663" i="11" a="1"/>
  <c r="Z663" i="11" s="1"/>
  <c r="Z354" i="11" a="1"/>
  <c r="Z354" i="11" s="1"/>
  <c r="Y354" i="11"/>
  <c r="Y566" i="11"/>
  <c r="Z566" i="11" a="1"/>
  <c r="Z566" i="11" s="1"/>
  <c r="Y545" i="11"/>
  <c r="Z545" i="11" a="1"/>
  <c r="Z545" i="11" s="1"/>
  <c r="AL753" i="11" a="1"/>
  <c r="AL753" i="11" s="1"/>
  <c r="AM753" i="11" a="1"/>
  <c r="AM753" i="11" s="1"/>
  <c r="AR352" i="11" a="1"/>
  <c r="AR352" i="11" s="1"/>
  <c r="AO352" i="11"/>
  <c r="AL70" i="11" a="1"/>
  <c r="AL70" i="11" s="1"/>
  <c r="AE249" i="11"/>
  <c r="AI249" i="11" s="1" a="1"/>
  <c r="AI249" i="11" s="1"/>
  <c r="AD382" i="11" a="1"/>
  <c r="AD382" i="11" s="1"/>
  <c r="AE467" i="11"/>
  <c r="AI467" i="11" s="1" a="1"/>
  <c r="AI467" i="11" s="1"/>
  <c r="U467" i="11" s="1"/>
  <c r="AM598" i="11" a="1"/>
  <c r="AM598" i="11" s="1"/>
  <c r="AW645" i="11"/>
  <c r="AN821" i="11"/>
  <c r="AR821" i="11" s="1" a="1"/>
  <c r="AR821" i="11" s="1"/>
  <c r="AV973" i="11"/>
  <c r="Y211" i="11"/>
  <c r="Z211" i="11" a="1"/>
  <c r="Z211" i="11" s="1"/>
  <c r="AM451" i="11" a="1"/>
  <c r="AM451" i="11" s="1"/>
  <c r="Y603" i="11"/>
  <c r="Z603" i="11" a="1"/>
  <c r="Z603" i="11" s="1"/>
  <c r="AN622" i="11"/>
  <c r="AR622" i="11" s="1" a="1"/>
  <c r="AR622" i="11" s="1"/>
  <c r="AM622" i="11" a="1"/>
  <c r="AM622" i="11" s="1"/>
  <c r="AL622" i="11" a="1"/>
  <c r="AL622" i="11" s="1"/>
  <c r="AU599" i="11"/>
  <c r="AW599" i="11"/>
  <c r="AV599" i="11"/>
  <c r="Z685" i="11" a="1"/>
  <c r="Z685" i="11" s="1"/>
  <c r="Y677" i="11"/>
  <c r="AU684" i="11"/>
  <c r="AW684" i="11"/>
  <c r="Y720" i="11"/>
  <c r="Z720" i="11" a="1"/>
  <c r="Z720" i="11" s="1"/>
  <c r="AC128" i="11" a="1"/>
  <c r="AC128" i="11" s="1"/>
  <c r="AD128" i="11" a="1"/>
  <c r="AD128" i="11" s="1"/>
  <c r="AE128" i="11"/>
  <c r="AI128" i="11" s="1" a="1"/>
  <c r="AI128" i="11" s="1"/>
  <c r="AU165" i="11"/>
  <c r="AV165" i="11"/>
  <c r="AW165" i="11"/>
  <c r="Y157" i="11"/>
  <c r="Z157" i="11" a="1"/>
  <c r="Z157" i="11" s="1"/>
  <c r="AU236" i="11"/>
  <c r="AW236" i="11"/>
  <c r="Y578" i="11"/>
  <c r="Z578" i="11" a="1"/>
  <c r="Z578" i="11" s="1"/>
  <c r="Y650" i="11"/>
  <c r="Z650" i="11" a="1"/>
  <c r="Z650" i="11" s="1"/>
  <c r="AC708" i="11" a="1"/>
  <c r="AC708" i="11" s="1"/>
  <c r="AD708" i="11" a="1"/>
  <c r="AD708" i="11" s="1"/>
  <c r="AE708" i="11"/>
  <c r="AI708" i="11" s="1" a="1"/>
  <c r="AI708" i="11" s="1"/>
  <c r="Y808" i="11"/>
  <c r="Z808" i="11" a="1"/>
  <c r="Z808" i="11" s="1"/>
  <c r="AN883" i="11"/>
  <c r="AR883" i="11" s="1" a="1"/>
  <c r="AR883" i="11" s="1"/>
  <c r="AL883" i="11" a="1"/>
  <c r="AL883" i="11" s="1"/>
  <c r="AM883" i="11" a="1"/>
  <c r="AM883" i="11" s="1"/>
  <c r="AW1011" i="11"/>
  <c r="BA1011" i="11" s="1" a="1"/>
  <c r="BA1011" i="11" s="1"/>
  <c r="AV1011" i="11"/>
  <c r="AC895" i="11" a="1"/>
  <c r="AC895" i="11" s="1"/>
  <c r="AE895" i="11"/>
  <c r="AI895" i="11" s="1" a="1"/>
  <c r="AI895" i="11" s="1"/>
  <c r="AE608" i="11"/>
  <c r="AI608" i="11" s="1" a="1"/>
  <c r="AI608" i="11" s="1"/>
  <c r="AC608" i="11" a="1"/>
  <c r="AC608" i="11" s="1"/>
  <c r="AD608" i="11" a="1"/>
  <c r="AD608" i="11" s="1"/>
  <c r="AU747" i="11"/>
  <c r="AV747" i="11"/>
  <c r="AM843" i="11" a="1"/>
  <c r="AM843" i="11" s="1"/>
  <c r="AO270" i="11"/>
  <c r="AX359" i="11"/>
  <c r="AX408" i="11"/>
  <c r="AY408" i="11" s="1"/>
  <c r="AZ408" i="11" s="1"/>
  <c r="AF865" i="11"/>
  <c r="AO206" i="11"/>
  <c r="AX237" i="11"/>
  <c r="AX181" i="11"/>
  <c r="AO999" i="11"/>
  <c r="AO162" i="11"/>
  <c r="AO434" i="11"/>
  <c r="AP434" i="11" s="1"/>
  <c r="AQ434" i="11" s="1"/>
  <c r="AV674" i="11"/>
  <c r="AX674" i="11" s="1"/>
  <c r="AO494" i="11"/>
  <c r="AO783" i="11"/>
  <c r="AX866" i="11"/>
  <c r="AX282" i="11"/>
  <c r="Y396" i="11"/>
  <c r="AF520" i="11"/>
  <c r="AO467" i="11"/>
  <c r="AX639" i="11"/>
  <c r="AO272" i="11"/>
  <c r="AX194" i="11"/>
  <c r="AX532" i="11"/>
  <c r="AO575" i="11"/>
  <c r="U639" i="11"/>
  <c r="AF693" i="11"/>
  <c r="AO444" i="11"/>
  <c r="AO639" i="11"/>
  <c r="AP639" i="11" s="1"/>
  <c r="AQ639" i="11" s="1"/>
  <c r="AX459" i="11"/>
  <c r="AU82" i="11"/>
  <c r="AE72" i="11"/>
  <c r="AI72" i="11" s="1" a="1"/>
  <c r="AI72" i="11" s="1"/>
  <c r="AD182" i="11" a="1"/>
  <c r="AD182" i="11" s="1"/>
  <c r="AC190" i="11" a="1"/>
  <c r="AC190" i="11" s="1"/>
  <c r="AD229" i="11" a="1"/>
  <c r="AD229" i="11" s="1"/>
  <c r="AD265" i="11" a="1"/>
  <c r="AD265" i="11" s="1"/>
  <c r="AW297" i="11"/>
  <c r="AX297" i="11" s="1"/>
  <c r="Y327" i="11"/>
  <c r="AU323" i="11"/>
  <c r="AU371" i="11"/>
  <c r="AF401" i="11"/>
  <c r="AG401" i="11" s="1"/>
  <c r="AH401" i="11" s="1"/>
  <c r="AD488" i="11" a="1"/>
  <c r="AD488" i="11" s="1"/>
  <c r="AL527" i="11" a="1"/>
  <c r="AL527" i="11" s="1"/>
  <c r="AN539" i="11"/>
  <c r="AR539" i="11" s="1" a="1"/>
  <c r="AR539" i="11" s="1"/>
  <c r="AC562" i="11" a="1"/>
  <c r="AC562" i="11" s="1"/>
  <c r="AF562" i="11" s="1"/>
  <c r="AC543" i="11" a="1"/>
  <c r="AC543" i="11" s="1"/>
  <c r="AW617" i="11"/>
  <c r="AF522" i="11"/>
  <c r="AD741" i="11" a="1"/>
  <c r="AD741" i="11" s="1"/>
  <c r="AD824" i="11" a="1"/>
  <c r="AD824" i="11" s="1"/>
  <c r="AD840" i="11" a="1"/>
  <c r="AD840" i="11" s="1"/>
  <c r="AW716" i="11"/>
  <c r="AE840" i="11"/>
  <c r="AI840" i="11" s="1" a="1"/>
  <c r="AI840" i="11" s="1"/>
  <c r="AE790" i="11"/>
  <c r="AI790" i="11" s="1" a="1"/>
  <c r="AI790" i="11" s="1"/>
  <c r="Z883" i="11" a="1"/>
  <c r="Z883" i="11" s="1"/>
  <c r="AN878" i="11"/>
  <c r="AR878" i="11" s="1" a="1"/>
  <c r="AR878" i="11" s="1"/>
  <c r="AW173" i="11"/>
  <c r="BA173" i="11" s="1" a="1"/>
  <c r="BA173" i="11" s="1"/>
  <c r="AL537" i="11" a="1"/>
  <c r="AL537" i="11" s="1"/>
  <c r="AM537" i="11" a="1"/>
  <c r="AM537" i="11" s="1"/>
  <c r="AL521" i="11" a="1"/>
  <c r="AL521" i="11" s="1"/>
  <c r="AN182" i="11"/>
  <c r="AR182" i="11" s="1" a="1"/>
  <c r="AR182" i="11" s="1"/>
  <c r="U182" i="11" s="1"/>
  <c r="AC72" i="11" a="1"/>
  <c r="AC72" i="11" s="1"/>
  <c r="AM152" i="11" a="1"/>
  <c r="AM152" i="11" s="1"/>
  <c r="AC182" i="11" a="1"/>
  <c r="AC182" i="11" s="1"/>
  <c r="AC265" i="11" a="1"/>
  <c r="AC265" i="11" s="1"/>
  <c r="AO299" i="11"/>
  <c r="AV297" i="11"/>
  <c r="AV326" i="11"/>
  <c r="AD374" i="11" a="1"/>
  <c r="AD374" i="11" s="1"/>
  <c r="Z431" i="11" a="1"/>
  <c r="Z431" i="11" s="1"/>
  <c r="AC488" i="11" a="1"/>
  <c r="AC488" i="11" s="1"/>
  <c r="AE562" i="11"/>
  <c r="AI562" i="11" s="1" a="1"/>
  <c r="AI562" i="11" s="1"/>
  <c r="AL606" i="11" a="1"/>
  <c r="AL606" i="11" s="1"/>
  <c r="AX597" i="11"/>
  <c r="AE607" i="11"/>
  <c r="AI607" i="11" s="1" a="1"/>
  <c r="AI607" i="11" s="1"/>
  <c r="Z747" i="11" a="1"/>
  <c r="Z747" i="11" s="1"/>
  <c r="AC741" i="11" a="1"/>
  <c r="AC741" i="11" s="1"/>
  <c r="AV716" i="11"/>
  <c r="AM846" i="11" a="1"/>
  <c r="AM846" i="11" s="1"/>
  <c r="AD850" i="11" a="1"/>
  <c r="AD850" i="11" s="1"/>
  <c r="AD790" i="11" a="1"/>
  <c r="AD790" i="11" s="1"/>
  <c r="AF790" i="11" s="1"/>
  <c r="AL896" i="11" a="1"/>
  <c r="AL896" i="11" s="1"/>
  <c r="AM896" i="11" a="1"/>
  <c r="AM896" i="11" s="1"/>
  <c r="Y971" i="11"/>
  <c r="AU173" i="11"/>
  <c r="AU399" i="11"/>
  <c r="AN443" i="11"/>
  <c r="AR443" i="11" s="1" a="1"/>
  <c r="AR443" i="11" s="1"/>
  <c r="AL574" i="11" a="1"/>
  <c r="AL574" i="11" s="1"/>
  <c r="AL561" i="11" a="1"/>
  <c r="AL561" i="11" s="1"/>
  <c r="AV617" i="11"/>
  <c r="AN578" i="11"/>
  <c r="AR578" i="11" s="1" a="1"/>
  <c r="AR578" i="11" s="1"/>
  <c r="AV650" i="11"/>
  <c r="AU1011" i="11"/>
  <c r="AX1011" i="11" s="1"/>
  <c r="AW144" i="11"/>
  <c r="BA144" i="11" s="1" a="1"/>
  <c r="BA144" i="11" s="1"/>
  <c r="AM182" i="11" a="1"/>
  <c r="AM182" i="11" s="1"/>
  <c r="AM654" i="11" a="1"/>
  <c r="AM654" i="11" s="1"/>
  <c r="AL654" i="11" a="1"/>
  <c r="AL654" i="11" s="1"/>
  <c r="AD98" i="11" a="1"/>
  <c r="AD98" i="11" s="1"/>
  <c r="AM63" i="11" a="1"/>
  <c r="AM63" i="11" s="1"/>
  <c r="AN152" i="11"/>
  <c r="AN137" i="11"/>
  <c r="AR137" i="11" s="1" a="1"/>
  <c r="AR137" i="11" s="1"/>
  <c r="AE207" i="11"/>
  <c r="AI207" i="11" s="1" a="1"/>
  <c r="AI207" i="11" s="1"/>
  <c r="AD256" i="11" a="1"/>
  <c r="AD256" i="11" s="1"/>
  <c r="AW326" i="11"/>
  <c r="AC374" i="11" a="1"/>
  <c r="AC374" i="11" s="1"/>
  <c r="Z389" i="11" a="1"/>
  <c r="Z389" i="11" s="1"/>
  <c r="Z402" i="11" a="1"/>
  <c r="Z402" i="11" s="1"/>
  <c r="AD428" i="11" a="1"/>
  <c r="AD428" i="11" s="1"/>
  <c r="AP536" i="11"/>
  <c r="AQ536" i="11" s="1"/>
  <c r="AF609" i="11"/>
  <c r="AD607" i="11" a="1"/>
  <c r="AD607" i="11" s="1"/>
  <c r="AL691" i="11" a="1"/>
  <c r="AL691" i="11" s="1"/>
  <c r="AN679" i="11"/>
  <c r="AR679" i="11" s="1" a="1"/>
  <c r="AR679" i="11" s="1"/>
  <c r="Z736" i="11" a="1"/>
  <c r="Z736" i="11" s="1"/>
  <c r="AE683" i="11"/>
  <c r="AI683" i="11" s="1" a="1"/>
  <c r="AI683" i="11" s="1"/>
  <c r="Z812" i="11" a="1"/>
  <c r="Z812" i="11" s="1"/>
  <c r="AN847" i="11"/>
  <c r="AR847" i="11" s="1" a="1"/>
  <c r="AR847" i="11" s="1"/>
  <c r="AM878" i="11" a="1"/>
  <c r="AM878" i="11" s="1"/>
  <c r="AF963" i="11"/>
  <c r="AO161" i="11"/>
  <c r="AE194" i="11"/>
  <c r="AI194" i="11" s="1" a="1"/>
  <c r="AI194" i="11" s="1"/>
  <c r="AN138" i="11"/>
  <c r="AR138" i="11" s="1" a="1"/>
  <c r="AR138" i="11" s="1"/>
  <c r="AW399" i="11"/>
  <c r="BA399" i="11" s="1" a="1"/>
  <c r="BA399" i="11" s="1"/>
  <c r="AM443" i="11" a="1"/>
  <c r="AM443" i="11" s="1"/>
  <c r="AV625" i="11"/>
  <c r="AM578" i="11" a="1"/>
  <c r="AM578" i="11" s="1"/>
  <c r="AN1001" i="11"/>
  <c r="AR1001" i="11" s="1" a="1"/>
  <c r="AR1001" i="11" s="1"/>
  <c r="U1001" i="11" s="1"/>
  <c r="AN174" i="11"/>
  <c r="AR174" i="11" s="1" a="1"/>
  <c r="AR174" i="11" s="1"/>
  <c r="AV189" i="11"/>
  <c r="AE98" i="11"/>
  <c r="AI98" i="11" s="1" a="1"/>
  <c r="AI98" i="11" s="1"/>
  <c r="AN63" i="11"/>
  <c r="AR63" i="11" s="1" a="1"/>
  <c r="AR63" i="11" s="1"/>
  <c r="Z48" i="11" a="1"/>
  <c r="Z48" i="11" s="1"/>
  <c r="AM137" i="11" a="1"/>
  <c r="AM137" i="11" s="1"/>
  <c r="AV188" i="11"/>
  <c r="AC207" i="11" a="1"/>
  <c r="AC207" i="11" s="1"/>
  <c r="AF207" i="11" s="1"/>
  <c r="AO225" i="11"/>
  <c r="AD258" i="11" a="1"/>
  <c r="AD258" i="11" s="1"/>
  <c r="AC256" i="11" a="1"/>
  <c r="AC256" i="11" s="1"/>
  <c r="AX294" i="11"/>
  <c r="AY294" i="11" s="1"/>
  <c r="AZ294" i="11" s="1"/>
  <c r="AC428" i="11" a="1"/>
  <c r="AC428" i="11" s="1"/>
  <c r="AM679" i="11" a="1"/>
  <c r="AM679" i="11" s="1"/>
  <c r="AD683" i="11" a="1"/>
  <c r="AD683" i="11" s="1"/>
  <c r="AF812" i="11"/>
  <c r="M812" i="11" s="1"/>
  <c r="AC194" i="11" a="1"/>
  <c r="AC194" i="11" s="1"/>
  <c r="AL138" i="11" a="1"/>
  <c r="AL138" i="11" s="1"/>
  <c r="AO138" i="11" s="1"/>
  <c r="AN307" i="11"/>
  <c r="AR307" i="11" s="1" a="1"/>
  <c r="AR307" i="11" s="1"/>
  <c r="AN574" i="11"/>
  <c r="AR574" i="11" s="1" a="1"/>
  <c r="AR574" i="11" s="1"/>
  <c r="AN345" i="11"/>
  <c r="AR345" i="11" s="1" a="1"/>
  <c r="AR345" i="11" s="1"/>
  <c r="U345" i="11" s="1"/>
  <c r="AM561" i="11" a="1"/>
  <c r="AM561" i="11" s="1"/>
  <c r="AN954" i="11"/>
  <c r="AR954" i="11" s="1" a="1"/>
  <c r="AR954" i="11" s="1"/>
  <c r="AO1011" i="11"/>
  <c r="AO979" i="11"/>
  <c r="S979" i="11" s="1"/>
  <c r="AL1001" i="11" a="1"/>
  <c r="AL1001" i="11" s="1"/>
  <c r="AM527" i="11" a="1"/>
  <c r="AM527" i="11" s="1"/>
  <c r="Y112" i="11"/>
  <c r="AU188" i="11"/>
  <c r="Z265" i="11" a="1"/>
  <c r="Z265" i="11" s="1"/>
  <c r="AC258" i="11" a="1"/>
  <c r="AC258" i="11" s="1"/>
  <c r="AM557" i="11" a="1"/>
  <c r="AM557" i="11" s="1"/>
  <c r="Z534" i="11" a="1"/>
  <c r="Z534" i="11" s="1"/>
  <c r="AE559" i="11"/>
  <c r="AI559" i="11" s="1" a="1"/>
  <c r="AI559" i="11" s="1"/>
  <c r="AM606" i="11" a="1"/>
  <c r="AM606" i="11" s="1"/>
  <c r="AN753" i="11"/>
  <c r="AR753" i="11" s="1" a="1"/>
  <c r="AR753" i="11" s="1"/>
  <c r="Z703" i="11" a="1"/>
  <c r="Z703" i="11" s="1"/>
  <c r="AW921" i="11"/>
  <c r="AC907" i="11" a="1"/>
  <c r="AC907" i="11" s="1"/>
  <c r="AO303" i="11"/>
  <c r="AM307" i="11" a="1"/>
  <c r="AM307" i="11" s="1"/>
  <c r="Y425" i="11"/>
  <c r="AM345" i="11" a="1"/>
  <c r="AM345" i="11" s="1"/>
  <c r="AO701" i="11"/>
  <c r="AW650" i="11"/>
  <c r="BA650" i="11" s="1" a="1"/>
  <c r="BA650" i="11" s="1"/>
  <c r="AN875" i="11"/>
  <c r="AR875" i="11" s="1" a="1"/>
  <c r="AR875" i="11" s="1"/>
  <c r="AV182" i="11"/>
  <c r="AX182" i="11" s="1"/>
  <c r="AL245" i="11" a="1"/>
  <c r="AL245" i="11" s="1"/>
  <c r="AO245" i="11" s="1"/>
  <c r="AD52" i="11" a="1"/>
  <c r="AD52" i="11" s="1"/>
  <c r="AN316" i="11"/>
  <c r="AR316" i="11" s="1" a="1"/>
  <c r="AR316" i="11" s="1"/>
  <c r="AF371" i="11"/>
  <c r="AV413" i="11"/>
  <c r="AX413" i="11" s="1"/>
  <c r="AY413" i="11" s="1"/>
  <c r="AZ413" i="11" s="1"/>
  <c r="AE478" i="11"/>
  <c r="AI478" i="11" s="1" a="1"/>
  <c r="AI478" i="11" s="1"/>
  <c r="AM539" i="11" a="1"/>
  <c r="AM539" i="11" s="1"/>
  <c r="AC559" i="11" a="1"/>
  <c r="AC559" i="11" s="1"/>
  <c r="AW559" i="11"/>
  <c r="AM761" i="11" a="1"/>
  <c r="AM761" i="11" s="1"/>
  <c r="AW744" i="11"/>
  <c r="AD725" i="11" a="1"/>
  <c r="AD725" i="11" s="1"/>
  <c r="AD802" i="11" a="1"/>
  <c r="AD802" i="11" s="1"/>
  <c r="AE824" i="11"/>
  <c r="AI824" i="11" s="1" a="1"/>
  <c r="AI824" i="11" s="1"/>
  <c r="AM847" i="11" a="1"/>
  <c r="AM847" i="11" s="1"/>
  <c r="AN846" i="11"/>
  <c r="AR846" i="11" s="1" a="1"/>
  <c r="AR846" i="11" s="1"/>
  <c r="AE802" i="11"/>
  <c r="AI802" i="11" s="1" a="1"/>
  <c r="AI802" i="11" s="1"/>
  <c r="AE850" i="11"/>
  <c r="AI850" i="11" s="1" a="1"/>
  <c r="AI850" i="11" s="1"/>
  <c r="Z907" i="11" a="1"/>
  <c r="Z907" i="11" s="1"/>
  <c r="Y802" i="11"/>
  <c r="Z950" i="11" a="1"/>
  <c r="Z950" i="11" s="1"/>
  <c r="Z147" i="11" a="1"/>
  <c r="Z147" i="11" s="1"/>
  <c r="AN282" i="11"/>
  <c r="AR282" i="11" s="1" a="1"/>
  <c r="AR282" i="11" s="1"/>
  <c r="U282" i="11" s="1"/>
  <c r="AN557" i="11"/>
  <c r="AR557" i="11" s="1" a="1"/>
  <c r="AR557" i="11" s="1"/>
  <c r="AM556" i="11" a="1"/>
  <c r="AM556" i="11" s="1"/>
  <c r="Z749" i="11" a="1"/>
  <c r="Z749" i="11" s="1"/>
  <c r="AO733" i="11"/>
  <c r="S733" i="11" s="1"/>
  <c r="AM860" i="11" a="1"/>
  <c r="AM860" i="11" s="1"/>
  <c r="AX995" i="11"/>
  <c r="P995" i="11" s="1"/>
  <c r="AM875" i="11" a="1"/>
  <c r="AM875" i="11" s="1"/>
  <c r="Z765" i="11" a="1"/>
  <c r="Z765" i="11" s="1"/>
  <c r="AM221" i="11" a="1"/>
  <c r="AM221" i="11" s="1"/>
  <c r="AL221" i="11" a="1"/>
  <c r="AL221" i="11" s="1"/>
  <c r="Z76" i="11" a="1"/>
  <c r="Z76" i="11" s="1"/>
  <c r="AV83" i="11"/>
  <c r="AL50" i="11" a="1"/>
  <c r="AL50" i="11" s="1"/>
  <c r="AE52" i="11"/>
  <c r="AI52" i="11" s="1" a="1"/>
  <c r="AI52" i="11" s="1"/>
  <c r="AW187" i="11"/>
  <c r="AX210" i="11"/>
  <c r="AY210" i="11" s="1"/>
  <c r="AZ210" i="11" s="1"/>
  <c r="AM316" i="11" a="1"/>
  <c r="AM316" i="11" s="1"/>
  <c r="AC346" i="11" a="1"/>
  <c r="AC346" i="11" s="1"/>
  <c r="AD412" i="11" a="1"/>
  <c r="AD412" i="11" s="1"/>
  <c r="AU413" i="11"/>
  <c r="AC497" i="11" a="1"/>
  <c r="AC497" i="11" s="1"/>
  <c r="AF497" i="11" s="1"/>
  <c r="Z519" i="11" a="1"/>
  <c r="Z519" i="11" s="1"/>
  <c r="AV559" i="11"/>
  <c r="AF632" i="11"/>
  <c r="M632" i="11" s="1"/>
  <c r="U701" i="11"/>
  <c r="AW783" i="11"/>
  <c r="AD718" i="11" a="1"/>
  <c r="AD718" i="11" s="1"/>
  <c r="AE864" i="11"/>
  <c r="AI864" i="11" s="1" a="1"/>
  <c r="AI864" i="11" s="1"/>
  <c r="AD907" i="11" a="1"/>
  <c r="AD907" i="11" s="1"/>
  <c r="AN153" i="11"/>
  <c r="AR153" i="11" s="1" a="1"/>
  <c r="AR153" i="11" s="1"/>
  <c r="U153" i="11" s="1"/>
  <c r="AL282" i="11" a="1"/>
  <c r="AL282" i="11" s="1"/>
  <c r="AO332" i="11"/>
  <c r="AX358" i="11"/>
  <c r="AY358" i="11" s="1"/>
  <c r="AZ358" i="11" s="1"/>
  <c r="AL374" i="11" a="1"/>
  <c r="AL374" i="11" s="1"/>
  <c r="AO374" i="11" s="1"/>
  <c r="AN481" i="11"/>
  <c r="AR481" i="11" s="1" a="1"/>
  <c r="AR481" i="11" s="1"/>
  <c r="AF469" i="11"/>
  <c r="AN691" i="11"/>
  <c r="AR691" i="11" s="1" a="1"/>
  <c r="AR691" i="11" s="1"/>
  <c r="AO766" i="11"/>
  <c r="S766" i="11" s="1"/>
  <c r="AN860" i="11"/>
  <c r="AR860" i="11" s="1" a="1"/>
  <c r="AR860" i="11" s="1"/>
  <c r="AN221" i="11"/>
  <c r="AR221" i="11" s="1" a="1"/>
  <c r="AR221" i="11" s="1"/>
  <c r="AL204" i="11" a="1"/>
  <c r="AL204" i="11" s="1"/>
  <c r="AM204" i="11" a="1"/>
  <c r="AM204" i="11" s="1"/>
  <c r="AC253" i="11" a="1"/>
  <c r="AC253" i="11" s="1"/>
  <c r="AE253" i="11"/>
  <c r="AI253" i="11" s="1" a="1"/>
  <c r="AI253" i="11" s="1"/>
  <c r="AF148" i="11"/>
  <c r="M148" i="11" s="1"/>
  <c r="AX958" i="11"/>
  <c r="AX990" i="11"/>
  <c r="AY990" i="11" s="1"/>
  <c r="AZ990" i="11" s="1"/>
  <c r="AF282" i="11"/>
  <c r="AO479" i="11"/>
  <c r="AO674" i="11"/>
  <c r="AF376" i="11"/>
  <c r="AO517" i="11"/>
  <c r="S517" i="11" s="1"/>
  <c r="AF504" i="11"/>
  <c r="AX1009" i="11"/>
  <c r="AY1009" i="11" s="1"/>
  <c r="AZ1009" i="11" s="1"/>
  <c r="AO188" i="11"/>
  <c r="AM670" i="11" a="1"/>
  <c r="AM670" i="11" s="1"/>
  <c r="AL670" i="11" a="1"/>
  <c r="AL670" i="11" s="1"/>
  <c r="AF193" i="11"/>
  <c r="AO992" i="11"/>
  <c r="AX467" i="11"/>
  <c r="AY467" i="11" s="1"/>
  <c r="AZ467" i="11" s="1"/>
  <c r="AX874" i="11"/>
  <c r="AF923" i="11"/>
  <c r="M923" i="11" s="1"/>
  <c r="AO971" i="11"/>
  <c r="AX1022" i="11"/>
  <c r="AO281" i="11"/>
  <c r="AX421" i="11"/>
  <c r="AO667" i="11"/>
  <c r="AW199" i="11"/>
  <c r="AX199" i="11" s="1"/>
  <c r="AW191" i="11"/>
  <c r="AE229" i="11"/>
  <c r="AI229" i="11" s="1" a="1"/>
  <c r="AI229" i="11" s="1"/>
  <c r="AU265" i="11"/>
  <c r="AV313" i="11"/>
  <c r="AX313" i="11" s="1"/>
  <c r="AW589" i="11"/>
  <c r="AC811" i="11" a="1"/>
  <c r="AC811" i="11" s="1"/>
  <c r="AV385" i="11"/>
  <c r="AW385" i="11"/>
  <c r="BA385" i="11" s="1" a="1"/>
  <c r="BA385" i="11" s="1"/>
  <c r="AU385" i="11"/>
  <c r="AC449" i="11" a="1"/>
  <c r="AC449" i="11" s="1"/>
  <c r="AD449" i="11" a="1"/>
  <c r="AD449" i="11" s="1"/>
  <c r="AE449" i="11"/>
  <c r="AI449" i="11" s="1" a="1"/>
  <c r="AI449" i="11" s="1"/>
  <c r="AC550" i="11" a="1"/>
  <c r="AC550" i="11" s="1"/>
  <c r="AD550" i="11" a="1"/>
  <c r="AD550" i="11" s="1"/>
  <c r="AE550" i="11"/>
  <c r="AI550" i="11" s="1" a="1"/>
  <c r="AI550" i="11" s="1"/>
  <c r="AE601" i="11"/>
  <c r="AI601" i="11" s="1" a="1"/>
  <c r="AI601" i="11" s="1"/>
  <c r="AD601" i="11" a="1"/>
  <c r="AD601" i="11" s="1"/>
  <c r="AC601" i="11" a="1"/>
  <c r="AC601" i="11" s="1"/>
  <c r="AM635" i="11" a="1"/>
  <c r="AM635" i="11" s="1"/>
  <c r="AL635" i="11" a="1"/>
  <c r="AL635" i="11" s="1"/>
  <c r="AD697" i="11" a="1"/>
  <c r="AD697" i="11" s="1"/>
  <c r="AE697" i="11"/>
  <c r="AI697" i="11" s="1" a="1"/>
  <c r="AI697" i="11" s="1"/>
  <c r="AE851" i="11"/>
  <c r="AI851" i="11" s="1" a="1"/>
  <c r="AI851" i="11" s="1"/>
  <c r="AC851" i="11" a="1"/>
  <c r="AC851" i="11" s="1"/>
  <c r="AD851" i="11" a="1"/>
  <c r="AD851" i="11" s="1"/>
  <c r="AN888" i="11"/>
  <c r="AR888" i="11" s="1" a="1"/>
  <c r="AR888" i="11" s="1"/>
  <c r="AM888" i="11" a="1"/>
  <c r="AM888" i="11" s="1"/>
  <c r="AL888" i="11" a="1"/>
  <c r="AL888" i="11" s="1"/>
  <c r="AL926" i="11" a="1"/>
  <c r="AL926" i="11" s="1"/>
  <c r="AN926" i="11"/>
  <c r="AR926" i="11" s="1" a="1"/>
  <c r="AR926" i="11" s="1"/>
  <c r="AL1008" i="11" a="1"/>
  <c r="AL1008" i="11" s="1"/>
  <c r="AM1008" i="11" a="1"/>
  <c r="AM1008" i="11" s="1"/>
  <c r="AN1008" i="11"/>
  <c r="AR1008" i="11" s="1" a="1"/>
  <c r="AR1008" i="11" s="1"/>
  <c r="P895" i="11"/>
  <c r="AY895" i="11"/>
  <c r="AZ895" i="11" s="1"/>
  <c r="AU751" i="11"/>
  <c r="AV751" i="11"/>
  <c r="AW751" i="11"/>
  <c r="AP979" i="11"/>
  <c r="AQ979" i="11" s="1"/>
  <c r="AC528" i="11" a="1"/>
  <c r="AC528" i="11" s="1"/>
  <c r="AD528" i="11" a="1"/>
  <c r="AD528" i="11" s="1"/>
  <c r="AL648" i="11" a="1"/>
  <c r="AL648" i="11" s="1"/>
  <c r="AN648" i="11"/>
  <c r="AR648" i="11" s="1" a="1"/>
  <c r="AR648" i="11" s="1"/>
  <c r="AL227" i="11" a="1"/>
  <c r="AL227" i="11" s="1"/>
  <c r="AN227" i="11"/>
  <c r="AR227" i="11" s="1" a="1"/>
  <c r="AR227" i="11" s="1"/>
  <c r="AC479" i="11" a="1"/>
  <c r="AC479" i="11" s="1"/>
  <c r="AD479" i="11" a="1"/>
  <c r="AD479" i="11" s="1"/>
  <c r="AM449" i="11" a="1"/>
  <c r="AM449" i="11" s="1"/>
  <c r="AN449" i="11"/>
  <c r="AR449" i="11" s="1" a="1"/>
  <c r="AR449" i="11" s="1"/>
  <c r="AE461" i="11"/>
  <c r="AI461" i="11" s="1" a="1"/>
  <c r="AI461" i="11" s="1"/>
  <c r="AD461" i="11" a="1"/>
  <c r="AD461" i="11" s="1"/>
  <c r="AW796" i="11"/>
  <c r="BA796" i="11" s="1" a="1"/>
  <c r="BA796" i="11" s="1"/>
  <c r="U796" i="11" s="1"/>
  <c r="AV796" i="11"/>
  <c r="AX772" i="11"/>
  <c r="BA772" i="11" a="1"/>
  <c r="BA772" i="11" s="1"/>
  <c r="AL839" i="11" a="1"/>
  <c r="AL839" i="11" s="1"/>
  <c r="AM839" i="11" a="1"/>
  <c r="AM839" i="11" s="1"/>
  <c r="AO839" i="11" s="1"/>
  <c r="AL544" i="11" a="1"/>
  <c r="AL544" i="11" s="1"/>
  <c r="AN544" i="11"/>
  <c r="AR544" i="11" s="1" a="1"/>
  <c r="AR544" i="11" s="1"/>
  <c r="AM655" i="11" a="1"/>
  <c r="AM655" i="11" s="1"/>
  <c r="AN655" i="11"/>
  <c r="AR655" i="11" s="1" a="1"/>
  <c r="AR655" i="11" s="1"/>
  <c r="AV816" i="11"/>
  <c r="AW816" i="11"/>
  <c r="AU816" i="11"/>
  <c r="AE481" i="11"/>
  <c r="AI481" i="11" s="1" a="1"/>
  <c r="AI481" i="11" s="1"/>
  <c r="AD481" i="11" a="1"/>
  <c r="AD481" i="11" s="1"/>
  <c r="AC481" i="11" a="1"/>
  <c r="AC481" i="11" s="1"/>
  <c r="AL699" i="11" a="1"/>
  <c r="AL699" i="11" s="1"/>
  <c r="AM699" i="11" a="1"/>
  <c r="AM699" i="11" s="1"/>
  <c r="AU811" i="11"/>
  <c r="AV811" i="11"/>
  <c r="AC981" i="11" a="1"/>
  <c r="AC981" i="11" s="1"/>
  <c r="AE981" i="11"/>
  <c r="AI981" i="11" s="1" a="1"/>
  <c r="AI981" i="11" s="1"/>
  <c r="AD981" i="11" a="1"/>
  <c r="AD981" i="11" s="1"/>
  <c r="AN614" i="11"/>
  <c r="AR614" i="11" s="1" a="1"/>
  <c r="AR614" i="11" s="1"/>
  <c r="AL614" i="11" a="1"/>
  <c r="AL614" i="11" s="1"/>
  <c r="AU774" i="11"/>
  <c r="AV774" i="11"/>
  <c r="AW774" i="11"/>
  <c r="Y891" i="11"/>
  <c r="Z891" i="11" a="1"/>
  <c r="Z891" i="11" s="1"/>
  <c r="AC509" i="11" a="1"/>
  <c r="AC509" i="11" s="1"/>
  <c r="AD509" i="11" a="1"/>
  <c r="AD509" i="11" s="1"/>
  <c r="AF509" i="11" s="1"/>
  <c r="M509" i="11" s="1"/>
  <c r="Y637" i="11"/>
  <c r="Z637" i="11" a="1"/>
  <c r="Z637" i="11" s="1"/>
  <c r="AO893" i="11"/>
  <c r="AL981" i="11" a="1"/>
  <c r="AL981" i="11" s="1"/>
  <c r="AN981" i="11"/>
  <c r="AR981" i="11" s="1" a="1"/>
  <c r="AR981" i="11" s="1"/>
  <c r="AM981" i="11" a="1"/>
  <c r="AM981" i="11" s="1"/>
  <c r="AL612" i="11" a="1"/>
  <c r="AL612" i="11" s="1"/>
  <c r="AN612" i="11"/>
  <c r="AR612" i="11" s="1" a="1"/>
  <c r="AR612" i="11" s="1"/>
  <c r="AM612" i="11" a="1"/>
  <c r="AM612" i="11" s="1"/>
  <c r="AV529" i="11"/>
  <c r="AU529" i="11"/>
  <c r="AW529" i="11"/>
  <c r="AC589" i="11" a="1"/>
  <c r="AC589" i="11" s="1"/>
  <c r="AE589" i="11"/>
  <c r="AI589" i="11" s="1" a="1"/>
  <c r="AI589" i="11" s="1"/>
  <c r="AD589" i="11" a="1"/>
  <c r="AD589" i="11" s="1"/>
  <c r="AD657" i="11" a="1"/>
  <c r="AD657" i="11" s="1"/>
  <c r="AC657" i="11" a="1"/>
  <c r="AC657" i="11" s="1"/>
  <c r="AE657" i="11"/>
  <c r="AI657" i="11" s="1" a="1"/>
  <c r="AI657" i="11" s="1"/>
  <c r="AL823" i="11" a="1"/>
  <c r="AL823" i="11" s="1"/>
  <c r="AM823" i="11" a="1"/>
  <c r="AM823" i="11" s="1"/>
  <c r="AC927" i="11" a="1"/>
  <c r="AC927" i="11" s="1"/>
  <c r="AD927" i="11" a="1"/>
  <c r="AD927" i="11" s="1"/>
  <c r="AE927" i="11"/>
  <c r="AI927" i="11" s="1" a="1"/>
  <c r="AI927" i="11" s="1"/>
  <c r="AU981" i="11"/>
  <c r="AW981" i="11"/>
  <c r="BA981" i="11" s="1" a="1"/>
  <c r="BA981" i="11" s="1"/>
  <c r="AV981" i="11"/>
  <c r="AW564" i="11"/>
  <c r="BA564" i="11" s="1" a="1"/>
  <c r="BA564" i="11" s="1"/>
  <c r="AU564" i="11"/>
  <c r="AV564" i="11"/>
  <c r="Y609" i="11"/>
  <c r="Z609" i="11" a="1"/>
  <c r="Z609" i="11" s="1"/>
  <c r="AU710" i="11"/>
  <c r="AW710" i="11"/>
  <c r="AE750" i="11"/>
  <c r="AI750" i="11" s="1" a="1"/>
  <c r="AI750" i="11" s="1"/>
  <c r="AC750" i="11" a="1"/>
  <c r="AC750" i="11" s="1"/>
  <c r="AD750" i="11" a="1"/>
  <c r="AD750" i="11" s="1"/>
  <c r="AC911" i="11" a="1"/>
  <c r="AC911" i="11" s="1"/>
  <c r="AD911" i="11" a="1"/>
  <c r="AD911" i="11" s="1"/>
  <c r="AE911" i="11"/>
  <c r="AI911" i="11" s="1" a="1"/>
  <c r="AI911" i="11" s="1"/>
  <c r="AL1009" i="11" a="1"/>
  <c r="AL1009" i="11" s="1"/>
  <c r="AM1009" i="11" a="1"/>
  <c r="AM1009" i="11" s="1"/>
  <c r="AN1009" i="11"/>
  <c r="AR1009" i="11" s="1" a="1"/>
  <c r="AR1009" i="11" s="1"/>
  <c r="Y336" i="11"/>
  <c r="Z336" i="11" a="1"/>
  <c r="Z336" i="11" s="1"/>
  <c r="AV426" i="11"/>
  <c r="AU426" i="11"/>
  <c r="AX426" i="11" s="1"/>
  <c r="AM597" i="11" a="1"/>
  <c r="AM597" i="11" s="1"/>
  <c r="AN597" i="11"/>
  <c r="AR597" i="11" s="1" a="1"/>
  <c r="AR597" i="11" s="1"/>
  <c r="Y901" i="11"/>
  <c r="Z901" i="11" a="1"/>
  <c r="Z901" i="11" s="1"/>
  <c r="AL626" i="11" a="1"/>
  <c r="AL626" i="11" s="1"/>
  <c r="AM626" i="11" a="1"/>
  <c r="AM626" i="11" s="1"/>
  <c r="AL729" i="11" a="1"/>
  <c r="AL729" i="11" s="1"/>
  <c r="AN729" i="11"/>
  <c r="AR729" i="11" s="1" a="1"/>
  <c r="AR729" i="11" s="1"/>
  <c r="AD196" i="11" a="1"/>
  <c r="AD196" i="11" s="1"/>
  <c r="AE196" i="11"/>
  <c r="AI196" i="11" s="1" a="1"/>
  <c r="AI196" i="11" s="1"/>
  <c r="AC196" i="11" a="1"/>
  <c r="AC196" i="11" s="1"/>
  <c r="AC387" i="11" a="1"/>
  <c r="AC387" i="11" s="1"/>
  <c r="AD387" i="11" a="1"/>
  <c r="AD387" i="11" s="1"/>
  <c r="AF387" i="11" s="1"/>
  <c r="AM562" i="11" a="1"/>
  <c r="AM562" i="11" s="1"/>
  <c r="AL562" i="11" a="1"/>
  <c r="AL562" i="11" s="1"/>
  <c r="AN562" i="11"/>
  <c r="AR562" i="11" s="1" a="1"/>
  <c r="AR562" i="11" s="1"/>
  <c r="Y742" i="11"/>
  <c r="Z742" i="11" a="1"/>
  <c r="Z742" i="11" s="1"/>
  <c r="AU957" i="11"/>
  <c r="AV957" i="11"/>
  <c r="AW957" i="11"/>
  <c r="AO305" i="11"/>
  <c r="S305" i="11" s="1"/>
  <c r="Z420" i="11" a="1"/>
  <c r="Z420" i="11" s="1"/>
  <c r="Y420" i="11"/>
  <c r="AL560" i="11" a="1"/>
  <c r="AL560" i="11" s="1"/>
  <c r="AN560" i="11"/>
  <c r="AR560" i="11" s="1" a="1"/>
  <c r="AR560" i="11" s="1"/>
  <c r="AM560" i="11" a="1"/>
  <c r="AM560" i="11" s="1"/>
  <c r="AV860" i="11"/>
  <c r="AU860" i="11"/>
  <c r="AW860" i="11"/>
  <c r="AL271" i="11" a="1"/>
  <c r="AL271" i="11" s="1"/>
  <c r="AN271" i="11"/>
  <c r="AR271" i="11" s="1" a="1"/>
  <c r="AR271" i="11" s="1"/>
  <c r="AM393" i="11" a="1"/>
  <c r="AM393" i="11" s="1"/>
  <c r="AL393" i="11" a="1"/>
  <c r="AL393" i="11" s="1"/>
  <c r="AD674" i="11" a="1"/>
  <c r="AD674" i="11" s="1"/>
  <c r="AC674" i="11" a="1"/>
  <c r="AC674" i="11" s="1"/>
  <c r="AE674" i="11"/>
  <c r="AI674" i="11" s="1" a="1"/>
  <c r="AI674" i="11" s="1"/>
  <c r="AM785" i="11" a="1"/>
  <c r="AM785" i="11" s="1"/>
  <c r="AL785" i="11" a="1"/>
  <c r="AL785" i="11" s="1"/>
  <c r="AN785" i="11"/>
  <c r="AR785" i="11" s="1" a="1"/>
  <c r="AR785" i="11" s="1"/>
  <c r="Z861" i="11" a="1"/>
  <c r="Z861" i="11" s="1"/>
  <c r="Y861" i="11"/>
  <c r="AU503" i="11"/>
  <c r="AV503" i="11"/>
  <c r="AW503" i="11"/>
  <c r="AN274" i="11"/>
  <c r="AR274" i="11" s="1" a="1"/>
  <c r="AR274" i="11" s="1"/>
  <c r="AM274" i="11" a="1"/>
  <c r="AM274" i="11" s="1"/>
  <c r="AU161" i="11"/>
  <c r="AV161" i="11"/>
  <c r="Z459" i="11" a="1"/>
  <c r="Z459" i="11" s="1"/>
  <c r="Y459" i="11"/>
  <c r="Y416" i="11"/>
  <c r="Z416" i="11" a="1"/>
  <c r="Z416" i="11" s="1"/>
  <c r="AU560" i="11"/>
  <c r="AV560" i="11"/>
  <c r="AL366" i="11" a="1"/>
  <c r="AL366" i="11" s="1"/>
  <c r="AM366" i="11" a="1"/>
  <c r="AM366" i="11" s="1"/>
  <c r="AN366" i="11"/>
  <c r="AR366" i="11" s="1" a="1"/>
  <c r="AR366" i="11" s="1"/>
  <c r="AC415" i="11" a="1"/>
  <c r="AC415" i="11" s="1"/>
  <c r="AD415" i="11" a="1"/>
  <c r="AD415" i="11" s="1"/>
  <c r="AE415" i="11"/>
  <c r="AI415" i="11" s="1" a="1"/>
  <c r="AI415" i="11" s="1"/>
  <c r="AU933" i="11"/>
  <c r="AV933" i="11"/>
  <c r="AW933" i="11"/>
  <c r="BA933" i="11" s="1" a="1"/>
  <c r="BA933" i="11" s="1"/>
  <c r="AE460" i="11"/>
  <c r="AI460" i="11" s="1" a="1"/>
  <c r="AI460" i="11" s="1"/>
  <c r="AC460" i="11" a="1"/>
  <c r="AC460" i="11" s="1"/>
  <c r="AD460" i="11" a="1"/>
  <c r="AD460" i="11" s="1"/>
  <c r="AC614" i="11" a="1"/>
  <c r="AC614" i="11" s="1"/>
  <c r="AD614" i="11" a="1"/>
  <c r="AD614" i="11" s="1"/>
  <c r="AE614" i="11"/>
  <c r="AI614" i="11" s="1" a="1"/>
  <c r="AI614" i="11" s="1"/>
  <c r="Y804" i="11"/>
  <c r="Z804" i="11" a="1"/>
  <c r="Z804" i="11" s="1"/>
  <c r="AU186" i="11"/>
  <c r="AV186" i="11"/>
  <c r="AC466" i="11" a="1"/>
  <c r="AC466" i="11" s="1"/>
  <c r="AE466" i="11"/>
  <c r="AI466" i="11" s="1" a="1"/>
  <c r="AI466" i="11" s="1"/>
  <c r="Y483" i="11"/>
  <c r="Z483" i="11" a="1"/>
  <c r="Z483" i="11" s="1"/>
  <c r="AU692" i="11"/>
  <c r="AW692" i="11"/>
  <c r="BA692" i="11" s="1" a="1"/>
  <c r="BA692" i="11" s="1"/>
  <c r="Y721" i="11"/>
  <c r="Z721" i="11" a="1"/>
  <c r="Z721" i="11" s="1"/>
  <c r="AL829" i="11" a="1"/>
  <c r="AL829" i="11" s="1"/>
  <c r="AN829" i="11"/>
  <c r="AR829" i="11" s="1" a="1"/>
  <c r="AR829" i="11" s="1"/>
  <c r="AM829" i="11" a="1"/>
  <c r="AM829" i="11" s="1"/>
  <c r="AE684" i="11"/>
  <c r="AI684" i="11" s="1" a="1"/>
  <c r="AI684" i="11" s="1"/>
  <c r="AC684" i="11" a="1"/>
  <c r="AC684" i="11" s="1"/>
  <c r="AD684" i="11" a="1"/>
  <c r="AD684" i="11" s="1"/>
  <c r="AC592" i="11" a="1"/>
  <c r="AC592" i="11" s="1"/>
  <c r="AD592" i="11" a="1"/>
  <c r="AD592" i="11" s="1"/>
  <c r="AU647" i="11"/>
  <c r="AV647" i="11"/>
  <c r="AW647" i="11"/>
  <c r="AU917" i="11"/>
  <c r="AV917" i="11"/>
  <c r="AW917" i="11"/>
  <c r="AL901" i="11" a="1"/>
  <c r="AL901" i="11" s="1"/>
  <c r="AD991" i="11" a="1"/>
  <c r="AD991" i="11" s="1"/>
  <c r="AE991" i="11"/>
  <c r="AI991" i="11" s="1" a="1"/>
  <c r="AI991" i="11" s="1"/>
  <c r="AC991" i="11" a="1"/>
  <c r="AC991" i="11" s="1"/>
  <c r="Z1014" i="11" a="1"/>
  <c r="Z1014" i="11" s="1"/>
  <c r="Y1014" i="11"/>
  <c r="AU136" i="11"/>
  <c r="AW136" i="11"/>
  <c r="AV136" i="11"/>
  <c r="Z239" i="11" a="1"/>
  <c r="Z239" i="11" s="1"/>
  <c r="Y239" i="11"/>
  <c r="AC651" i="11" a="1"/>
  <c r="AC651" i="11" s="1"/>
  <c r="AD651" i="11" a="1"/>
  <c r="AD651" i="11" s="1"/>
  <c r="AU487" i="11"/>
  <c r="AV487" i="11"/>
  <c r="AW487" i="11"/>
  <c r="Y658" i="11"/>
  <c r="Z658" i="11" a="1"/>
  <c r="Z658" i="11" s="1"/>
  <c r="AL842" i="11" a="1"/>
  <c r="AL842" i="11" s="1"/>
  <c r="AN842" i="11"/>
  <c r="AM842" i="11" a="1"/>
  <c r="AM842" i="11" s="1"/>
  <c r="Y612" i="11"/>
  <c r="Z612" i="11" a="1"/>
  <c r="Z612" i="11" s="1"/>
  <c r="Y657" i="11"/>
  <c r="Z657" i="11" a="1"/>
  <c r="Z657" i="11" s="1"/>
  <c r="AC937" i="11" a="1"/>
  <c r="AC937" i="11" s="1"/>
  <c r="AD937" i="11" a="1"/>
  <c r="AD937" i="11" s="1"/>
  <c r="Y513" i="11"/>
  <c r="Z513" i="11" a="1"/>
  <c r="Z513" i="11" s="1"/>
  <c r="AC710" i="11" a="1"/>
  <c r="AC710" i="11" s="1"/>
  <c r="AD710" i="11" a="1"/>
  <c r="AD710" i="11" s="1"/>
  <c r="AO471" i="11"/>
  <c r="AE433" i="11"/>
  <c r="AI433" i="11" s="1" a="1"/>
  <c r="AI433" i="11" s="1"/>
  <c r="AC433" i="11" a="1"/>
  <c r="AC433" i="11" s="1"/>
  <c r="AD433" i="11" a="1"/>
  <c r="AD433" i="11" s="1"/>
  <c r="AE74" i="11"/>
  <c r="AI74" i="11" s="1" a="1"/>
  <c r="AI74" i="11" s="1"/>
  <c r="AO37" i="11"/>
  <c r="AE441" i="11"/>
  <c r="AI441" i="11" s="1" a="1"/>
  <c r="AI441" i="11" s="1"/>
  <c r="AC441" i="11" a="1"/>
  <c r="AC441" i="11" s="1"/>
  <c r="AD441" i="11" a="1"/>
  <c r="AD441" i="11" s="1"/>
  <c r="AR670" i="11" a="1"/>
  <c r="AR670" i="11" s="1"/>
  <c r="AO670" i="11"/>
  <c r="AW693" i="11"/>
  <c r="BA693" i="11" s="1" a="1"/>
  <c r="BA693" i="11" s="1"/>
  <c r="AU693" i="11"/>
  <c r="AV693" i="11"/>
  <c r="AC110" i="11" a="1"/>
  <c r="AC110" i="11" s="1"/>
  <c r="AD95" i="11" a="1"/>
  <c r="AD95" i="11" s="1"/>
  <c r="AV88" i="11"/>
  <c r="AU74" i="11"/>
  <c r="Z85" i="11" a="1"/>
  <c r="Z85" i="11" s="1"/>
  <c r="AL49" i="11" a="1"/>
  <c r="AL49" i="11" s="1"/>
  <c r="AN62" i="11"/>
  <c r="AR62" i="11" s="1" a="1"/>
  <c r="AR62" i="11" s="1"/>
  <c r="AC31" i="11" a="1"/>
  <c r="AC31" i="11" s="1"/>
  <c r="Y116" i="11"/>
  <c r="AX54" i="11"/>
  <c r="AL134" i="11" a="1"/>
  <c r="AL134" i="11" s="1"/>
  <c r="AC151" i="11" a="1"/>
  <c r="AC151" i="11" s="1"/>
  <c r="AF151" i="11" s="1"/>
  <c r="M151" i="11" s="1"/>
  <c r="AU260" i="11"/>
  <c r="AL280" i="11" a="1"/>
  <c r="AL280" i="11" s="1"/>
  <c r="AO278" i="11"/>
  <c r="U285" i="11"/>
  <c r="AF307" i="11"/>
  <c r="M307" i="11" s="1"/>
  <c r="AF295" i="11"/>
  <c r="M295" i="11" s="1"/>
  <c r="AV335" i="11"/>
  <c r="Z385" i="11" a="1"/>
  <c r="Z385" i="11" s="1"/>
  <c r="P358" i="11"/>
  <c r="AV432" i="11"/>
  <c r="AX432" i="11" s="1"/>
  <c r="AD466" i="11" a="1"/>
  <c r="AD466" i="11" s="1"/>
  <c r="AC529" i="11" a="1"/>
  <c r="AC529" i="11" s="1"/>
  <c r="AC866" i="11" a="1"/>
  <c r="AC866" i="11" s="1"/>
  <c r="AU491" i="11"/>
  <c r="AV491" i="11"/>
  <c r="AW491" i="11"/>
  <c r="AU611" i="11"/>
  <c r="AV611" i="11"/>
  <c r="AW611" i="11"/>
  <c r="BA673" i="11" a="1"/>
  <c r="BA673" i="11" s="1"/>
  <c r="AX673" i="11"/>
  <c r="AM696" i="11" a="1"/>
  <c r="AM696" i="11" s="1"/>
  <c r="AL696" i="11" a="1"/>
  <c r="AL696" i="11" s="1"/>
  <c r="AN696" i="11"/>
  <c r="AR696" i="11" s="1" a="1"/>
  <c r="AR696" i="11" s="1"/>
  <c r="AD483" i="11" a="1"/>
  <c r="AD483" i="11" s="1"/>
  <c r="AE483" i="11"/>
  <c r="AI483" i="11" s="1" a="1"/>
  <c r="AI483" i="11" s="1"/>
  <c r="AC483" i="11" a="1"/>
  <c r="AC483" i="11" s="1"/>
  <c r="AC692" i="11" a="1"/>
  <c r="AC692" i="11" s="1"/>
  <c r="AD692" i="11" a="1"/>
  <c r="AD692" i="11" s="1"/>
  <c r="AC833" i="11" a="1"/>
  <c r="AC833" i="11" s="1"/>
  <c r="AE833" i="11"/>
  <c r="AI833" i="11" s="1" a="1"/>
  <c r="AI833" i="11" s="1"/>
  <c r="AD833" i="11" a="1"/>
  <c r="AD833" i="11" s="1"/>
  <c r="AU719" i="11"/>
  <c r="AV719" i="11"/>
  <c r="AW719" i="11"/>
  <c r="AC971" i="11" a="1"/>
  <c r="AC971" i="11" s="1"/>
  <c r="AD971" i="11" a="1"/>
  <c r="AD971" i="11" s="1"/>
  <c r="Y779" i="11"/>
  <c r="Z779" i="11" a="1"/>
  <c r="Z779" i="11" s="1"/>
  <c r="AL155" i="11" a="1"/>
  <c r="AL155" i="11" s="1"/>
  <c r="AM155" i="11" a="1"/>
  <c r="AM155" i="11" s="1"/>
  <c r="AN486" i="11"/>
  <c r="AR486" i="11" s="1" a="1"/>
  <c r="AR486" i="11" s="1"/>
  <c r="AM486" i="11" a="1"/>
  <c r="AM486" i="11" s="1"/>
  <c r="AU544" i="11"/>
  <c r="AV544" i="11"/>
  <c r="AW544" i="11"/>
  <c r="BA544" i="11" s="1" a="1"/>
  <c r="BA544" i="11" s="1"/>
  <c r="AV511" i="11"/>
  <c r="AU511" i="11"/>
  <c r="AW511" i="11"/>
  <c r="Y823" i="11"/>
  <c r="Z823" i="11" a="1"/>
  <c r="Z823" i="11" s="1"/>
  <c r="AC112" i="11" a="1"/>
  <c r="AC112" i="11" s="1"/>
  <c r="AV74" i="11"/>
  <c r="AM49" i="11" a="1"/>
  <c r="AM49" i="11" s="1"/>
  <c r="AL62" i="11" a="1"/>
  <c r="AL62" i="11" s="1"/>
  <c r="AU35" i="11"/>
  <c r="AN134" i="11"/>
  <c r="AR134" i="11" s="1" a="1"/>
  <c r="AR134" i="11" s="1"/>
  <c r="AE161" i="11"/>
  <c r="AI161" i="11" s="1" a="1"/>
  <c r="AI161" i="11" s="1"/>
  <c r="AU167" i="11"/>
  <c r="Z249" i="11" a="1"/>
  <c r="Z249" i="11" s="1"/>
  <c r="AW260" i="11"/>
  <c r="AE278" i="11"/>
  <c r="AI278" i="11" s="1" a="1"/>
  <c r="AI278" i="11" s="1"/>
  <c r="AN280" i="11"/>
  <c r="AR280" i="11" s="1" a="1"/>
  <c r="AR280" i="11" s="1"/>
  <c r="AN275" i="11"/>
  <c r="AR275" i="11" s="1" a="1"/>
  <c r="AR275" i="11" s="1"/>
  <c r="AW281" i="11"/>
  <c r="AE342" i="11"/>
  <c r="AI342" i="11" s="1" a="1"/>
  <c r="AI342" i="11" s="1"/>
  <c r="BA467" i="11" a="1"/>
  <c r="BA467" i="11" s="1"/>
  <c r="AW824" i="11"/>
  <c r="BA824" i="11" s="1" a="1"/>
  <c r="BA824" i="11" s="1"/>
  <c r="AY799" i="11"/>
  <c r="AZ799" i="11" s="1"/>
  <c r="AC999" i="11" a="1"/>
  <c r="AC999" i="11" s="1"/>
  <c r="AC533" i="11" a="1"/>
  <c r="AC533" i="11" s="1"/>
  <c r="AE533" i="11"/>
  <c r="AI533" i="11" s="1" a="1"/>
  <c r="AI533" i="11" s="1"/>
  <c r="AI577" i="11" a="1"/>
  <c r="AI577" i="11" s="1"/>
  <c r="AF577" i="11"/>
  <c r="Y423" i="11"/>
  <c r="Z423" i="11" a="1"/>
  <c r="Z423" i="11" s="1"/>
  <c r="AU627" i="11"/>
  <c r="AV627" i="11"/>
  <c r="AL813" i="11" a="1"/>
  <c r="AL813" i="11" s="1"/>
  <c r="AM813" i="11" a="1"/>
  <c r="AM813" i="11" s="1"/>
  <c r="AN813" i="11"/>
  <c r="AR813" i="11" s="1" a="1"/>
  <c r="AR813" i="11" s="1"/>
  <c r="AC740" i="11" a="1"/>
  <c r="AC740" i="11" s="1"/>
  <c r="AE740" i="11"/>
  <c r="AI740" i="11" s="1" a="1"/>
  <c r="AI740" i="11" s="1"/>
  <c r="AU965" i="11"/>
  <c r="AW965" i="11"/>
  <c r="AV965" i="11"/>
  <c r="Y828" i="11"/>
  <c r="Z828" i="11" a="1"/>
  <c r="Z828" i="11" s="1"/>
  <c r="AM901" i="11" a="1"/>
  <c r="AM901" i="11" s="1"/>
  <c r="BA935" i="11" a="1"/>
  <c r="BA935" i="11" s="1"/>
  <c r="AX935" i="11"/>
  <c r="AU997" i="11"/>
  <c r="AV997" i="11"/>
  <c r="AW997" i="11"/>
  <c r="AE915" i="11"/>
  <c r="AI915" i="11" s="1" a="1"/>
  <c r="AI915" i="11" s="1"/>
  <c r="AD915" i="11" a="1"/>
  <c r="AD915" i="11" s="1"/>
  <c r="AC915" i="11" a="1"/>
  <c r="AC915" i="11" s="1"/>
  <c r="AF915" i="11" s="1"/>
  <c r="AU405" i="11"/>
  <c r="AV405" i="11"/>
  <c r="AV453" i="11"/>
  <c r="AW453" i="11"/>
  <c r="AM344" i="11" a="1"/>
  <c r="AM344" i="11" s="1"/>
  <c r="AL344" i="11" a="1"/>
  <c r="AL344" i="11" s="1"/>
  <c r="AU311" i="11"/>
  <c r="AW311" i="11"/>
  <c r="AV311" i="11"/>
  <c r="AC591" i="11" a="1"/>
  <c r="AC591" i="11" s="1"/>
  <c r="AD591" i="11" a="1"/>
  <c r="AD591" i="11" s="1"/>
  <c r="AE591" i="11"/>
  <c r="AI591" i="11" s="1" a="1"/>
  <c r="AI591" i="11" s="1"/>
  <c r="AL984" i="11" a="1"/>
  <c r="AL984" i="11" s="1"/>
  <c r="AM984" i="11" a="1"/>
  <c r="AM984" i="11" s="1"/>
  <c r="AL916" i="11" a="1"/>
  <c r="AL916" i="11" s="1"/>
  <c r="AN916" i="11"/>
  <c r="AR916" i="11" s="1" a="1"/>
  <c r="AR916" i="11" s="1"/>
  <c r="Y852" i="11"/>
  <c r="Z852" i="11" a="1"/>
  <c r="Z852" i="11" s="1"/>
  <c r="AL565" i="11" a="1"/>
  <c r="AL565" i="11" s="1"/>
  <c r="AN565" i="11"/>
  <c r="AR565" i="11" s="1" a="1"/>
  <c r="AR565" i="11" s="1"/>
  <c r="AM565" i="11" a="1"/>
  <c r="AM565" i="11" s="1"/>
  <c r="AU773" i="11"/>
  <c r="AV773" i="11"/>
  <c r="AW773" i="11"/>
  <c r="AE320" i="11"/>
  <c r="AI320" i="11" s="1" a="1"/>
  <c r="AI320" i="11" s="1"/>
  <c r="AD320" i="11" a="1"/>
  <c r="AD320" i="11" s="1"/>
  <c r="AW469" i="11"/>
  <c r="AU469" i="11"/>
  <c r="AV469" i="11"/>
  <c r="Y582" i="11"/>
  <c r="Z582" i="11" a="1"/>
  <c r="Z582" i="11" s="1"/>
  <c r="Y771" i="11"/>
  <c r="Z771" i="11" a="1"/>
  <c r="Z771" i="11" s="1"/>
  <c r="AN865" i="11"/>
  <c r="AR865" i="11" s="1" a="1"/>
  <c r="AR865" i="11" s="1"/>
  <c r="AL865" i="11" a="1"/>
  <c r="AL865" i="11" s="1"/>
  <c r="AM865" i="11" a="1"/>
  <c r="AM865" i="11" s="1"/>
  <c r="Y969" i="11"/>
  <c r="Z969" i="11" a="1"/>
  <c r="Z969" i="11" s="1"/>
  <c r="Y871" i="11"/>
  <c r="Z871" i="11" a="1"/>
  <c r="Z871" i="11" s="1"/>
  <c r="AV33" i="11"/>
  <c r="AX33" i="11" s="1"/>
  <c r="AF211" i="11"/>
  <c r="AW335" i="11"/>
  <c r="AI783" i="11" a="1"/>
  <c r="AI783" i="11" s="1"/>
  <c r="AF783" i="11"/>
  <c r="AE866" i="11"/>
  <c r="AI866" i="11" s="1" a="1"/>
  <c r="AI866" i="11" s="1"/>
  <c r="AX108" i="11"/>
  <c r="AE95" i="11"/>
  <c r="AI95" i="11" s="1" a="1"/>
  <c r="AI95" i="11" s="1"/>
  <c r="AW88" i="11"/>
  <c r="BA88" i="11" s="1" a="1"/>
  <c r="BA88" i="11" s="1"/>
  <c r="AX57" i="11"/>
  <c r="AD112" i="11" a="1"/>
  <c r="AD112" i="11" s="1"/>
  <c r="AE90" i="11"/>
  <c r="AI90" i="11" s="1" a="1"/>
  <c r="AI90" i="11" s="1"/>
  <c r="AC90" i="11" a="1"/>
  <c r="AC90" i="11" s="1"/>
  <c r="AV35" i="11"/>
  <c r="AW111" i="11"/>
  <c r="BA111" i="11" s="1" a="1"/>
  <c r="BA111" i="11" s="1"/>
  <c r="AW29" i="11"/>
  <c r="AD161" i="11" a="1"/>
  <c r="AD161" i="11" s="1"/>
  <c r="AX172" i="11"/>
  <c r="AO179" i="11"/>
  <c r="AW167" i="11"/>
  <c r="AF190" i="11"/>
  <c r="AW193" i="11"/>
  <c r="AF223" i="11"/>
  <c r="AW239" i="11"/>
  <c r="AD278" i="11" a="1"/>
  <c r="AD278" i="11" s="1"/>
  <c r="AF270" i="11"/>
  <c r="AM275" i="11" a="1"/>
  <c r="AM275" i="11" s="1"/>
  <c r="AU281" i="11"/>
  <c r="AD342" i="11" a="1"/>
  <c r="AD342" i="11" s="1"/>
  <c r="Z391" i="11" a="1"/>
  <c r="Z391" i="11" s="1"/>
  <c r="AF450" i="11"/>
  <c r="AF583" i="11"/>
  <c r="M583" i="11" s="1"/>
  <c r="AW631" i="11"/>
  <c r="AV692" i="11"/>
  <c r="AF685" i="11"/>
  <c r="AV824" i="11"/>
  <c r="AF1013" i="11"/>
  <c r="AE999" i="11"/>
  <c r="AI999" i="11" s="1" a="1"/>
  <c r="AI999" i="11" s="1"/>
  <c r="AR433" i="11" a="1"/>
  <c r="AR433" i="11" s="1"/>
  <c r="AO433" i="11"/>
  <c r="S433" i="11" s="1"/>
  <c r="AM459" i="11" a="1"/>
  <c r="AM459" i="11" s="1"/>
  <c r="M469" i="11"/>
  <c r="AG469" i="11"/>
  <c r="AH469" i="11" s="1"/>
  <c r="Y507" i="11"/>
  <c r="Z507" i="11" a="1"/>
  <c r="Z507" i="11" s="1"/>
  <c r="Y558" i="11"/>
  <c r="Z558" i="11" a="1"/>
  <c r="Z558" i="11" s="1"/>
  <c r="AL636" i="11" a="1"/>
  <c r="AL636" i="11" s="1"/>
  <c r="AN636" i="11"/>
  <c r="AR636" i="11" s="1" a="1"/>
  <c r="AR636" i="11" s="1"/>
  <c r="AM636" i="11" a="1"/>
  <c r="AM636" i="11" s="1"/>
  <c r="AE585" i="11"/>
  <c r="AI585" i="11" s="1" a="1"/>
  <c r="AI585" i="11" s="1"/>
  <c r="AD585" i="11" a="1"/>
  <c r="AD585" i="11" s="1"/>
  <c r="AL597" i="11" a="1"/>
  <c r="AL597" i="11" s="1"/>
  <c r="Y794" i="11"/>
  <c r="AO852" i="11"/>
  <c r="AU818" i="11"/>
  <c r="AW818" i="11"/>
  <c r="AL531" i="11" a="1"/>
  <c r="AL531" i="11" s="1"/>
  <c r="AN531" i="11"/>
  <c r="AR531" i="11" s="1" a="1"/>
  <c r="AR531" i="11" s="1"/>
  <c r="AM531" i="11" a="1"/>
  <c r="AM531" i="11" s="1"/>
  <c r="AL805" i="11" a="1"/>
  <c r="AL805" i="11" s="1"/>
  <c r="AM805" i="11" a="1"/>
  <c r="AM805" i="11" s="1"/>
  <c r="AN805" i="11"/>
  <c r="AR805" i="11" s="1" a="1"/>
  <c r="AR805" i="11" s="1"/>
  <c r="AU763" i="11"/>
  <c r="AV763" i="11"/>
  <c r="AW763" i="11"/>
  <c r="AV859" i="11"/>
  <c r="AW859" i="11"/>
  <c r="AU859" i="11"/>
  <c r="AC903" i="11" a="1"/>
  <c r="AC903" i="11" s="1"/>
  <c r="AE903" i="11"/>
  <c r="AI903" i="11" s="1" a="1"/>
  <c r="AI903" i="11" s="1"/>
  <c r="AD903" i="11" a="1"/>
  <c r="AD903" i="11" s="1"/>
  <c r="AF903" i="11" s="1"/>
  <c r="AC887" i="11" a="1"/>
  <c r="AC887" i="11" s="1"/>
  <c r="AD887" i="11" a="1"/>
  <c r="AD887" i="11" s="1"/>
  <c r="AV400" i="11"/>
  <c r="AW400" i="11"/>
  <c r="AU400" i="11"/>
  <c r="Y682" i="11"/>
  <c r="Z682" i="11" a="1"/>
  <c r="Z682" i="11" s="1"/>
  <c r="AR915" i="11" a="1"/>
  <c r="AR915" i="11" s="1"/>
  <c r="AO915" i="11"/>
  <c r="AM711" i="11" a="1"/>
  <c r="AM711" i="11" s="1"/>
  <c r="AL711" i="11" a="1"/>
  <c r="AL711" i="11" s="1"/>
  <c r="AN711" i="11"/>
  <c r="AR711" i="11" s="1" a="1"/>
  <c r="AR711" i="11" s="1"/>
  <c r="AU655" i="11"/>
  <c r="AV655" i="11"/>
  <c r="AW655" i="11"/>
  <c r="AU535" i="11"/>
  <c r="AX535" i="11" s="1"/>
  <c r="AV535" i="11"/>
  <c r="AW535" i="11"/>
  <c r="AV509" i="11"/>
  <c r="AW509" i="11"/>
  <c r="AU509" i="11"/>
  <c r="AU767" i="11"/>
  <c r="AV767" i="11"/>
  <c r="AW767" i="11"/>
  <c r="BA767" i="11" s="1" a="1"/>
  <c r="BA767" i="11" s="1"/>
  <c r="AM747" i="11" a="1"/>
  <c r="AM747" i="11" s="1"/>
  <c r="AN747" i="11"/>
  <c r="AR747" i="11" s="1" a="1"/>
  <c r="AR747" i="11" s="1"/>
  <c r="AL747" i="11" a="1"/>
  <c r="AL747" i="11" s="1"/>
  <c r="AD983" i="11" a="1"/>
  <c r="AD983" i="11" s="1"/>
  <c r="AE983" i="11"/>
  <c r="AI983" i="11" s="1" a="1"/>
  <c r="AI983" i="11" s="1"/>
  <c r="AC983" i="11" a="1"/>
  <c r="AC983" i="11" s="1"/>
  <c r="AC564" i="11" a="1"/>
  <c r="AC564" i="11" s="1"/>
  <c r="AD564" i="11" a="1"/>
  <c r="AD564" i="11" s="1"/>
  <c r="AE564" i="11"/>
  <c r="AI564" i="11" s="1" a="1"/>
  <c r="AI564" i="11" s="1"/>
  <c r="AM83" i="11" a="1"/>
  <c r="AM83" i="11" s="1"/>
  <c r="AC44" i="11" a="1"/>
  <c r="AC44" i="11" s="1"/>
  <c r="AD26" i="11" a="1"/>
  <c r="AD26" i="11" s="1"/>
  <c r="AF50" i="11"/>
  <c r="AO163" i="11"/>
  <c r="AU193" i="11"/>
  <c r="AX193" i="11" s="1"/>
  <c r="AN235" i="11"/>
  <c r="AR235" i="11" s="1" a="1"/>
  <c r="AR235" i="11" s="1"/>
  <c r="AE277" i="11"/>
  <c r="AI277" i="11" s="1" a="1"/>
  <c r="AI277" i="11" s="1"/>
  <c r="AE398" i="11"/>
  <c r="AI398" i="11" s="1" a="1"/>
  <c r="AI398" i="11" s="1"/>
  <c r="AV631" i="11"/>
  <c r="AL732" i="11" a="1"/>
  <c r="AL732" i="11" s="1"/>
  <c r="AE937" i="11"/>
  <c r="AI937" i="11" s="1" a="1"/>
  <c r="AI937" i="11" s="1"/>
  <c r="AN984" i="11"/>
  <c r="AR984" i="11" s="1" a="1"/>
  <c r="AR984" i="11" s="1"/>
  <c r="Z315" i="11" a="1"/>
  <c r="Z315" i="11" s="1"/>
  <c r="AL437" i="11" a="1"/>
  <c r="AL437" i="11" s="1"/>
  <c r="AO437" i="11" s="1"/>
  <c r="AM437" i="11" a="1"/>
  <c r="AM437" i="11" s="1"/>
  <c r="AN437" i="11"/>
  <c r="AE553" i="11"/>
  <c r="AI553" i="11" s="1" a="1"/>
  <c r="AI553" i="11" s="1"/>
  <c r="AC553" i="11" a="1"/>
  <c r="AC553" i="11" s="1"/>
  <c r="AD553" i="11" a="1"/>
  <c r="AD553" i="11" s="1"/>
  <c r="AE617" i="11"/>
  <c r="AI617" i="11" s="1" a="1"/>
  <c r="AI617" i="11" s="1"/>
  <c r="AD617" i="11" a="1"/>
  <c r="AD617" i="11" s="1"/>
  <c r="AC617" i="11" a="1"/>
  <c r="AC617" i="11" s="1"/>
  <c r="S674" i="11"/>
  <c r="AP674" i="11"/>
  <c r="AQ674" i="11" s="1"/>
  <c r="AW699" i="11"/>
  <c r="AV699" i="11"/>
  <c r="AN732" i="11"/>
  <c r="AR732" i="11" s="1" a="1"/>
  <c r="AR732" i="11" s="1"/>
  <c r="Y180" i="11"/>
  <c r="Z180" i="11" a="1"/>
  <c r="Z180" i="11" s="1"/>
  <c r="AC541" i="11" a="1"/>
  <c r="AC541" i="11" s="1"/>
  <c r="AF541" i="11" s="1"/>
  <c r="AD541" i="11" a="1"/>
  <c r="AD541" i="11" s="1"/>
  <c r="AW449" i="11"/>
  <c r="BA449" i="11" s="1" a="1"/>
  <c r="BA449" i="11" s="1"/>
  <c r="AV449" i="11"/>
  <c r="AC825" i="11" a="1"/>
  <c r="AC825" i="11" s="1"/>
  <c r="AD825" i="11" a="1"/>
  <c r="AD825" i="11" s="1"/>
  <c r="AV752" i="11"/>
  <c r="AW752" i="11"/>
  <c r="AX752" i="11" s="1"/>
  <c r="AL866" i="11" a="1"/>
  <c r="AL866" i="11" s="1"/>
  <c r="AO866" i="11" s="1"/>
  <c r="AN866" i="11"/>
  <c r="AR866" i="11" s="1" a="1"/>
  <c r="AR866" i="11" s="1"/>
  <c r="AM866" i="11" a="1"/>
  <c r="AM866" i="11" s="1"/>
  <c r="Z754" i="11" a="1"/>
  <c r="Z754" i="11" s="1"/>
  <c r="Y754" i="11"/>
  <c r="AM927" i="11" a="1"/>
  <c r="AM927" i="11" s="1"/>
  <c r="AL927" i="11" a="1"/>
  <c r="AL927" i="11" s="1"/>
  <c r="AN927" i="11"/>
  <c r="AR927" i="11" s="1" a="1"/>
  <c r="AR927" i="11" s="1"/>
  <c r="AN819" i="11"/>
  <c r="AR819" i="11" s="1" a="1"/>
  <c r="AR819" i="11" s="1"/>
  <c r="AM819" i="11" a="1"/>
  <c r="AM819" i="11" s="1"/>
  <c r="AL819" i="11" a="1"/>
  <c r="AL819" i="11" s="1"/>
  <c r="AM903" i="11" a="1"/>
  <c r="AM903" i="11" s="1"/>
  <c r="AL903" i="11" a="1"/>
  <c r="AL903" i="11" s="1"/>
  <c r="AM421" i="11" a="1"/>
  <c r="AM421" i="11" s="1"/>
  <c r="AL421" i="11" a="1"/>
  <c r="AL421" i="11" s="1"/>
  <c r="AL643" i="11" a="1"/>
  <c r="AL643" i="11" s="1"/>
  <c r="AM643" i="11" a="1"/>
  <c r="AM643" i="11" s="1"/>
  <c r="AN643" i="11"/>
  <c r="AR643" i="11" s="1" a="1"/>
  <c r="AR643" i="11" s="1"/>
  <c r="AN407" i="11"/>
  <c r="AR407" i="11" s="1" a="1"/>
  <c r="AR407" i="11" s="1"/>
  <c r="AL407" i="11" a="1"/>
  <c r="AL407" i="11" s="1"/>
  <c r="AM407" i="11" a="1"/>
  <c r="AM407" i="11" s="1"/>
  <c r="AL41" i="11" a="1"/>
  <c r="AL41" i="11" s="1"/>
  <c r="AD529" i="11" a="1"/>
  <c r="AD529" i="11" s="1"/>
  <c r="AF639" i="11"/>
  <c r="M639" i="11" s="1"/>
  <c r="AD110" i="11" a="1"/>
  <c r="AD110" i="11" s="1"/>
  <c r="AF110" i="11" s="1"/>
  <c r="AE89" i="11"/>
  <c r="AI89" i="11" s="1" a="1"/>
  <c r="AI89" i="11" s="1"/>
  <c r="AC70" i="11" a="1"/>
  <c r="AC70" i="11" s="1"/>
  <c r="AE44" i="11"/>
  <c r="AI44" i="11" s="1" a="1"/>
  <c r="AI44" i="11" s="1"/>
  <c r="AV239" i="11"/>
  <c r="AU102" i="11"/>
  <c r="AC96" i="11" a="1"/>
  <c r="AC96" i="11" s="1"/>
  <c r="AE85" i="11"/>
  <c r="AI85" i="11" s="1" a="1"/>
  <c r="AI85" i="11" s="1"/>
  <c r="AX80" i="11"/>
  <c r="AY80" i="11" s="1"/>
  <c r="AZ80" i="11" s="1"/>
  <c r="AD88" i="11" a="1"/>
  <c r="AD88" i="11" s="1"/>
  <c r="Z60" i="11" a="1"/>
  <c r="Z60" i="11" s="1"/>
  <c r="Z68" i="11" a="1"/>
  <c r="Z68" i="11" s="1"/>
  <c r="AN41" i="11"/>
  <c r="AR41" i="11" s="1" a="1"/>
  <c r="AR41" i="11" s="1"/>
  <c r="Z33" i="11" a="1"/>
  <c r="Z33" i="11" s="1"/>
  <c r="AW31" i="11"/>
  <c r="BA31" i="11" s="1" a="1"/>
  <c r="BA31" i="11" s="1"/>
  <c r="AX104" i="11"/>
  <c r="AY104" i="11" s="1"/>
  <c r="AZ104" i="11" s="1"/>
  <c r="AX188" i="11"/>
  <c r="AY188" i="11" s="1"/>
  <c r="AZ188" i="11" s="1"/>
  <c r="AF206" i="11"/>
  <c r="AL235" i="11" a="1"/>
  <c r="AL235" i="11" s="1"/>
  <c r="AF290" i="11"/>
  <c r="AD277" i="11" a="1"/>
  <c r="AD277" i="11" s="1"/>
  <c r="AU313" i="11"/>
  <c r="AD398" i="11" a="1"/>
  <c r="AD398" i="11" s="1"/>
  <c r="Z501" i="11" a="1"/>
  <c r="Z501" i="11" s="1"/>
  <c r="Z546" i="11" a="1"/>
  <c r="Z546" i="11" s="1"/>
  <c r="AE541" i="11"/>
  <c r="AI541" i="11" s="1" a="1"/>
  <c r="AI541" i="11" s="1"/>
  <c r="AW560" i="11"/>
  <c r="AE710" i="11"/>
  <c r="AI710" i="11" s="1" a="1"/>
  <c r="AI710" i="11" s="1"/>
  <c r="AR780" i="11" a="1"/>
  <c r="AR780" i="11" s="1"/>
  <c r="AO780" i="11"/>
  <c r="AM916" i="11" a="1"/>
  <c r="AM916" i="11" s="1"/>
  <c r="AW186" i="11"/>
  <c r="AO387" i="11"/>
  <c r="AL610" i="11" a="1"/>
  <c r="AL610" i="11" s="1"/>
  <c r="AN610" i="11"/>
  <c r="AR610" i="11" s="1" a="1"/>
  <c r="AR610" i="11" s="1"/>
  <c r="AL628" i="11" a="1"/>
  <c r="AL628" i="11" s="1"/>
  <c r="AN628" i="11"/>
  <c r="AR628" i="11" s="1" a="1"/>
  <c r="AR628" i="11" s="1"/>
  <c r="AM628" i="11" a="1"/>
  <c r="AM628" i="11" s="1"/>
  <c r="AV685" i="11"/>
  <c r="AW685" i="11"/>
  <c r="AX685" i="11" s="1"/>
  <c r="AL924" i="11" a="1"/>
  <c r="AL924" i="11" s="1"/>
  <c r="AO924" i="11" s="1"/>
  <c r="AN924" i="11"/>
  <c r="AR924" i="11" s="1" a="1"/>
  <c r="AR924" i="11" s="1"/>
  <c r="AM924" i="11" a="1"/>
  <c r="AM924" i="11" s="1"/>
  <c r="AX600" i="11"/>
  <c r="AO519" i="11"/>
  <c r="AO771" i="11"/>
  <c r="AP771" i="11" s="1"/>
  <c r="AQ771" i="11" s="1"/>
  <c r="AO985" i="11"/>
  <c r="S985" i="11" s="1"/>
  <c r="AU451" i="11"/>
  <c r="AW451" i="11"/>
  <c r="BA451" i="11" s="1" a="1"/>
  <c r="BA451" i="11" s="1"/>
  <c r="AL921" i="11" a="1"/>
  <c r="AL921" i="11" s="1"/>
  <c r="AM921" i="11" a="1"/>
  <c r="AM921" i="11" s="1"/>
  <c r="AV345" i="11"/>
  <c r="AU345" i="11"/>
  <c r="AX345" i="11" s="1"/>
  <c r="AO602" i="11"/>
  <c r="AP602" i="11" s="1"/>
  <c r="AQ602" i="11" s="1"/>
  <c r="AF800" i="11"/>
  <c r="AO336" i="11"/>
  <c r="AX537" i="11"/>
  <c r="AO373" i="11"/>
  <c r="U537" i="11"/>
  <c r="AF622" i="11"/>
  <c r="M622" i="11" s="1"/>
  <c r="AX791" i="11"/>
  <c r="AF862" i="11"/>
  <c r="AO862" i="11"/>
  <c r="AF891" i="11"/>
  <c r="AO564" i="11"/>
  <c r="Y869" i="11"/>
  <c r="Z869" i="11" a="1"/>
  <c r="Z869" i="11" s="1"/>
  <c r="AF406" i="11"/>
  <c r="AO691" i="11"/>
  <c r="AX683" i="11"/>
  <c r="AO843" i="11"/>
  <c r="U1009" i="11"/>
  <c r="AX1019" i="11"/>
  <c r="AY1019" i="11" s="1"/>
  <c r="AZ1019" i="11" s="1"/>
  <c r="AO489" i="11"/>
  <c r="AL398" i="11" a="1"/>
  <c r="AL398" i="11" s="1"/>
  <c r="AN398" i="11"/>
  <c r="AR398" i="11" s="1" a="1"/>
  <c r="AR398" i="11" s="1"/>
  <c r="AL973" i="11" a="1"/>
  <c r="AL973" i="11" s="1"/>
  <c r="AM973" i="11" a="1"/>
  <c r="AM973" i="11" s="1"/>
  <c r="AN973" i="11"/>
  <c r="AR973" i="11" s="1" a="1"/>
  <c r="AR973" i="11" s="1"/>
  <c r="AF852" i="11"/>
  <c r="AF899" i="11"/>
  <c r="AF946" i="11"/>
  <c r="M946" i="11" s="1"/>
  <c r="AO947" i="11"/>
  <c r="AO378" i="11"/>
  <c r="AF444" i="11"/>
  <c r="AX572" i="11"/>
  <c r="AO559" i="11"/>
  <c r="S559" i="11" s="1"/>
  <c r="AX770" i="11"/>
  <c r="AO994" i="11"/>
  <c r="AO1013" i="11"/>
  <c r="AP1013" i="11" s="1"/>
  <c r="AQ1013" i="11" s="1"/>
  <c r="AM353" i="11" a="1"/>
  <c r="AM353" i="11" s="1"/>
  <c r="AL353" i="11" a="1"/>
  <c r="AL353" i="11" s="1"/>
  <c r="AV407" i="11"/>
  <c r="AU407" i="11"/>
  <c r="AN917" i="11"/>
  <c r="AR917" i="11" s="1" a="1"/>
  <c r="AR917" i="11" s="1"/>
  <c r="AL917" i="11" a="1"/>
  <c r="AL917" i="11" s="1"/>
  <c r="AE77" i="11"/>
  <c r="AI77" i="11" s="1" a="1"/>
  <c r="AI77" i="11" s="1"/>
  <c r="AV39" i="11"/>
  <c r="Y126" i="11"/>
  <c r="AO222" i="11"/>
  <c r="AO232" i="11"/>
  <c r="AF225" i="11"/>
  <c r="M225" i="11" s="1"/>
  <c r="AO254" i="11"/>
  <c r="AF296" i="11"/>
  <c r="AF454" i="11"/>
  <c r="AG454" i="11" s="1"/>
  <c r="AH454" i="11" s="1"/>
  <c r="S434" i="11"/>
  <c r="AF593" i="11"/>
  <c r="M593" i="11" s="1"/>
  <c r="AN635" i="11"/>
  <c r="AR635" i="11" s="1" a="1"/>
  <c r="AR635" i="11" s="1"/>
  <c r="AF843" i="11"/>
  <c r="AR552" i="11" a="1"/>
  <c r="AR552" i="11" s="1"/>
  <c r="AO552" i="11"/>
  <c r="AR576" i="11" a="1"/>
  <c r="AR576" i="11" s="1"/>
  <c r="AO576" i="11"/>
  <c r="AL672" i="11" a="1"/>
  <c r="AL672" i="11" s="1"/>
  <c r="AN672" i="11"/>
  <c r="AR672" i="11" s="1" a="1"/>
  <c r="AR672" i="11" s="1"/>
  <c r="AD786" i="11" a="1"/>
  <c r="AD786" i="11" s="1"/>
  <c r="AC786" i="11" a="1"/>
  <c r="AC786" i="11" s="1"/>
  <c r="AF835" i="11"/>
  <c r="AU947" i="11"/>
  <c r="AW947" i="11"/>
  <c r="AO1019" i="11"/>
  <c r="S1019" i="11" s="1"/>
  <c r="AR195" i="11" a="1"/>
  <c r="AR195" i="11" s="1"/>
  <c r="AO195" i="11"/>
  <c r="AV23" i="11"/>
  <c r="AC37" i="11" a="1"/>
  <c r="AC37" i="11" s="1"/>
  <c r="U138" i="11"/>
  <c r="AF189" i="11"/>
  <c r="AF197" i="11"/>
  <c r="AG197" i="11" s="1"/>
  <c r="AH197" i="11" s="1"/>
  <c r="AO342" i="11"/>
  <c r="S342" i="11" s="1"/>
  <c r="U477" i="11"/>
  <c r="AX580" i="11"/>
  <c r="AX782" i="11"/>
  <c r="AU603" i="11"/>
  <c r="AV603" i="11"/>
  <c r="AC724" i="11" a="1"/>
  <c r="AC724" i="11" s="1"/>
  <c r="AD724" i="11" a="1"/>
  <c r="AD724" i="11" s="1"/>
  <c r="AE724" i="11"/>
  <c r="AI724" i="11" s="1" a="1"/>
  <c r="AI724" i="11" s="1"/>
  <c r="AR903" i="11" a="1"/>
  <c r="AR903" i="11" s="1"/>
  <c r="AW43" i="11"/>
  <c r="BA43" i="11" s="1" a="1"/>
  <c r="BA43" i="11" s="1"/>
  <c r="AW23" i="11"/>
  <c r="BA23" i="11" s="1" a="1"/>
  <c r="BA23" i="11" s="1"/>
  <c r="AD37" i="11" a="1"/>
  <c r="AD37" i="11" s="1"/>
  <c r="AO164" i="11"/>
  <c r="U303" i="11"/>
  <c r="AO327" i="11"/>
  <c r="AP327" i="11" s="1"/>
  <c r="AQ327" i="11" s="1"/>
  <c r="AF488" i="11"/>
  <c r="AO567" i="11"/>
  <c r="AF527" i="11"/>
  <c r="AF676" i="11"/>
  <c r="AI232" i="11" a="1"/>
  <c r="AI232" i="11" s="1"/>
  <c r="AF232" i="11"/>
  <c r="AU712" i="11"/>
  <c r="AV712" i="11"/>
  <c r="AC809" i="11" a="1"/>
  <c r="AC809" i="11" s="1"/>
  <c r="AD809" i="11" a="1"/>
  <c r="AD809" i="11" s="1"/>
  <c r="AC943" i="11" a="1"/>
  <c r="AC943" i="11" s="1"/>
  <c r="AE943" i="11"/>
  <c r="AI943" i="11" s="1" a="1"/>
  <c r="AI943" i="11" s="1"/>
  <c r="AL976" i="11" a="1"/>
  <c r="AL976" i="11" s="1"/>
  <c r="AN976" i="11"/>
  <c r="AR976" i="11" s="1" a="1"/>
  <c r="AR976" i="11" s="1"/>
  <c r="AC764" i="11" a="1"/>
  <c r="AC764" i="11" s="1"/>
  <c r="AD764" i="11" a="1"/>
  <c r="AD764" i="11" s="1"/>
  <c r="AI637" i="11" a="1"/>
  <c r="AI637" i="11" s="1"/>
  <c r="AF637" i="11"/>
  <c r="AU43" i="11"/>
  <c r="AO73" i="11"/>
  <c r="AP73" i="11" s="1"/>
  <c r="AQ73" i="11" s="1"/>
  <c r="U485" i="11"/>
  <c r="Z550" i="11" a="1"/>
  <c r="Z550" i="11" s="1"/>
  <c r="Z755" i="11" a="1"/>
  <c r="Z755" i="11" s="1"/>
  <c r="AX998" i="11"/>
  <c r="AE625" i="11"/>
  <c r="AI625" i="11" s="1" a="1"/>
  <c r="AI625" i="11" s="1"/>
  <c r="AC625" i="11" a="1"/>
  <c r="AC625" i="11" s="1"/>
  <c r="AR654" i="11" a="1"/>
  <c r="AR654" i="11" s="1"/>
  <c r="AW142" i="11"/>
  <c r="AO203" i="11"/>
  <c r="AO193" i="11"/>
  <c r="AO256" i="11"/>
  <c r="S256" i="11" s="1"/>
  <c r="AW298" i="11"/>
  <c r="AF332" i="11"/>
  <c r="U342" i="11"/>
  <c r="AF362" i="11"/>
  <c r="M362" i="11" s="1"/>
  <c r="AV389" i="11"/>
  <c r="AX389" i="11" s="1"/>
  <c r="AO406" i="11"/>
  <c r="AF629" i="11"/>
  <c r="AE817" i="11"/>
  <c r="AI817" i="11" s="1" a="1"/>
  <c r="AI817" i="11" s="1"/>
  <c r="AF919" i="11"/>
  <c r="BA428" i="11" a="1"/>
  <c r="BA428" i="11" s="1"/>
  <c r="AX428" i="11"/>
  <c r="AU913" i="11"/>
  <c r="AV913" i="11"/>
  <c r="AL795" i="11" a="1"/>
  <c r="AL795" i="11" s="1"/>
  <c r="AM795" i="11" a="1"/>
  <c r="AM795" i="11" s="1"/>
  <c r="AC77" i="11" a="1"/>
  <c r="AC77" i="11" s="1"/>
  <c r="AF130" i="11"/>
  <c r="AV142" i="11"/>
  <c r="AX142" i="11" s="1"/>
  <c r="AF199" i="11"/>
  <c r="M199" i="11" s="1"/>
  <c r="AO207" i="11"/>
  <c r="AF217" i="11"/>
  <c r="AV298" i="11"/>
  <c r="AF368" i="11"/>
  <c r="AG368" i="11" s="1"/>
  <c r="AH368" i="11" s="1"/>
  <c r="AF480" i="11"/>
  <c r="M480" i="11" s="1"/>
  <c r="AO581" i="11"/>
  <c r="AP581" i="11" s="1"/>
  <c r="AQ581" i="11" s="1"/>
  <c r="AF691" i="11"/>
  <c r="AU483" i="11"/>
  <c r="AW483" i="11"/>
  <c r="BA483" i="11" s="1" a="1"/>
  <c r="BA483" i="11" s="1"/>
  <c r="AU877" i="11"/>
  <c r="AV877" i="11"/>
  <c r="AM934" i="11" a="1"/>
  <c r="AM934" i="11" s="1"/>
  <c r="AN934" i="11"/>
  <c r="AR934" i="11" s="1" a="1"/>
  <c r="AR934" i="11" s="1"/>
  <c r="AC621" i="11" a="1"/>
  <c r="AC621" i="11" s="1"/>
  <c r="AD621" i="11" a="1"/>
  <c r="AD621" i="11" s="1"/>
  <c r="AW55" i="11"/>
  <c r="BA55" i="11" s="1" a="1"/>
  <c r="BA55" i="11" s="1"/>
  <c r="U140" i="11"/>
  <c r="AF478" i="11"/>
  <c r="AO506" i="11"/>
  <c r="AF526" i="11"/>
  <c r="AO590" i="11"/>
  <c r="AO716" i="11"/>
  <c r="AD817" i="11" a="1"/>
  <c r="AD817" i="11" s="1"/>
  <c r="AC826" i="11" a="1"/>
  <c r="AC826" i="11" s="1"/>
  <c r="AE826" i="11"/>
  <c r="AI826" i="11" s="1" a="1"/>
  <c r="AI826" i="11" s="1"/>
  <c r="AD826" i="11" a="1"/>
  <c r="AD826" i="11" s="1"/>
  <c r="AF867" i="11"/>
  <c r="AG867" i="11" s="1"/>
  <c r="AH867" i="11" s="1"/>
  <c r="AM794" i="11" a="1"/>
  <c r="AM794" i="11" s="1"/>
  <c r="AL794" i="11" a="1"/>
  <c r="AL794" i="11" s="1"/>
  <c r="AD314" i="11" a="1"/>
  <c r="AD314" i="11" s="1"/>
  <c r="AE314" i="11"/>
  <c r="AI314" i="11" s="1" a="1"/>
  <c r="AI314" i="11" s="1"/>
  <c r="AN591" i="11"/>
  <c r="AR591" i="11" s="1" a="1"/>
  <c r="AR591" i="11" s="1"/>
  <c r="AM591" i="11" a="1"/>
  <c r="AM591" i="11" s="1"/>
  <c r="AM727" i="11" a="1"/>
  <c r="AM727" i="11" s="1"/>
  <c r="AN727" i="11"/>
  <c r="AR727" i="11" s="1" a="1"/>
  <c r="AR727" i="11" s="1"/>
  <c r="AL727" i="11" a="1"/>
  <c r="AL727" i="11" s="1"/>
  <c r="AN906" i="11"/>
  <c r="AR906" i="11" s="1" a="1"/>
  <c r="AR906" i="11" s="1"/>
  <c r="AM906" i="11" a="1"/>
  <c r="AM906" i="11" s="1"/>
  <c r="AM982" i="11" a="1"/>
  <c r="AM982" i="11" s="1"/>
  <c r="AL982" i="11" a="1"/>
  <c r="AL982" i="11" s="1"/>
  <c r="Z460" i="11" a="1"/>
  <c r="Z460" i="11" s="1"/>
  <c r="Y460" i="11"/>
  <c r="AU891" i="11"/>
  <c r="AV891" i="11"/>
  <c r="AU637" i="11"/>
  <c r="AW637" i="11"/>
  <c r="AU698" i="11"/>
  <c r="AW698" i="11"/>
  <c r="AV698" i="11"/>
  <c r="AD985" i="11" a="1"/>
  <c r="AD985" i="11" s="1"/>
  <c r="AC985" i="11" a="1"/>
  <c r="AC985" i="11" s="1"/>
  <c r="AV818" i="11"/>
  <c r="AL857" i="11" a="1"/>
  <c r="AL857" i="11" s="1"/>
  <c r="AO857" i="11" s="1"/>
  <c r="AF995" i="11"/>
  <c r="AE260" i="11"/>
  <c r="AI260" i="11" s="1" a="1"/>
  <c r="AI260" i="11" s="1"/>
  <c r="AC260" i="11" a="1"/>
  <c r="AC260" i="11" s="1"/>
  <c r="AL274" i="11" a="1"/>
  <c r="AL274" i="11" s="1"/>
  <c r="AN344" i="11"/>
  <c r="AN401" i="11"/>
  <c r="AR401" i="11" s="1" a="1"/>
  <c r="AR401" i="11" s="1"/>
  <c r="AU453" i="11"/>
  <c r="AV665" i="11"/>
  <c r="AN609" i="11"/>
  <c r="AR609" i="11" s="1" a="1"/>
  <c r="AR609" i="11" s="1"/>
  <c r="AM589" i="11" a="1"/>
  <c r="AM589" i="11" s="1"/>
  <c r="AO589" i="11" s="1"/>
  <c r="AW715" i="11"/>
  <c r="BA715" i="11" s="1" a="1"/>
  <c r="BA715" i="11" s="1"/>
  <c r="AL804" i="11" a="1"/>
  <c r="AL804" i="11" s="1"/>
  <c r="AO804" i="11" s="1"/>
  <c r="AM798" i="11" a="1"/>
  <c r="AM798" i="11" s="1"/>
  <c r="AO798" i="11" s="1"/>
  <c r="AO726" i="11"/>
  <c r="AO739" i="11"/>
  <c r="AV393" i="11"/>
  <c r="AU393" i="11"/>
  <c r="Y479" i="11"/>
  <c r="Z479" i="11" a="1"/>
  <c r="Z479" i="11" s="1"/>
  <c r="Y243" i="11"/>
  <c r="Z243" i="11" a="1"/>
  <c r="Z243" i="11" s="1"/>
  <c r="AM799" i="11" a="1"/>
  <c r="AM799" i="11" s="1"/>
  <c r="AL799" i="11" a="1"/>
  <c r="AL799" i="11" s="1"/>
  <c r="AV314" i="11"/>
  <c r="AU314" i="11"/>
  <c r="AV244" i="11"/>
  <c r="AW244" i="11"/>
  <c r="AW288" i="11"/>
  <c r="AV288" i="11"/>
  <c r="Y227" i="11"/>
  <c r="Z227" i="11" a="1"/>
  <c r="Z227" i="11" s="1"/>
  <c r="Y774" i="11"/>
  <c r="Z774" i="11" a="1"/>
  <c r="Z774" i="11" s="1"/>
  <c r="Y877" i="11"/>
  <c r="Z877" i="11" a="1"/>
  <c r="Z877" i="11" s="1"/>
  <c r="Z727" i="11" a="1"/>
  <c r="Z727" i="11" s="1"/>
  <c r="Y727" i="11"/>
  <c r="Z561" i="11" a="1"/>
  <c r="Z561" i="11" s="1"/>
  <c r="Y561" i="11"/>
  <c r="AM767" i="11" a="1"/>
  <c r="AM767" i="11" s="1"/>
  <c r="AL767" i="11" a="1"/>
  <c r="AL767" i="11" s="1"/>
  <c r="AC804" i="11" a="1"/>
  <c r="AC804" i="11" s="1"/>
  <c r="AE804" i="11"/>
  <c r="AI804" i="11" s="1" a="1"/>
  <c r="AI804" i="11" s="1"/>
  <c r="AO983" i="11"/>
  <c r="AP983" i="11" s="1"/>
  <c r="AQ983" i="11" s="1"/>
  <c r="AX1006" i="11"/>
  <c r="AF920" i="11"/>
  <c r="AG920" i="11" s="1"/>
  <c r="AH920" i="11" s="1"/>
  <c r="AW161" i="11"/>
  <c r="AM416" i="11" a="1"/>
  <c r="AM416" i="11" s="1"/>
  <c r="AN459" i="11"/>
  <c r="AR459" i="11" s="1" a="1"/>
  <c r="AR459" i="11" s="1"/>
  <c r="Y452" i="11"/>
  <c r="AL548" i="11" a="1"/>
  <c r="AL548" i="11" s="1"/>
  <c r="AL666" i="11" a="1"/>
  <c r="AL666" i="11" s="1"/>
  <c r="AO666" i="11" s="1"/>
  <c r="AO520" i="11"/>
  <c r="S520" i="11" s="1"/>
  <c r="AM609" i="11" a="1"/>
  <c r="AM609" i="11" s="1"/>
  <c r="AW665" i="11"/>
  <c r="AD792" i="11" a="1"/>
  <c r="AD792" i="11" s="1"/>
  <c r="AM673" i="11" a="1"/>
  <c r="AM673" i="11" s="1"/>
  <c r="AO673" i="11" s="1"/>
  <c r="AN905" i="11"/>
  <c r="AO811" i="11"/>
  <c r="AO887" i="11"/>
  <c r="AV396" i="11"/>
  <c r="AU396" i="11"/>
  <c r="AW396" i="11"/>
  <c r="AC446" i="11" a="1"/>
  <c r="AC446" i="11" s="1"/>
  <c r="AE446" i="11"/>
  <c r="AI446" i="11" s="1" a="1"/>
  <c r="AI446" i="11" s="1"/>
  <c r="AD446" i="11" a="1"/>
  <c r="AD446" i="11" s="1"/>
  <c r="AL810" i="11" a="1"/>
  <c r="AL810" i="11" s="1"/>
  <c r="AM810" i="11" a="1"/>
  <c r="AM810" i="11" s="1"/>
  <c r="AM322" i="11" a="1"/>
  <c r="AM322" i="11" s="1"/>
  <c r="AN322" i="11"/>
  <c r="AR322" i="11" s="1" a="1"/>
  <c r="AR322" i="11" s="1"/>
  <c r="AL322" i="11" a="1"/>
  <c r="AL322" i="11" s="1"/>
  <c r="AM328" i="11" a="1"/>
  <c r="AM328" i="11" s="1"/>
  <c r="AN328" i="11"/>
  <c r="AR328" i="11" s="1" a="1"/>
  <c r="AR328" i="11" s="1"/>
  <c r="AL328" i="11" a="1"/>
  <c r="AL328" i="11" s="1"/>
  <c r="AM388" i="11" a="1"/>
  <c r="AM388" i="11" s="1"/>
  <c r="AL388" i="11" a="1"/>
  <c r="AL388" i="11" s="1"/>
  <c r="AN388" i="11"/>
  <c r="AR388" i="11" s="1" a="1"/>
  <c r="AR388" i="11" s="1"/>
  <c r="AU812" i="11"/>
  <c r="AV812" i="11"/>
  <c r="AV412" i="11"/>
  <c r="AW412" i="11"/>
  <c r="AU412" i="11"/>
  <c r="AM460" i="11" a="1"/>
  <c r="AM460" i="11" s="1"/>
  <c r="AL460" i="11" a="1"/>
  <c r="AL460" i="11" s="1"/>
  <c r="AN460" i="11"/>
  <c r="AR460" i="11" s="1" a="1"/>
  <c r="AR460" i="11" s="1"/>
  <c r="Y792" i="11"/>
  <c r="Z792" i="11" a="1"/>
  <c r="Z792" i="11" s="1"/>
  <c r="AV561" i="11"/>
  <c r="AU561" i="11"/>
  <c r="AW561" i="11"/>
  <c r="Y985" i="11"/>
  <c r="Z985" i="11" a="1"/>
  <c r="Z985" i="11" s="1"/>
  <c r="AD665" i="11" a="1"/>
  <c r="AD665" i="11" s="1"/>
  <c r="AC665" i="11" a="1"/>
  <c r="AC665" i="11" s="1"/>
  <c r="AN874" i="11"/>
  <c r="AR874" i="11" s="1" a="1"/>
  <c r="AR874" i="11" s="1"/>
  <c r="AM874" i="11" a="1"/>
  <c r="AM874" i="11" s="1"/>
  <c r="AN200" i="11"/>
  <c r="AR200" i="11" s="1" a="1"/>
  <c r="AR200" i="11" s="1"/>
  <c r="AM200" i="11" a="1"/>
  <c r="AM200" i="11" s="1"/>
  <c r="AU319" i="11"/>
  <c r="AW319" i="11"/>
  <c r="AD322" i="11" a="1"/>
  <c r="AD322" i="11" s="1"/>
  <c r="AE322" i="11"/>
  <c r="AI322" i="11" s="1" a="1"/>
  <c r="AI322" i="11" s="1"/>
  <c r="U322" i="11" s="1"/>
  <c r="Y328" i="11"/>
  <c r="Z328" i="11" a="1"/>
  <c r="Z328" i="11" s="1"/>
  <c r="AV257" i="11"/>
  <c r="AW257" i="11"/>
  <c r="AU257" i="11"/>
  <c r="Y540" i="11"/>
  <c r="Z540" i="11" a="1"/>
  <c r="Z540" i="11" s="1"/>
  <c r="AN774" i="11"/>
  <c r="AR774" i="11" s="1" a="1"/>
  <c r="AR774" i="11" s="1"/>
  <c r="AL774" i="11" a="1"/>
  <c r="AL774" i="11" s="1"/>
  <c r="AM774" i="11" a="1"/>
  <c r="AM774" i="11" s="1"/>
  <c r="AL949" i="11" a="1"/>
  <c r="AL949" i="11" s="1"/>
  <c r="AM949" i="11" a="1"/>
  <c r="AM949" i="11" s="1"/>
  <c r="AN949" i="11"/>
  <c r="AR949" i="11" s="1" a="1"/>
  <c r="AR949" i="11" s="1"/>
  <c r="AV512" i="11"/>
  <c r="AU512" i="11"/>
  <c r="AC536" i="11" a="1"/>
  <c r="AC536" i="11" s="1"/>
  <c r="AE536" i="11"/>
  <c r="AI536" i="11" s="1" a="1"/>
  <c r="AI536" i="11" s="1"/>
  <c r="AW945" i="11"/>
  <c r="BA945" i="11" s="1" a="1"/>
  <c r="BA945" i="11" s="1"/>
  <c r="AV945" i="11"/>
  <c r="AU574" i="11"/>
  <c r="AW574" i="11"/>
  <c r="AO196" i="11"/>
  <c r="AN296" i="11"/>
  <c r="AR296" i="11" s="1" a="1"/>
  <c r="AR296" i="11" s="1"/>
  <c r="AL401" i="11" a="1"/>
  <c r="AL401" i="11" s="1"/>
  <c r="AN363" i="11"/>
  <c r="AR363" i="11" s="1" a="1"/>
  <c r="AR363" i="11" s="1"/>
  <c r="AW512" i="11"/>
  <c r="AM548" i="11" a="1"/>
  <c r="AM548" i="11" s="1"/>
  <c r="AO513" i="11"/>
  <c r="AV477" i="11"/>
  <c r="AX477" i="11" s="1"/>
  <c r="AL655" i="11" a="1"/>
  <c r="AL655" i="11" s="1"/>
  <c r="AL671" i="11" a="1"/>
  <c r="AL671" i="11" s="1"/>
  <c r="AO671" i="11" s="1"/>
  <c r="AM544" i="11" a="1"/>
  <c r="AM544" i="11" s="1"/>
  <c r="AV637" i="11"/>
  <c r="AM505" i="11" a="1"/>
  <c r="AM505" i="11" s="1"/>
  <c r="AO505" i="11" s="1"/>
  <c r="AU660" i="11"/>
  <c r="Y770" i="11"/>
  <c r="AN794" i="11"/>
  <c r="AR794" i="11" s="1" a="1"/>
  <c r="AR794" i="11" s="1"/>
  <c r="U794" i="11" s="1"/>
  <c r="AO758" i="11"/>
  <c r="AE986" i="11"/>
  <c r="AI986" i="11" s="1" a="1"/>
  <c r="AI986" i="11" s="1"/>
  <c r="AM905" i="11" a="1"/>
  <c r="AM905" i="11" s="1"/>
  <c r="AL895" i="11" a="1"/>
  <c r="AL895" i="11" s="1"/>
  <c r="AO895" i="11" s="1"/>
  <c r="Z186" i="11" a="1"/>
  <c r="Z186" i="11" s="1"/>
  <c r="Y186" i="11"/>
  <c r="AL132" i="11" a="1"/>
  <c r="AL132" i="11" s="1"/>
  <c r="AM132" i="11" a="1"/>
  <c r="AM132" i="11" s="1"/>
  <c r="AN229" i="11"/>
  <c r="AR229" i="11" s="1" a="1"/>
  <c r="AR229" i="11" s="1"/>
  <c r="AL229" i="11" a="1"/>
  <c r="AL229" i="11" s="1"/>
  <c r="AM229" i="11" a="1"/>
  <c r="AM229" i="11" s="1"/>
  <c r="AV488" i="11"/>
  <c r="AU488" i="11"/>
  <c r="AW488" i="11"/>
  <c r="AC240" i="11" a="1"/>
  <c r="AC240" i="11" s="1"/>
  <c r="AD240" i="11" a="1"/>
  <c r="AD240" i="11" s="1"/>
  <c r="AE240" i="11"/>
  <c r="AI240" i="11" s="1" a="1"/>
  <c r="AI240" i="11" s="1"/>
  <c r="AM662" i="11" a="1"/>
  <c r="AM662" i="11" s="1"/>
  <c r="AL662" i="11" a="1"/>
  <c r="AL662" i="11" s="1"/>
  <c r="AU307" i="11"/>
  <c r="AV307" i="11"/>
  <c r="AU771" i="11"/>
  <c r="AV771" i="11"/>
  <c r="AW771" i="11"/>
  <c r="AL826" i="11" a="1"/>
  <c r="AL826" i="11" s="1"/>
  <c r="AN826" i="11"/>
  <c r="AR826" i="11" s="1" a="1"/>
  <c r="AR826" i="11" s="1"/>
  <c r="AM826" i="11" a="1"/>
  <c r="AM826" i="11" s="1"/>
  <c r="AD512" i="11" a="1"/>
  <c r="AD512" i="11" s="1"/>
  <c r="AC512" i="11" a="1"/>
  <c r="AC512" i="11" s="1"/>
  <c r="AM943" i="11" a="1"/>
  <c r="AM943" i="11" s="1"/>
  <c r="AL943" i="11" a="1"/>
  <c r="AL943" i="11" s="1"/>
  <c r="AO943" i="11" s="1"/>
  <c r="AM760" i="11" a="1"/>
  <c r="AM760" i="11" s="1"/>
  <c r="AL760" i="11" a="1"/>
  <c r="AL760" i="11" s="1"/>
  <c r="AN882" i="11"/>
  <c r="AR882" i="11" s="1" a="1"/>
  <c r="AR882" i="11" s="1"/>
  <c r="AM882" i="11" a="1"/>
  <c r="AM882" i="11" s="1"/>
  <c r="AO555" i="11"/>
  <c r="AF569" i="11"/>
  <c r="AX608" i="11"/>
  <c r="AO598" i="11"/>
  <c r="AP733" i="11"/>
  <c r="AQ733" i="11" s="1"/>
  <c r="AF758" i="11"/>
  <c r="M758" i="11" s="1"/>
  <c r="AD772" i="11" a="1"/>
  <c r="AD772" i="11" s="1"/>
  <c r="AM892" i="11" a="1"/>
  <c r="AM892" i="11" s="1"/>
  <c r="AO892" i="11" s="1"/>
  <c r="AV909" i="11"/>
  <c r="AW885" i="11"/>
  <c r="AM952" i="11" a="1"/>
  <c r="AM952" i="11" s="1"/>
  <c r="AN952" i="11"/>
  <c r="Y987" i="11"/>
  <c r="AC874" i="11" a="1"/>
  <c r="AC874" i="11" s="1"/>
  <c r="AM227" i="11" a="1"/>
  <c r="AM227" i="11" s="1"/>
  <c r="AU147" i="11"/>
  <c r="AL363" i="11" a="1"/>
  <c r="AL363" i="11" s="1"/>
  <c r="AM277" i="11" a="1"/>
  <c r="AM277" i="11" s="1"/>
  <c r="AO323" i="11"/>
  <c r="AM412" i="11" a="1"/>
  <c r="AM412" i="11" s="1"/>
  <c r="AO412" i="11" s="1"/>
  <c r="AV657" i="11"/>
  <c r="AW657" i="11"/>
  <c r="BA657" i="11" s="1" a="1"/>
  <c r="BA657" i="11" s="1"/>
  <c r="AN509" i="11"/>
  <c r="AR509" i="11" s="1" a="1"/>
  <c r="AR509" i="11" s="1"/>
  <c r="AE711" i="11"/>
  <c r="AI711" i="11" s="1" a="1"/>
  <c r="AI711" i="11" s="1"/>
  <c r="AX943" i="11"/>
  <c r="AU987" i="11"/>
  <c r="AX987" i="11" s="1"/>
  <c r="AY987" i="11" s="1"/>
  <c r="AZ987" i="11" s="1"/>
  <c r="AL128" i="11" a="1"/>
  <c r="AL128" i="11" s="1"/>
  <c r="AM128" i="11" a="1"/>
  <c r="AM128" i="11" s="1"/>
  <c r="AW354" i="11"/>
  <c r="BA354" i="11" s="1" a="1"/>
  <c r="BA354" i="11" s="1"/>
  <c r="AU354" i="11"/>
  <c r="AN168" i="11"/>
  <c r="AR168" i="11" s="1" a="1"/>
  <c r="AR168" i="11" s="1"/>
  <c r="AM168" i="11" a="1"/>
  <c r="AM168" i="11" s="1"/>
  <c r="Y281" i="11"/>
  <c r="Z281" i="11" a="1"/>
  <c r="Z281" i="11" s="1"/>
  <c r="AL198" i="11" a="1"/>
  <c r="AL198" i="11" s="1"/>
  <c r="AM198" i="11" a="1"/>
  <c r="AM198" i="11" s="1"/>
  <c r="AN198" i="11"/>
  <c r="AR198" i="11" s="1" a="1"/>
  <c r="AR198" i="11" s="1"/>
  <c r="U198" i="11" s="1"/>
  <c r="AC462" i="11" a="1"/>
  <c r="AC462" i="11" s="1"/>
  <c r="AE462" i="11"/>
  <c r="AI462" i="11" s="1" a="1"/>
  <c r="AI462" i="11" s="1"/>
  <c r="AL889" i="11" a="1"/>
  <c r="AL889" i="11" s="1"/>
  <c r="AM889" i="11" a="1"/>
  <c r="AM889" i="11" s="1"/>
  <c r="AN445" i="11"/>
  <c r="AM445" i="11" a="1"/>
  <c r="AM445" i="11" s="1"/>
  <c r="AV765" i="11"/>
  <c r="AU765" i="11"/>
  <c r="AM755" i="11" a="1"/>
  <c r="AM755" i="11" s="1"/>
  <c r="AN755" i="11"/>
  <c r="AM864" i="11" a="1"/>
  <c r="AM864" i="11" s="1"/>
  <c r="AL864" i="11" a="1"/>
  <c r="AL864" i="11" s="1"/>
  <c r="AN864" i="11"/>
  <c r="AR864" i="11" s="1" a="1"/>
  <c r="AR864" i="11" s="1"/>
  <c r="AL962" i="11" a="1"/>
  <c r="AL962" i="11" s="1"/>
  <c r="AN962" i="11"/>
  <c r="AR962" i="11" s="1" a="1"/>
  <c r="AR962" i="11" s="1"/>
  <c r="AC292" i="11" a="1"/>
  <c r="AC292" i="11" s="1"/>
  <c r="AD292" i="11" a="1"/>
  <c r="AD292" i="11" s="1"/>
  <c r="AE292" i="11"/>
  <c r="AI292" i="11" s="1" a="1"/>
  <c r="AI292" i="11" s="1"/>
  <c r="AD549" i="11" a="1"/>
  <c r="AD549" i="11" s="1"/>
  <c r="AC549" i="11" a="1"/>
  <c r="AC549" i="11" s="1"/>
  <c r="AV717" i="11"/>
  <c r="AU717" i="11"/>
  <c r="AM778" i="11" a="1"/>
  <c r="AM778" i="11" s="1"/>
  <c r="AL778" i="11" a="1"/>
  <c r="AL778" i="11" s="1"/>
  <c r="Z401" i="11" a="1"/>
  <c r="Z401" i="11" s="1"/>
  <c r="Y401" i="11"/>
  <c r="AN394" i="11"/>
  <c r="AR394" i="11" s="1" a="1"/>
  <c r="AR394" i="11" s="1"/>
  <c r="AL394" i="11" a="1"/>
  <c r="AL394" i="11" s="1"/>
  <c r="AF477" i="11"/>
  <c r="M477" i="11" s="1"/>
  <c r="AO630" i="11"/>
  <c r="S630" i="11" s="1"/>
  <c r="AF675" i="11"/>
  <c r="M675" i="11" s="1"/>
  <c r="AF694" i="11"/>
  <c r="M694" i="11" s="1"/>
  <c r="AO761" i="11"/>
  <c r="AO865" i="11"/>
  <c r="S865" i="11" s="1"/>
  <c r="AF883" i="11"/>
  <c r="AO920" i="11"/>
  <c r="S920" i="11" s="1"/>
  <c r="Z879" i="11" a="1"/>
  <c r="Z879" i="11" s="1"/>
  <c r="AF938" i="11"/>
  <c r="AN982" i="11"/>
  <c r="AR982" i="11" s="1" a="1"/>
  <c r="AR982" i="11" s="1"/>
  <c r="AO978" i="11"/>
  <c r="AO957" i="11"/>
  <c r="U1011" i="11"/>
  <c r="AO147" i="11"/>
  <c r="AN155" i="11"/>
  <c r="AD351" i="11" a="1"/>
  <c r="AD351" i="11" s="1"/>
  <c r="AF351" i="11" s="1"/>
  <c r="AC385" i="11" a="1"/>
  <c r="AC385" i="11" s="1"/>
  <c r="AF385" i="11" s="1"/>
  <c r="AL277" i="11" a="1"/>
  <c r="AL277" i="11" s="1"/>
  <c r="Y409" i="11"/>
  <c r="AC388" i="11" a="1"/>
  <c r="AC388" i="11" s="1"/>
  <c r="AF388" i="11" s="1"/>
  <c r="Z572" i="11" a="1"/>
  <c r="Z572" i="11" s="1"/>
  <c r="U572" i="11" s="1"/>
  <c r="AL658" i="11" a="1"/>
  <c r="AL658" i="11" s="1"/>
  <c r="AN658" i="11"/>
  <c r="AR658" i="11" s="1" a="1"/>
  <c r="AR658" i="11" s="1"/>
  <c r="AL509" i="11" a="1"/>
  <c r="AL509" i="11" s="1"/>
  <c r="AN521" i="11"/>
  <c r="AR521" i="11" s="1" a="1"/>
  <c r="AR521" i="11" s="1"/>
  <c r="AO749" i="11"/>
  <c r="S749" i="11" s="1"/>
  <c r="AO812" i="11"/>
  <c r="AX1014" i="11"/>
  <c r="AX871" i="11"/>
  <c r="AD143" i="11" a="1"/>
  <c r="AD143" i="11" s="1"/>
  <c r="AE143" i="11"/>
  <c r="AU723" i="11"/>
  <c r="AW723" i="11"/>
  <c r="BA723" i="11" s="1" a="1"/>
  <c r="BA723" i="11" s="1"/>
  <c r="U723" i="11" s="1"/>
  <c r="Y297" i="11"/>
  <c r="Z297" i="11" a="1"/>
  <c r="Z297" i="11" s="1"/>
  <c r="AL259" i="11" a="1"/>
  <c r="AL259" i="11" s="1"/>
  <c r="AM259" i="11" a="1"/>
  <c r="AM259" i="11" s="1"/>
  <c r="AE445" i="11"/>
  <c r="AI445" i="11" s="1" a="1"/>
  <c r="AI445" i="11" s="1"/>
  <c r="AC445" i="11" a="1"/>
  <c r="AC445" i="11" s="1"/>
  <c r="AN447" i="11"/>
  <c r="AR447" i="11" s="1" a="1"/>
  <c r="AR447" i="11" s="1"/>
  <c r="AM447" i="11" a="1"/>
  <c r="AM447" i="11" s="1"/>
  <c r="AL834" i="11" a="1"/>
  <c r="AL834" i="11" s="1"/>
  <c r="AM834" i="11" a="1"/>
  <c r="AM834" i="11" s="1"/>
  <c r="AU864" i="11"/>
  <c r="AW864" i="11"/>
  <c r="BA864" i="11" s="1" a="1"/>
  <c r="BA864" i="11" s="1"/>
  <c r="AO572" i="11"/>
  <c r="AN715" i="11"/>
  <c r="AR715" i="11" s="1" a="1"/>
  <c r="AR715" i="11" s="1"/>
  <c r="AM715" i="11" a="1"/>
  <c r="AM715" i="11" s="1"/>
  <c r="AL715" i="11" a="1"/>
  <c r="AL715" i="11" s="1"/>
  <c r="AV733" i="11"/>
  <c r="AU733" i="11"/>
  <c r="AW963" i="11"/>
  <c r="AV963" i="11"/>
  <c r="AU521" i="11"/>
  <c r="AW521" i="11"/>
  <c r="AU899" i="11"/>
  <c r="AV899" i="11"/>
  <c r="AX899" i="11" s="1"/>
  <c r="AO144" i="11"/>
  <c r="AL449" i="11" a="1"/>
  <c r="AL449" i="11" s="1"/>
  <c r="AO311" i="11"/>
  <c r="AF345" i="11"/>
  <c r="AO426" i="11"/>
  <c r="AE528" i="11"/>
  <c r="AO802" i="11"/>
  <c r="AP802" i="11" s="1"/>
  <c r="AQ802" i="11" s="1"/>
  <c r="AO836" i="11"/>
  <c r="S836" i="11" s="1"/>
  <c r="AM249" i="11" a="1"/>
  <c r="AM249" i="11" s="1"/>
  <c r="AN249" i="11"/>
  <c r="AR249" i="11" s="1" a="1"/>
  <c r="AR249" i="11" s="1"/>
  <c r="AL249" i="11" a="1"/>
  <c r="AL249" i="11" s="1"/>
  <c r="AL314" i="11" a="1"/>
  <c r="AL314" i="11" s="1"/>
  <c r="AN314" i="11"/>
  <c r="AR314" i="11" s="1" a="1"/>
  <c r="AR314" i="11" s="1"/>
  <c r="AU227" i="11"/>
  <c r="AV227" i="11"/>
  <c r="AD1017" i="11" a="1"/>
  <c r="AD1017" i="11" s="1"/>
  <c r="AC1017" i="11" a="1"/>
  <c r="AC1017" i="11" s="1"/>
  <c r="AN608" i="11"/>
  <c r="AR608" i="11" s="1" a="1"/>
  <c r="AR608" i="11" s="1"/>
  <c r="AM608" i="11" a="1"/>
  <c r="AM608" i="11" s="1"/>
  <c r="BA404" i="11" a="1"/>
  <c r="BA404" i="11" s="1"/>
  <c r="AX404" i="11"/>
  <c r="AM57" i="11" a="1"/>
  <c r="AM57" i="11" s="1"/>
  <c r="AO57" i="11" s="1"/>
  <c r="S57" i="11" s="1"/>
  <c r="AU39" i="11"/>
  <c r="AD33" i="11" a="1"/>
  <c r="AD33" i="11" s="1"/>
  <c r="AC48" i="11" a="1"/>
  <c r="AC48" i="11" s="1"/>
  <c r="AV111" i="11"/>
  <c r="AF138" i="11"/>
  <c r="AF201" i="11"/>
  <c r="AF219" i="11"/>
  <c r="AO240" i="11"/>
  <c r="AW265" i="11"/>
  <c r="AX265" i="11" s="1"/>
  <c r="AF272" i="11"/>
  <c r="AG272" i="11" s="1"/>
  <c r="AH272" i="11" s="1"/>
  <c r="AR295" i="11" a="1"/>
  <c r="AR295" i="11" s="1"/>
  <c r="AO295" i="11"/>
  <c r="AD274" i="11" a="1"/>
  <c r="AD274" i="11" s="1"/>
  <c r="AC274" i="11" a="1"/>
  <c r="AC274" i="11" s="1"/>
  <c r="AE274" i="11"/>
  <c r="AI274" i="11" s="1" a="1"/>
  <c r="AI274" i="11" s="1"/>
  <c r="AD304" i="11" a="1"/>
  <c r="AD304" i="11" s="1"/>
  <c r="AE304" i="11"/>
  <c r="AI304" i="11" s="1" a="1"/>
  <c r="AI304" i="11" s="1"/>
  <c r="AU361" i="11"/>
  <c r="AW361" i="11"/>
  <c r="AV361" i="11"/>
  <c r="AE409" i="11"/>
  <c r="AC409" i="11" a="1"/>
  <c r="AC409" i="11" s="1"/>
  <c r="AD409" i="11" a="1"/>
  <c r="AD409" i="11" s="1"/>
  <c r="Z449" i="11" a="1"/>
  <c r="Z449" i="11" s="1"/>
  <c r="Y449" i="11"/>
  <c r="Y475" i="11"/>
  <c r="Z475" i="11" a="1"/>
  <c r="Z475" i="11" s="1"/>
  <c r="Y399" i="11"/>
  <c r="Z399" i="11" a="1"/>
  <c r="Z399" i="11" s="1"/>
  <c r="AE430" i="11"/>
  <c r="AI430" i="11" s="1" a="1"/>
  <c r="AI430" i="11" s="1"/>
  <c r="AC430" i="11" a="1"/>
  <c r="AC430" i="11" s="1"/>
  <c r="AD430" i="11" a="1"/>
  <c r="AD430" i="11" s="1"/>
  <c r="AU507" i="11"/>
  <c r="AV507" i="11"/>
  <c r="AW507" i="11"/>
  <c r="BA507" i="11" s="1" a="1"/>
  <c r="BA507" i="11" s="1"/>
  <c r="AV551" i="11"/>
  <c r="AU551" i="11"/>
  <c r="AW551" i="11"/>
  <c r="BA551" i="11" s="1" a="1"/>
  <c r="BA551" i="11" s="1"/>
  <c r="AN624" i="11"/>
  <c r="AR624" i="11" s="1" a="1"/>
  <c r="AR624" i="11" s="1"/>
  <c r="AM624" i="11" a="1"/>
  <c r="AM624" i="11" s="1"/>
  <c r="AM683" i="11" a="1"/>
  <c r="AM683" i="11" s="1"/>
  <c r="AN683" i="11"/>
  <c r="AR683" i="11" s="1" a="1"/>
  <c r="AR683" i="11" s="1"/>
  <c r="AL683" i="11" a="1"/>
  <c r="AL683" i="11" s="1"/>
  <c r="AN652" i="11"/>
  <c r="AR652" i="11" s="1" a="1"/>
  <c r="AR652" i="11" s="1"/>
  <c r="AM652" i="11" a="1"/>
  <c r="AM652" i="11" s="1"/>
  <c r="AL652" i="11" a="1"/>
  <c r="AL652" i="11" s="1"/>
  <c r="BA665" i="11" a="1"/>
  <c r="BA665" i="11" s="1"/>
  <c r="U665" i="11" s="1"/>
  <c r="AM686" i="11" a="1"/>
  <c r="AM686" i="11" s="1"/>
  <c r="AL686" i="11" a="1"/>
  <c r="AL686" i="11" s="1"/>
  <c r="AN686" i="11"/>
  <c r="AR686" i="11" s="1" a="1"/>
  <c r="AR686" i="11" s="1"/>
  <c r="AL713" i="11" a="1"/>
  <c r="AL713" i="11" s="1"/>
  <c r="AN713" i="11"/>
  <c r="AR713" i="11" s="1" a="1"/>
  <c r="AR713" i="11" s="1"/>
  <c r="AX605" i="11"/>
  <c r="BA605" i="11" a="1"/>
  <c r="BA605" i="11" s="1"/>
  <c r="AL25" i="11" a="1"/>
  <c r="AL25" i="11" s="1"/>
  <c r="AO197" i="11"/>
  <c r="AO880" i="11"/>
  <c r="AP880" i="11" s="1"/>
  <c r="AQ880" i="11" s="1"/>
  <c r="AI318" i="11" a="1"/>
  <c r="AI318" i="11" s="1"/>
  <c r="AF318" i="11"/>
  <c r="AL313" i="11" a="1"/>
  <c r="AL313" i="11" s="1"/>
  <c r="AM313" i="11" a="1"/>
  <c r="AM313" i="11" s="1"/>
  <c r="AN313" i="11"/>
  <c r="AR313" i="11" s="1" a="1"/>
  <c r="AR313" i="11" s="1"/>
  <c r="U313" i="11" s="1"/>
  <c r="AW456" i="11"/>
  <c r="AU456" i="11"/>
  <c r="AM497" i="11" a="1"/>
  <c r="AM497" i="11" s="1"/>
  <c r="AN497" i="11"/>
  <c r="AR497" i="11" s="1" a="1"/>
  <c r="AR497" i="11" s="1"/>
  <c r="AL497" i="11" a="1"/>
  <c r="AL497" i="11" s="1"/>
  <c r="AV550" i="11"/>
  <c r="AU550" i="11"/>
  <c r="AX550" i="11" s="1"/>
  <c r="AW550" i="11"/>
  <c r="AM698" i="11" a="1"/>
  <c r="AM698" i="11" s="1"/>
  <c r="AL698" i="11" a="1"/>
  <c r="AL698" i="11" s="1"/>
  <c r="AN698" i="11"/>
  <c r="AR698" i="11" s="1" a="1"/>
  <c r="AR698" i="11" s="1"/>
  <c r="AN607" i="11"/>
  <c r="AR607" i="11" s="1" a="1"/>
  <c r="AR607" i="11" s="1"/>
  <c r="AM607" i="11" a="1"/>
  <c r="AM607" i="11" s="1"/>
  <c r="AO607" i="11" s="1"/>
  <c r="S607" i="11" s="1"/>
  <c r="S852" i="11"/>
  <c r="AP852" i="11"/>
  <c r="AQ852" i="11" s="1"/>
  <c r="AV922" i="11"/>
  <c r="AU922" i="11"/>
  <c r="AW922" i="11"/>
  <c r="AE1002" i="11"/>
  <c r="AI1002" i="11" s="1" a="1"/>
  <c r="AI1002" i="11" s="1"/>
  <c r="AC1002" i="11" a="1"/>
  <c r="AC1002" i="11" s="1"/>
  <c r="AD1002" i="11" a="1"/>
  <c r="AD1002" i="11" s="1"/>
  <c r="AD789" i="11" a="1"/>
  <c r="AD789" i="11" s="1"/>
  <c r="AC789" i="11" a="1"/>
  <c r="AC789" i="11" s="1"/>
  <c r="AE789" i="11"/>
  <c r="AI789" i="11" s="1" a="1"/>
  <c r="AI789" i="11" s="1"/>
  <c r="AV364" i="11"/>
  <c r="AU364" i="11"/>
  <c r="AW364" i="11"/>
  <c r="AD432" i="11" a="1"/>
  <c r="AD432" i="11" s="1"/>
  <c r="AC432" i="11" a="1"/>
  <c r="AC432" i="11" s="1"/>
  <c r="AE432" i="11"/>
  <c r="AO160" i="11"/>
  <c r="S160" i="11" s="1"/>
  <c r="AF245" i="11"/>
  <c r="AX147" i="11"/>
  <c r="BA147" i="11" a="1"/>
  <c r="BA147" i="11" s="1"/>
  <c r="U147" i="11" s="1"/>
  <c r="AU277" i="11"/>
  <c r="AW277" i="11"/>
  <c r="BA277" i="11" s="1" a="1"/>
  <c r="BA277" i="11" s="1"/>
  <c r="U277" i="11" s="1"/>
  <c r="AN367" i="11"/>
  <c r="AR367" i="11" s="1" a="1"/>
  <c r="AR367" i="11" s="1"/>
  <c r="AL367" i="11" a="1"/>
  <c r="AL367" i="11" s="1"/>
  <c r="AM367" i="11" a="1"/>
  <c r="AM367" i="11" s="1"/>
  <c r="AM429" i="11" a="1"/>
  <c r="AM429" i="11" s="1"/>
  <c r="AL429" i="11" a="1"/>
  <c r="AL429" i="11" s="1"/>
  <c r="AN429" i="11"/>
  <c r="AR429" i="11" s="1" a="1"/>
  <c r="AR429" i="11" s="1"/>
  <c r="AV472" i="11"/>
  <c r="AW472" i="11"/>
  <c r="AU472" i="11"/>
  <c r="AR382" i="11" a="1"/>
  <c r="AR382" i="11" s="1"/>
  <c r="AC423" i="11" a="1"/>
  <c r="AC423" i="11" s="1"/>
  <c r="AE423" i="11"/>
  <c r="AI423" i="11" s="1" a="1"/>
  <c r="AI423" i="11" s="1"/>
  <c r="AN493" i="11"/>
  <c r="AR493" i="11" s="1" a="1"/>
  <c r="AR493" i="11" s="1"/>
  <c r="AL493" i="11" a="1"/>
  <c r="AL493" i="11" s="1"/>
  <c r="AM493" i="11" a="1"/>
  <c r="AM493" i="11" s="1"/>
  <c r="AN515" i="11"/>
  <c r="AR515" i="11" s="1" a="1"/>
  <c r="AR515" i="11" s="1"/>
  <c r="AL515" i="11" a="1"/>
  <c r="AL515" i="11" s="1"/>
  <c r="AM515" i="11" a="1"/>
  <c r="AM515" i="11" s="1"/>
  <c r="AR534" i="11" a="1"/>
  <c r="AR534" i="11" s="1"/>
  <c r="U534" i="11" s="1"/>
  <c r="AO534" i="11"/>
  <c r="S534" i="11" s="1"/>
  <c r="AE566" i="11"/>
  <c r="AI566" i="11" s="1" a="1"/>
  <c r="AI566" i="11" s="1"/>
  <c r="AD566" i="11" a="1"/>
  <c r="AD566" i="11" s="1"/>
  <c r="AF566" i="11" s="1"/>
  <c r="AL605" i="11" a="1"/>
  <c r="AL605" i="11" s="1"/>
  <c r="AM605" i="11" a="1"/>
  <c r="AM605" i="11" s="1"/>
  <c r="AN605" i="11"/>
  <c r="AR605" i="11" s="1" a="1"/>
  <c r="AR605" i="11" s="1"/>
  <c r="Y787" i="11"/>
  <c r="Z787" i="11" a="1"/>
  <c r="Z787" i="11" s="1"/>
  <c r="AU851" i="11"/>
  <c r="AW851" i="11"/>
  <c r="AV851" i="11"/>
  <c r="AX851" i="11" s="1"/>
  <c r="AU881" i="11"/>
  <c r="AW881" i="11"/>
  <c r="AL923" i="11" a="1"/>
  <c r="AL923" i="11" s="1"/>
  <c r="AM923" i="11" a="1"/>
  <c r="AM923" i="11" s="1"/>
  <c r="AN923" i="11"/>
  <c r="AR923" i="11" s="1" a="1"/>
  <c r="AR923" i="11" s="1"/>
  <c r="AD961" i="11" a="1"/>
  <c r="AD961" i="11" s="1"/>
  <c r="AC961" i="11" a="1"/>
  <c r="AC961" i="11" s="1"/>
  <c r="AE961" i="11"/>
  <c r="AI961" i="11" s="1" a="1"/>
  <c r="AI961" i="11" s="1"/>
  <c r="AU923" i="11"/>
  <c r="AV923" i="11"/>
  <c r="AL633" i="11" a="1"/>
  <c r="AL633" i="11" s="1"/>
  <c r="AM633" i="11" a="1"/>
  <c r="AM633" i="11" s="1"/>
  <c r="AN633" i="11"/>
  <c r="AR633" i="11" s="1" a="1"/>
  <c r="AR633" i="11" s="1"/>
  <c r="AU731" i="11"/>
  <c r="AV731" i="11"/>
  <c r="AW731" i="11"/>
  <c r="AY327" i="11"/>
  <c r="AZ327" i="11" s="1"/>
  <c r="P327" i="11"/>
  <c r="AC333" i="11" a="1"/>
  <c r="AC333" i="11" s="1"/>
  <c r="AE333" i="11"/>
  <c r="AI333" i="11" s="1" a="1"/>
  <c r="AI333" i="11" s="1"/>
  <c r="AD333" i="11" a="1"/>
  <c r="AD333" i="11" s="1"/>
  <c r="AE417" i="11"/>
  <c r="AI417" i="11" s="1" a="1"/>
  <c r="AI417" i="11" s="1"/>
  <c r="AC417" i="11" a="1"/>
  <c r="AC417" i="11" s="1"/>
  <c r="AD417" i="11" a="1"/>
  <c r="AD417" i="11" s="1"/>
  <c r="AU110" i="11"/>
  <c r="AM50" i="11" a="1"/>
  <c r="AM50" i="11" s="1"/>
  <c r="AC33" i="11" a="1"/>
  <c r="AC33" i="11" s="1"/>
  <c r="AF123" i="11"/>
  <c r="M123" i="11" s="1"/>
  <c r="AO171" i="11"/>
  <c r="AO215" i="11"/>
  <c r="S215" i="11" s="1"/>
  <c r="AF281" i="11"/>
  <c r="M281" i="11" s="1"/>
  <c r="AL236" i="11" a="1"/>
  <c r="AL236" i="11" s="1"/>
  <c r="AM236" i="11" a="1"/>
  <c r="AM236" i="11" s="1"/>
  <c r="AN236" i="11"/>
  <c r="AR236" i="11" s="1" a="1"/>
  <c r="AR236" i="11" s="1"/>
  <c r="AU180" i="11"/>
  <c r="AV180" i="11"/>
  <c r="AW180" i="11"/>
  <c r="AN247" i="11"/>
  <c r="AR247" i="11" s="1" a="1"/>
  <c r="AR247" i="11" s="1"/>
  <c r="AM247" i="11" a="1"/>
  <c r="AM247" i="11" s="1"/>
  <c r="AL247" i="11" a="1"/>
  <c r="AL247" i="11" s="1"/>
  <c r="AM205" i="11" a="1"/>
  <c r="AM205" i="11" s="1"/>
  <c r="AN205" i="11"/>
  <c r="AR205" i="11" s="1" a="1"/>
  <c r="AR205" i="11" s="1"/>
  <c r="AL205" i="11" a="1"/>
  <c r="AL205" i="11" s="1"/>
  <c r="AW228" i="11"/>
  <c r="AU228" i="11"/>
  <c r="AV228" i="11"/>
  <c r="AU220" i="11"/>
  <c r="AW220" i="11"/>
  <c r="AV220" i="11"/>
  <c r="AL464" i="11" a="1"/>
  <c r="AL464" i="11" s="1"/>
  <c r="AM464" i="11" a="1"/>
  <c r="AM464" i="11" s="1"/>
  <c r="AN464" i="11"/>
  <c r="AR464" i="11" s="1" a="1"/>
  <c r="AR464" i="11" s="1"/>
  <c r="S495" i="11"/>
  <c r="AP495" i="11"/>
  <c r="AQ495" i="11" s="1"/>
  <c r="Y523" i="11"/>
  <c r="Z523" i="11" a="1"/>
  <c r="Z523" i="11" s="1"/>
  <c r="AL538" i="11" a="1"/>
  <c r="AL538" i="11" s="1"/>
  <c r="AM538" i="11" a="1"/>
  <c r="AM538" i="11" s="1"/>
  <c r="AN538" i="11"/>
  <c r="AR538" i="11" s="1" a="1"/>
  <c r="AR538" i="11" s="1"/>
  <c r="AU587" i="11"/>
  <c r="AV587" i="11"/>
  <c r="AW587" i="11"/>
  <c r="BA587" i="11" s="1" a="1"/>
  <c r="BA587" i="11" s="1"/>
  <c r="Y690" i="11"/>
  <c r="Z690" i="11" a="1"/>
  <c r="Z690" i="11" s="1"/>
  <c r="Z722" i="11" a="1"/>
  <c r="Z722" i="11" s="1"/>
  <c r="Y722" i="11"/>
  <c r="AN592" i="11"/>
  <c r="AR592" i="11" s="1" a="1"/>
  <c r="AR592" i="11" s="1"/>
  <c r="AM592" i="11" a="1"/>
  <c r="AM592" i="11" s="1"/>
  <c r="AL592" i="11" a="1"/>
  <c r="AL592" i="11" s="1"/>
  <c r="AM647" i="11" a="1"/>
  <c r="AM647" i="11" s="1"/>
  <c r="AL647" i="11" a="1"/>
  <c r="AL647" i="11" s="1"/>
  <c r="AN647" i="11"/>
  <c r="AR647" i="11" s="1" a="1"/>
  <c r="AR647" i="11" s="1"/>
  <c r="Z719" i="11" a="1"/>
  <c r="Z719" i="11" s="1"/>
  <c r="Y719" i="11"/>
  <c r="AD739" i="11" a="1"/>
  <c r="AD739" i="11" s="1"/>
  <c r="AC739" i="11" a="1"/>
  <c r="AC739" i="11" s="1"/>
  <c r="AE739" i="11"/>
  <c r="AI739" i="11" s="1" a="1"/>
  <c r="AI739" i="11" s="1"/>
  <c r="AM770" i="11" a="1"/>
  <c r="AM770" i="11" s="1"/>
  <c r="AL770" i="11" a="1"/>
  <c r="AL770" i="11" s="1"/>
  <c r="AN770" i="11"/>
  <c r="AR770" i="11" s="1" a="1"/>
  <c r="AR770" i="11" s="1"/>
  <c r="U770" i="11" s="1"/>
  <c r="AE798" i="11"/>
  <c r="AI798" i="11" s="1" a="1"/>
  <c r="AI798" i="11" s="1"/>
  <c r="AC798" i="11" a="1"/>
  <c r="AC798" i="11" s="1"/>
  <c r="AD798" i="11" a="1"/>
  <c r="AD798" i="11" s="1"/>
  <c r="AC848" i="11" a="1"/>
  <c r="AC848" i="11" s="1"/>
  <c r="AE848" i="11"/>
  <c r="AI848" i="11" s="1" a="1"/>
  <c r="AI848" i="11" s="1"/>
  <c r="AD848" i="11" a="1"/>
  <c r="AD848" i="11" s="1"/>
  <c r="S812" i="11"/>
  <c r="AP812" i="11"/>
  <c r="AQ812" i="11" s="1"/>
  <c r="AM1014" i="11" a="1"/>
  <c r="AM1014" i="11" s="1"/>
  <c r="AL1014" i="11" a="1"/>
  <c r="AL1014" i="11" s="1"/>
  <c r="AN1014" i="11"/>
  <c r="AR1014" i="11" s="1" a="1"/>
  <c r="AR1014" i="11" s="1"/>
  <c r="AC682" i="11" a="1"/>
  <c r="AC682" i="11" s="1"/>
  <c r="AD682" i="11" a="1"/>
  <c r="AD682" i="11" s="1"/>
  <c r="AC117" i="11" a="1"/>
  <c r="AC117" i="11" s="1"/>
  <c r="AW110" i="11"/>
  <c r="BA110" i="11" s="1" a="1"/>
  <c r="BA110" i="11" s="1"/>
  <c r="AM25" i="11" a="1"/>
  <c r="AM25" i="11" s="1"/>
  <c r="AU29" i="11"/>
  <c r="Z96" i="11" a="1"/>
  <c r="Z96" i="11" s="1"/>
  <c r="AW62" i="11"/>
  <c r="BA62" i="11" s="1" a="1"/>
  <c r="BA62" i="11" s="1"/>
  <c r="AF140" i="11"/>
  <c r="AF153" i="11"/>
  <c r="M153" i="11" s="1"/>
  <c r="AO149" i="11"/>
  <c r="AO191" i="11"/>
  <c r="AX287" i="11"/>
  <c r="AO267" i="11"/>
  <c r="S267" i="11" s="1"/>
  <c r="Z169" i="11" a="1"/>
  <c r="Z169" i="11" s="1"/>
  <c r="Y169" i="11"/>
  <c r="AD188" i="11" a="1"/>
  <c r="AD188" i="11" s="1"/>
  <c r="AC188" i="11" a="1"/>
  <c r="AC188" i="11" s="1"/>
  <c r="AE188" i="11"/>
  <c r="AI188" i="11" s="1" a="1"/>
  <c r="AI188" i="11" s="1"/>
  <c r="AE235" i="11"/>
  <c r="AI235" i="11" s="1" a="1"/>
  <c r="AI235" i="11" s="1"/>
  <c r="AC235" i="11" a="1"/>
  <c r="AC235" i="11" s="1"/>
  <c r="Z380" i="11" a="1"/>
  <c r="Z380" i="11" s="1"/>
  <c r="Y380" i="11"/>
  <c r="BA674" i="11" a="1"/>
  <c r="BA674" i="11" s="1"/>
  <c r="AW711" i="11"/>
  <c r="AX711" i="11" s="1"/>
  <c r="AV711" i="11"/>
  <c r="AD754" i="11" a="1"/>
  <c r="AD754" i="11" s="1"/>
  <c r="AC754" i="11" a="1"/>
  <c r="AC754" i="11" s="1"/>
  <c r="AE754" i="11"/>
  <c r="AI754" i="11" s="1" a="1"/>
  <c r="AI754" i="11" s="1"/>
  <c r="AL619" i="11" a="1"/>
  <c r="AL619" i="11" s="1"/>
  <c r="AM619" i="11" a="1"/>
  <c r="AM619" i="11" s="1"/>
  <c r="Z735" i="11" a="1"/>
  <c r="Z735" i="11" s="1"/>
  <c r="Y735" i="11"/>
  <c r="Y766" i="11"/>
  <c r="Z766" i="11" a="1"/>
  <c r="Z766" i="11" s="1"/>
  <c r="AC799" i="11" a="1"/>
  <c r="AC799" i="11" s="1"/>
  <c r="AD799" i="11" a="1"/>
  <c r="AD799" i="11" s="1"/>
  <c r="AE799" i="11"/>
  <c r="AI799" i="11" s="1" a="1"/>
  <c r="AI799" i="11" s="1"/>
  <c r="U799" i="11" s="1"/>
  <c r="Y840" i="11"/>
  <c r="Z840" i="11" a="1"/>
  <c r="Z840" i="11" s="1"/>
  <c r="AC542" i="11" a="1"/>
  <c r="AC542" i="11" s="1"/>
  <c r="AD542" i="11" a="1"/>
  <c r="AD542" i="11" s="1"/>
  <c r="AE542" i="11"/>
  <c r="AI542" i="11" s="1" a="1"/>
  <c r="AI542" i="11" s="1"/>
  <c r="AR717" i="11" a="1"/>
  <c r="AR717" i="11" s="1"/>
  <c r="AO717" i="11"/>
  <c r="AL745" i="11" a="1"/>
  <c r="AL745" i="11" s="1"/>
  <c r="AN745" i="11"/>
  <c r="AR745" i="11" s="1" a="1"/>
  <c r="AR745" i="11" s="1"/>
  <c r="AM745" i="11" a="1"/>
  <c r="AM745" i="11" s="1"/>
  <c r="AN781" i="11"/>
  <c r="AR781" i="11" s="1" a="1"/>
  <c r="AR781" i="11" s="1"/>
  <c r="AL781" i="11" a="1"/>
  <c r="AL781" i="11" s="1"/>
  <c r="AM781" i="11" a="1"/>
  <c r="AM781" i="11" s="1"/>
  <c r="AL817" i="11" a="1"/>
  <c r="AL817" i="11" s="1"/>
  <c r="AN817" i="11"/>
  <c r="AR817" i="11" s="1" a="1"/>
  <c r="AR817" i="11" s="1"/>
  <c r="AM817" i="11" a="1"/>
  <c r="AM817" i="11" s="1"/>
  <c r="AD499" i="11" a="1"/>
  <c r="AD499" i="11" s="1"/>
  <c r="AE499" i="11"/>
  <c r="AI499" i="11" s="1" a="1"/>
  <c r="AI499" i="11" s="1"/>
  <c r="AC499" i="11" a="1"/>
  <c r="AC499" i="11" s="1"/>
  <c r="AC716" i="11" a="1"/>
  <c r="AC716" i="11" s="1"/>
  <c r="AD716" i="11" a="1"/>
  <c r="AD716" i="11" s="1"/>
  <c r="AC748" i="11" a="1"/>
  <c r="AC748" i="11" s="1"/>
  <c r="AD748" i="11" a="1"/>
  <c r="AD748" i="11" s="1"/>
  <c r="AC778" i="11" a="1"/>
  <c r="AC778" i="11" s="1"/>
  <c r="AD778" i="11" a="1"/>
  <c r="AD778" i="11" s="1"/>
  <c r="AE778" i="11"/>
  <c r="AI778" i="11" s="1" a="1"/>
  <c r="AI778" i="11" s="1"/>
  <c r="S802" i="11"/>
  <c r="AL838" i="11" a="1"/>
  <c r="AL838" i="11" s="1"/>
  <c r="AM838" i="11" a="1"/>
  <c r="AM838" i="11" s="1"/>
  <c r="AR657" i="11" a="1"/>
  <c r="AR657" i="11" s="1"/>
  <c r="U657" i="11" s="1"/>
  <c r="AO657" i="11"/>
  <c r="AL873" i="11" a="1"/>
  <c r="AL873" i="11" s="1"/>
  <c r="AM873" i="11" a="1"/>
  <c r="AM873" i="11" s="1"/>
  <c r="AN873" i="11"/>
  <c r="AR873" i="11" s="1" a="1"/>
  <c r="AR873" i="11" s="1"/>
  <c r="AR889" i="11" a="1"/>
  <c r="AR889" i="11" s="1"/>
  <c r="AV906" i="11"/>
  <c r="AU906" i="11"/>
  <c r="AW906" i="11"/>
  <c r="AM935" i="11" a="1"/>
  <c r="AM935" i="11" s="1"/>
  <c r="AL935" i="11" a="1"/>
  <c r="AL935" i="11" s="1"/>
  <c r="AN935" i="11"/>
  <c r="AE959" i="11"/>
  <c r="AI959" i="11" s="1" a="1"/>
  <c r="AI959" i="11" s="1"/>
  <c r="AC959" i="11" a="1"/>
  <c r="AC959" i="11" s="1"/>
  <c r="AD959" i="11" a="1"/>
  <c r="AD959" i="11" s="1"/>
  <c r="AC973" i="11" a="1"/>
  <c r="AC973" i="11" s="1"/>
  <c r="AE973" i="11"/>
  <c r="AI973" i="11" s="1" a="1"/>
  <c r="AI973" i="11" s="1"/>
  <c r="AD973" i="11" a="1"/>
  <c r="AD973" i="11" s="1"/>
  <c r="Y993" i="11"/>
  <c r="Z993" i="11" a="1"/>
  <c r="Z993" i="11" s="1"/>
  <c r="AU367" i="11"/>
  <c r="AW367" i="11"/>
  <c r="BA367" i="11" s="1" a="1"/>
  <c r="BA367" i="11" s="1"/>
  <c r="AV367" i="11"/>
  <c r="BA388" i="11" a="1"/>
  <c r="BA388" i="11" s="1"/>
  <c r="AX388" i="11"/>
  <c r="AE117" i="11"/>
  <c r="AI117" i="11" s="1" a="1"/>
  <c r="AI117" i="11" s="1"/>
  <c r="AE41" i="11"/>
  <c r="AI41" i="11" s="1" a="1"/>
  <c r="AI41" i="11" s="1"/>
  <c r="AD48" i="11" a="1"/>
  <c r="AD48" i="11" s="1"/>
  <c r="AO141" i="11"/>
  <c r="AP141" i="11" s="1"/>
  <c r="AQ141" i="11" s="1"/>
  <c r="AL324" i="11" a="1"/>
  <c r="AL324" i="11" s="1"/>
  <c r="AN324" i="11"/>
  <c r="AR324" i="11" s="1" a="1"/>
  <c r="AR324" i="11" s="1"/>
  <c r="AM324" i="11" a="1"/>
  <c r="AM324" i="11" s="1"/>
  <c r="AN496" i="11"/>
  <c r="AR496" i="11" s="1" a="1"/>
  <c r="AR496" i="11" s="1"/>
  <c r="AM496" i="11" a="1"/>
  <c r="AM496" i="11" s="1"/>
  <c r="AL496" i="11" a="1"/>
  <c r="AL496" i="11" s="1"/>
  <c r="AU556" i="11"/>
  <c r="AW556" i="11"/>
  <c r="BA556" i="11" s="1" a="1"/>
  <c r="BA556" i="11" s="1"/>
  <c r="AV556" i="11"/>
  <c r="AV448" i="11"/>
  <c r="AW448" i="11"/>
  <c r="BA448" i="11" s="1" a="1"/>
  <c r="BA448" i="11" s="1"/>
  <c r="AU448" i="11"/>
  <c r="AM1021" i="11" a="1"/>
  <c r="AM1021" i="11" s="1"/>
  <c r="AL1021" i="11" a="1"/>
  <c r="AL1021" i="11" s="1"/>
  <c r="AN1021" i="11"/>
  <c r="AR1021" i="11" s="1" a="1"/>
  <c r="AR1021" i="11" s="1"/>
  <c r="Y763" i="11"/>
  <c r="Z763" i="11" a="1"/>
  <c r="Z763" i="11" s="1"/>
  <c r="AU835" i="11"/>
  <c r="AW835" i="11"/>
  <c r="BA835" i="11" s="1" a="1"/>
  <c r="BA835" i="11" s="1"/>
  <c r="AV835" i="11"/>
  <c r="AV898" i="11"/>
  <c r="AU898" i="11"/>
  <c r="AW898" i="11"/>
  <c r="AL929" i="11" a="1"/>
  <c r="AL929" i="11" s="1"/>
  <c r="AM929" i="11" a="1"/>
  <c r="AM929" i="11" s="1"/>
  <c r="AN929" i="11"/>
  <c r="AR929" i="11" s="1" a="1"/>
  <c r="AR929" i="11" s="1"/>
  <c r="AL960" i="11" a="1"/>
  <c r="AL960" i="11" s="1"/>
  <c r="AN960" i="11"/>
  <c r="AR960" i="11" s="1" a="1"/>
  <c r="AR960" i="11" s="1"/>
  <c r="AM960" i="11" a="1"/>
  <c r="AM960" i="11" s="1"/>
  <c r="AN995" i="11"/>
  <c r="AR995" i="11" s="1" a="1"/>
  <c r="AR995" i="11" s="1"/>
  <c r="U995" i="11" s="1"/>
  <c r="AL995" i="11" a="1"/>
  <c r="AL995" i="11" s="1"/>
  <c r="AM995" i="11" a="1"/>
  <c r="AM995" i="11" s="1"/>
  <c r="BA714" i="11" a="1"/>
  <c r="BA714" i="11" s="1"/>
  <c r="AX714" i="11"/>
  <c r="AR842" i="11" a="1"/>
  <c r="AR842" i="11" s="1"/>
  <c r="AO842" i="11"/>
  <c r="P871" i="11"/>
  <c r="AY871" i="11"/>
  <c r="AZ871" i="11" s="1"/>
  <c r="AC41" i="11" a="1"/>
  <c r="AC41" i="11" s="1"/>
  <c r="AU55" i="11"/>
  <c r="Z55" i="11" a="1"/>
  <c r="Z55" i="11" s="1"/>
  <c r="U55" i="11" s="1"/>
  <c r="AO27" i="11"/>
  <c r="AF267" i="11"/>
  <c r="M267" i="11" s="1"/>
  <c r="Y124" i="11"/>
  <c r="Z124" i="11" a="1"/>
  <c r="Z124" i="11" s="1"/>
  <c r="AL145" i="11" a="1"/>
  <c r="AL145" i="11" s="1"/>
  <c r="AM145" i="11" a="1"/>
  <c r="AM145" i="11" s="1"/>
  <c r="Y340" i="11"/>
  <c r="Z340" i="11" a="1"/>
  <c r="Z340" i="11" s="1"/>
  <c r="AU261" i="11"/>
  <c r="AV261" i="11"/>
  <c r="AW261" i="11"/>
  <c r="AW424" i="11"/>
  <c r="BA424" i="11" s="1" a="1"/>
  <c r="BA424" i="11" s="1"/>
  <c r="AV424" i="11"/>
  <c r="AU424" i="11"/>
  <c r="AL487" i="11" a="1"/>
  <c r="AL487" i="11" s="1"/>
  <c r="AN487" i="11"/>
  <c r="AR487" i="11" s="1" a="1"/>
  <c r="AR487" i="11" s="1"/>
  <c r="AM487" i="11" a="1"/>
  <c r="AM487" i="11" s="1"/>
  <c r="Y375" i="11"/>
  <c r="Z375" i="11" a="1"/>
  <c r="Z375" i="11" s="1"/>
  <c r="AN580" i="11"/>
  <c r="AR580" i="11" s="1" a="1"/>
  <c r="AR580" i="11" s="1"/>
  <c r="AL580" i="11" a="1"/>
  <c r="AL580" i="11" s="1"/>
  <c r="AM580" i="11" a="1"/>
  <c r="AM580" i="11" s="1"/>
  <c r="AR409" i="11" a="1"/>
  <c r="AR409" i="11" s="1"/>
  <c r="AO409" i="11"/>
  <c r="S409" i="11" s="1"/>
  <c r="AN623" i="11"/>
  <c r="AR623" i="11" s="1" a="1"/>
  <c r="AR623" i="11" s="1"/>
  <c r="AM623" i="11" a="1"/>
  <c r="AM623" i="11" s="1"/>
  <c r="AL623" i="11" a="1"/>
  <c r="AL623" i="11" s="1"/>
  <c r="AD646" i="11" a="1"/>
  <c r="AD646" i="11" s="1"/>
  <c r="AE646" i="11"/>
  <c r="AI646" i="11" s="1" a="1"/>
  <c r="AI646" i="11" s="1"/>
  <c r="AC646" i="11" a="1"/>
  <c r="AC646" i="11" s="1"/>
  <c r="AN669" i="11"/>
  <c r="AR669" i="11" s="1" a="1"/>
  <c r="AR669" i="11" s="1"/>
  <c r="AM669" i="11" a="1"/>
  <c r="AM669" i="11" s="1"/>
  <c r="AL669" i="11" a="1"/>
  <c r="AL669" i="11" s="1"/>
  <c r="AM779" i="11" a="1"/>
  <c r="AM779" i="11" s="1"/>
  <c r="AL779" i="11" a="1"/>
  <c r="AL779" i="11" s="1"/>
  <c r="AN779" i="11"/>
  <c r="AR779" i="11" s="1" a="1"/>
  <c r="AR779" i="11" s="1"/>
  <c r="AN933" i="11"/>
  <c r="AR933" i="11" s="1" a="1"/>
  <c r="AR933" i="11" s="1"/>
  <c r="AM933" i="11" a="1"/>
  <c r="AM933" i="11" s="1"/>
  <c r="AL933" i="11" a="1"/>
  <c r="AL933" i="11" s="1"/>
  <c r="AM977" i="11" a="1"/>
  <c r="AM977" i="11" s="1"/>
  <c r="AL977" i="11" a="1"/>
  <c r="AL977" i="11" s="1"/>
  <c r="AN977" i="11"/>
  <c r="AR977" i="11" s="1" a="1"/>
  <c r="AR977" i="11" s="1"/>
  <c r="AC994" i="11" a="1"/>
  <c r="AC994" i="11" s="1"/>
  <c r="AE994" i="11"/>
  <c r="AI994" i="11" s="1" a="1"/>
  <c r="AI994" i="11" s="1"/>
  <c r="AO419" i="11"/>
  <c r="S419" i="11" s="1"/>
  <c r="AX397" i="11"/>
  <c r="AF394" i="11"/>
  <c r="AG394" i="11" s="1"/>
  <c r="AH394" i="11" s="1"/>
  <c r="AO466" i="11"/>
  <c r="AO455" i="11"/>
  <c r="AF465" i="11"/>
  <c r="M465" i="11" s="1"/>
  <c r="AO549" i="11"/>
  <c r="AF485" i="11"/>
  <c r="M485" i="11" s="1"/>
  <c r="AF551" i="11"/>
  <c r="M551" i="11" s="1"/>
  <c r="AF540" i="11"/>
  <c r="AF592" i="11"/>
  <c r="AF662" i="11"/>
  <c r="AF715" i="11"/>
  <c r="AO744" i="11"/>
  <c r="AP744" i="11" s="1"/>
  <c r="AQ744" i="11" s="1"/>
  <c r="AO946" i="11"/>
  <c r="S946" i="11" s="1"/>
  <c r="AO1007" i="11"/>
  <c r="AL129" i="11" a="1"/>
  <c r="AL129" i="11" s="1"/>
  <c r="AN129" i="11"/>
  <c r="AR129" i="11" s="1" a="1"/>
  <c r="AR129" i="11" s="1"/>
  <c r="AM159" i="11" a="1"/>
  <c r="AM159" i="11" s="1"/>
  <c r="AL159" i="11" a="1"/>
  <c r="AL159" i="11" s="1"/>
  <c r="AN159" i="11"/>
  <c r="AR159" i="11" s="1" a="1"/>
  <c r="AR159" i="11" s="1"/>
  <c r="AU145" i="11"/>
  <c r="AV145" i="11"/>
  <c r="AW145" i="11"/>
  <c r="Y187" i="11"/>
  <c r="Z187" i="11" a="1"/>
  <c r="Z187" i="11" s="1"/>
  <c r="AU197" i="11"/>
  <c r="AW197" i="11"/>
  <c r="AV197" i="11"/>
  <c r="AU169" i="11"/>
  <c r="AW169" i="11"/>
  <c r="BA169" i="11" s="1" a="1"/>
  <c r="BA169" i="11" s="1"/>
  <c r="AC184" i="11" a="1"/>
  <c r="AC184" i="11" s="1"/>
  <c r="AD184" i="11" a="1"/>
  <c r="AD184" i="11" s="1"/>
  <c r="AL180" i="11" a="1"/>
  <c r="AL180" i="11" s="1"/>
  <c r="AM180" i="11" a="1"/>
  <c r="AM180" i="11" s="1"/>
  <c r="AN180" i="11"/>
  <c r="AR180" i="11" s="1" a="1"/>
  <c r="AR180" i="11" s="1"/>
  <c r="AM178" i="11" a="1"/>
  <c r="AM178" i="11" s="1"/>
  <c r="AN178" i="11"/>
  <c r="AR178" i="11" s="1" a="1"/>
  <c r="AR178" i="11" s="1"/>
  <c r="AL273" i="11" a="1"/>
  <c r="AL273" i="11" s="1"/>
  <c r="AM273" i="11" a="1"/>
  <c r="AM273" i="11" s="1"/>
  <c r="AN273" i="11"/>
  <c r="AR273" i="11" s="1" a="1"/>
  <c r="AR273" i="11" s="1"/>
  <c r="AC268" i="11" a="1"/>
  <c r="AC268" i="11" s="1"/>
  <c r="AE268" i="11"/>
  <c r="AI268" i="11" s="1" a="1"/>
  <c r="AI268" i="11" s="1"/>
  <c r="Z366" i="11" a="1"/>
  <c r="Z366" i="11" s="1"/>
  <c r="Y366" i="11"/>
  <c r="AD329" i="11" a="1"/>
  <c r="AD329" i="11" s="1"/>
  <c r="AC329" i="11" a="1"/>
  <c r="AC329" i="11" s="1"/>
  <c r="AE329" i="11"/>
  <c r="AI329" i="11" s="1" a="1"/>
  <c r="AI329" i="11" s="1"/>
  <c r="AL346" i="11" a="1"/>
  <c r="AL346" i="11" s="1"/>
  <c r="AN346" i="11"/>
  <c r="AR346" i="11" s="1" a="1"/>
  <c r="AR346" i="11" s="1"/>
  <c r="AL360" i="11" a="1"/>
  <c r="AL360" i="11" s="1"/>
  <c r="AN360" i="11"/>
  <c r="AR360" i="11" s="1" a="1"/>
  <c r="AR360" i="11" s="1"/>
  <c r="Z306" i="11" a="1"/>
  <c r="Z306" i="11" s="1"/>
  <c r="Y306" i="11"/>
  <c r="AN415" i="11"/>
  <c r="AR415" i="11" s="1" a="1"/>
  <c r="AR415" i="11" s="1"/>
  <c r="AL415" i="11" a="1"/>
  <c r="AL415" i="11" s="1"/>
  <c r="AM415" i="11" a="1"/>
  <c r="AM415" i="11" s="1"/>
  <c r="AV418" i="11"/>
  <c r="AU418" i="11"/>
  <c r="AL304" i="11" a="1"/>
  <c r="AL304" i="11" s="1"/>
  <c r="AN304" i="11"/>
  <c r="AR304" i="11" s="1" a="1"/>
  <c r="AR304" i="11" s="1"/>
  <c r="AN404" i="11"/>
  <c r="AR404" i="11" s="1" a="1"/>
  <c r="AR404" i="11" s="1"/>
  <c r="U404" i="11" s="1"/>
  <c r="AM404" i="11" a="1"/>
  <c r="AM404" i="11" s="1"/>
  <c r="AL404" i="11" a="1"/>
  <c r="AL404" i="11" s="1"/>
  <c r="Z433" i="11" a="1"/>
  <c r="Z433" i="11" s="1"/>
  <c r="Y433" i="11"/>
  <c r="Y445" i="11"/>
  <c r="Z445" i="11" a="1"/>
  <c r="Z445" i="11" s="1"/>
  <c r="AW468" i="11"/>
  <c r="AU468" i="11"/>
  <c r="AV468" i="11"/>
  <c r="AO364" i="11"/>
  <c r="AX449" i="11"/>
  <c r="AO375" i="11"/>
  <c r="AV577" i="11"/>
  <c r="AU577" i="11"/>
  <c r="AW577" i="11"/>
  <c r="AN491" i="11"/>
  <c r="AR491" i="11" s="1" a="1"/>
  <c r="AR491" i="11" s="1"/>
  <c r="AL491" i="11" a="1"/>
  <c r="AL491" i="11" s="1"/>
  <c r="AM491" i="11" a="1"/>
  <c r="AM491" i="11" s="1"/>
  <c r="AL587" i="11" a="1"/>
  <c r="AL587" i="11" s="1"/>
  <c r="AM587" i="11" a="1"/>
  <c r="AM587" i="11" s="1"/>
  <c r="AX480" i="11"/>
  <c r="BA480" i="11" a="1"/>
  <c r="BA480" i="11" s="1"/>
  <c r="AO345" i="11"/>
  <c r="AL512" i="11" a="1"/>
  <c r="AL512" i="11" s="1"/>
  <c r="AN512" i="11"/>
  <c r="AR512" i="11" s="1" a="1"/>
  <c r="AR512" i="11" s="1"/>
  <c r="AM512" i="11" a="1"/>
  <c r="AM512" i="11" s="1"/>
  <c r="AL533" i="11" a="1"/>
  <c r="AL533" i="11" s="1"/>
  <c r="AN533" i="11"/>
  <c r="AR533" i="11" s="1" a="1"/>
  <c r="AR533" i="11" s="1"/>
  <c r="Y564" i="11"/>
  <c r="Z564" i="11" a="1"/>
  <c r="Z564" i="11" s="1"/>
  <c r="U564" i="11" s="1"/>
  <c r="AL604" i="11" a="1"/>
  <c r="AL604" i="11" s="1"/>
  <c r="AM604" i="11" a="1"/>
  <c r="AM604" i="11" s="1"/>
  <c r="AN402" i="11"/>
  <c r="AR402" i="11" s="1" a="1"/>
  <c r="AR402" i="11" s="1"/>
  <c r="AL402" i="11" a="1"/>
  <c r="AL402" i="11" s="1"/>
  <c r="AM402" i="11" a="1"/>
  <c r="AM402" i="11" s="1"/>
  <c r="AV496" i="11"/>
  <c r="AW496" i="11"/>
  <c r="AU496" i="11"/>
  <c r="AL697" i="11" a="1"/>
  <c r="AL697" i="11" s="1"/>
  <c r="AN697" i="11"/>
  <c r="AR697" i="11" s="1" a="1"/>
  <c r="AR697" i="11" s="1"/>
  <c r="AX534" i="11"/>
  <c r="Y645" i="11"/>
  <c r="Z645" i="11" a="1"/>
  <c r="Z645" i="11" s="1"/>
  <c r="AN644" i="11"/>
  <c r="AR644" i="11" s="1" a="1"/>
  <c r="AR644" i="11" s="1"/>
  <c r="AM644" i="11" a="1"/>
  <c r="AM644" i="11" s="1"/>
  <c r="AM678" i="11" a="1"/>
  <c r="AM678" i="11" s="1"/>
  <c r="AL678" i="11" a="1"/>
  <c r="AL678" i="11" s="1"/>
  <c r="AX650" i="11"/>
  <c r="AL681" i="11" a="1"/>
  <c r="AL681" i="11" s="1"/>
  <c r="AN681" i="11"/>
  <c r="AR681" i="11" s="1" a="1"/>
  <c r="AR681" i="11" s="1"/>
  <c r="AN710" i="11"/>
  <c r="AR710" i="11" s="1" a="1"/>
  <c r="AR710" i="11" s="1"/>
  <c r="AL710" i="11" a="1"/>
  <c r="AL710" i="11" s="1"/>
  <c r="AM710" i="11" a="1"/>
  <c r="AM710" i="11" s="1"/>
  <c r="AU616" i="11"/>
  <c r="AW616" i="11"/>
  <c r="BA616" i="11" s="1" a="1"/>
  <c r="BA616" i="11" s="1"/>
  <c r="AV644" i="11"/>
  <c r="AU644" i="11"/>
  <c r="AM651" i="11" a="1"/>
  <c r="AM651" i="11" s="1"/>
  <c r="AN651" i="11"/>
  <c r="AR651" i="11" s="1" a="1"/>
  <c r="AR651" i="11" s="1"/>
  <c r="Z711" i="11" a="1"/>
  <c r="Z711" i="11" s="1"/>
  <c r="Y711" i="11"/>
  <c r="AN750" i="11"/>
  <c r="AR750" i="11" s="1" a="1"/>
  <c r="AR750" i="11" s="1"/>
  <c r="AL750" i="11" a="1"/>
  <c r="AL750" i="11" s="1"/>
  <c r="AM750" i="11" a="1"/>
  <c r="AM750" i="11" s="1"/>
  <c r="AM730" i="11" a="1"/>
  <c r="AM730" i="11" s="1"/>
  <c r="AL730" i="11" a="1"/>
  <c r="AL730" i="11" s="1"/>
  <c r="AN730" i="11"/>
  <c r="AR730" i="11" s="1" a="1"/>
  <c r="AR730" i="11" s="1"/>
  <c r="AM762" i="11" a="1"/>
  <c r="AM762" i="11" s="1"/>
  <c r="AL762" i="11" a="1"/>
  <c r="AL762" i="11" s="1"/>
  <c r="AN762" i="11"/>
  <c r="AR762" i="11" s="1" a="1"/>
  <c r="AR762" i="11" s="1"/>
  <c r="AM542" i="11" a="1"/>
  <c r="AM542" i="11" s="1"/>
  <c r="AL542" i="11" a="1"/>
  <c r="AL542" i="11" s="1"/>
  <c r="AN542" i="11"/>
  <c r="AR542" i="11" s="1" a="1"/>
  <c r="AR542" i="11" s="1"/>
  <c r="AM740" i="11" a="1"/>
  <c r="AM740" i="11" s="1"/>
  <c r="AN740" i="11"/>
  <c r="AR740" i="11" s="1" a="1"/>
  <c r="AR740" i="11" s="1"/>
  <c r="AN773" i="11"/>
  <c r="AR773" i="11" s="1" a="1"/>
  <c r="AR773" i="11" s="1"/>
  <c r="AL773" i="11" a="1"/>
  <c r="AL773" i="11" s="1"/>
  <c r="AM773" i="11" a="1"/>
  <c r="AM773" i="11" s="1"/>
  <c r="AM722" i="11" a="1"/>
  <c r="AM722" i="11" s="1"/>
  <c r="AL722" i="11" a="1"/>
  <c r="AL722" i="11" s="1"/>
  <c r="AN722" i="11"/>
  <c r="AR722" i="11" s="1" a="1"/>
  <c r="AR722" i="11" s="1"/>
  <c r="AU592" i="11"/>
  <c r="AW592" i="11"/>
  <c r="BA592" i="11" s="1" a="1"/>
  <c r="BA592" i="11" s="1"/>
  <c r="AD727" i="11" a="1"/>
  <c r="AD727" i="11" s="1"/>
  <c r="AE727" i="11"/>
  <c r="AN797" i="11"/>
  <c r="AR797" i="11" s="1" a="1"/>
  <c r="AR797" i="11" s="1"/>
  <c r="AL797" i="11" a="1"/>
  <c r="AL797" i="11" s="1"/>
  <c r="AM797" i="11" a="1"/>
  <c r="AM797" i="11" s="1"/>
  <c r="AM919" i="11" a="1"/>
  <c r="AM919" i="11" s="1"/>
  <c r="AL919" i="11" a="1"/>
  <c r="AL919" i="11" s="1"/>
  <c r="AN919" i="11"/>
  <c r="AR919" i="11" s="1" a="1"/>
  <c r="AR919" i="11" s="1"/>
  <c r="AM998" i="11" a="1"/>
  <c r="AM998" i="11" s="1"/>
  <c r="AL998" i="11" a="1"/>
  <c r="AL998" i="11" s="1"/>
  <c r="AM682" i="11" a="1"/>
  <c r="AM682" i="11" s="1"/>
  <c r="AL682" i="11" a="1"/>
  <c r="AL682" i="11" s="1"/>
  <c r="AN682" i="11"/>
  <c r="AR682" i="11" s="1" a="1"/>
  <c r="AR682" i="11" s="1"/>
  <c r="AN851" i="11"/>
  <c r="AR851" i="11" s="1" a="1"/>
  <c r="AR851" i="11" s="1"/>
  <c r="AM851" i="11" a="1"/>
  <c r="AM851" i="11" s="1"/>
  <c r="AL879" i="11" a="1"/>
  <c r="AL879" i="11" s="1"/>
  <c r="AM879" i="11" a="1"/>
  <c r="AM879" i="11" s="1"/>
  <c r="AN879" i="11"/>
  <c r="AR879" i="11" s="1" a="1"/>
  <c r="AR879" i="11" s="1"/>
  <c r="AV914" i="11"/>
  <c r="AU914" i="11"/>
  <c r="AW914" i="11"/>
  <c r="AD993" i="11" a="1"/>
  <c r="AD993" i="11" s="1"/>
  <c r="AC993" i="11" a="1"/>
  <c r="AC993" i="11" s="1"/>
  <c r="AO832" i="11"/>
  <c r="AN789" i="11"/>
  <c r="AR789" i="11" s="1" a="1"/>
  <c r="AR789" i="11" s="1"/>
  <c r="AL789" i="11" a="1"/>
  <c r="AL789" i="11" s="1"/>
  <c r="AM789" i="11" a="1"/>
  <c r="AM789" i="11" s="1"/>
  <c r="AL897" i="11" a="1"/>
  <c r="AL897" i="11" s="1"/>
  <c r="AN897" i="11"/>
  <c r="AR897" i="11" s="1" a="1"/>
  <c r="AR897" i="11" s="1"/>
  <c r="AM897" i="11" a="1"/>
  <c r="AM897" i="11" s="1"/>
  <c r="AN930" i="11"/>
  <c r="AR930" i="11" s="1" a="1"/>
  <c r="AR930" i="11" s="1"/>
  <c r="AM930" i="11" a="1"/>
  <c r="AM930" i="11" s="1"/>
  <c r="AM950" i="11" a="1"/>
  <c r="AM950" i="11" s="1"/>
  <c r="AL950" i="11" a="1"/>
  <c r="AL950" i="11" s="1"/>
  <c r="AM974" i="11" a="1"/>
  <c r="AM974" i="11" s="1"/>
  <c r="AL974" i="11" a="1"/>
  <c r="AL974" i="11" s="1"/>
  <c r="AN993" i="11"/>
  <c r="AR993" i="11" s="1" a="1"/>
  <c r="AR993" i="11" s="1"/>
  <c r="AL993" i="11" a="1"/>
  <c r="AL993" i="11" s="1"/>
  <c r="AM993" i="11" a="1"/>
  <c r="AM993" i="11" s="1"/>
  <c r="AN835" i="11"/>
  <c r="AR835" i="11" s="1" a="1"/>
  <c r="AR835" i="11" s="1"/>
  <c r="AM835" i="11" a="1"/>
  <c r="AM835" i="11" s="1"/>
  <c r="AW955" i="11"/>
  <c r="AU955" i="11"/>
  <c r="AV955" i="11"/>
  <c r="AO955" i="11"/>
  <c r="AO310" i="11"/>
  <c r="AF315" i="11"/>
  <c r="AX340" i="11"/>
  <c r="AO347" i="11"/>
  <c r="S347" i="11" s="1"/>
  <c r="AO369" i="11"/>
  <c r="AX442" i="11"/>
  <c r="AF468" i="11"/>
  <c r="M468" i="11" s="1"/>
  <c r="AX524" i="11"/>
  <c r="P524" i="11" s="1"/>
  <c r="AF605" i="11"/>
  <c r="AO595" i="11"/>
  <c r="AX701" i="11"/>
  <c r="AF708" i="11"/>
  <c r="AN123" i="11"/>
  <c r="AR123" i="11" s="1" a="1"/>
  <c r="AR123" i="11" s="1"/>
  <c r="AM123" i="11" a="1"/>
  <c r="AM123" i="11" s="1"/>
  <c r="Z163" i="11" a="1"/>
  <c r="Z163" i="11" s="1"/>
  <c r="Y163" i="11"/>
  <c r="AO154" i="11"/>
  <c r="Z201" i="11" a="1"/>
  <c r="Z201" i="11" s="1"/>
  <c r="Y201" i="11"/>
  <c r="AN169" i="11"/>
  <c r="AR169" i="11" s="1" a="1"/>
  <c r="AR169" i="11" s="1"/>
  <c r="AL169" i="11" a="1"/>
  <c r="AL169" i="11" s="1"/>
  <c r="AM169" i="11" a="1"/>
  <c r="AM169" i="11" s="1"/>
  <c r="Y188" i="11"/>
  <c r="Z188" i="11" a="1"/>
  <c r="Z188" i="11" s="1"/>
  <c r="AF194" i="11"/>
  <c r="AC210" i="11" a="1"/>
  <c r="AC210" i="11" s="1"/>
  <c r="AD210" i="11" a="1"/>
  <c r="AD210" i="11" s="1"/>
  <c r="AE210" i="11"/>
  <c r="AI210" i="11" s="1" a="1"/>
  <c r="AI210" i="11" s="1"/>
  <c r="AM184" i="11" a="1"/>
  <c r="AM184" i="11" s="1"/>
  <c r="AL184" i="11" a="1"/>
  <c r="AL184" i="11" s="1"/>
  <c r="AM257" i="11" a="1"/>
  <c r="AM257" i="11" s="1"/>
  <c r="AL257" i="11" a="1"/>
  <c r="AL257" i="11" s="1"/>
  <c r="AN257" i="11"/>
  <c r="AR257" i="11" s="1" a="1"/>
  <c r="AR257" i="11" s="1"/>
  <c r="AO157" i="11"/>
  <c r="AM237" i="11" a="1"/>
  <c r="AM237" i="11" s="1"/>
  <c r="AN237" i="11"/>
  <c r="AR237" i="11" s="1" a="1"/>
  <c r="AR237" i="11" s="1"/>
  <c r="U237" i="11" s="1"/>
  <c r="AL237" i="11" a="1"/>
  <c r="AL237" i="11" s="1"/>
  <c r="AM279" i="11" a="1"/>
  <c r="AM279" i="11" s="1"/>
  <c r="AN279" i="11"/>
  <c r="AR279" i="11" s="1" a="1"/>
  <c r="AR279" i="11" s="1"/>
  <c r="AL279" i="11" a="1"/>
  <c r="AL279" i="11" s="1"/>
  <c r="AL368" i="11" a="1"/>
  <c r="AL368" i="11" s="1"/>
  <c r="AN368" i="11"/>
  <c r="AR368" i="11" s="1" a="1"/>
  <c r="AR368" i="11" s="1"/>
  <c r="AW268" i="11"/>
  <c r="AU268" i="11"/>
  <c r="AV268" i="11"/>
  <c r="AN340" i="11"/>
  <c r="AL340" i="11" a="1"/>
  <c r="AL340" i="11" s="1"/>
  <c r="AM340" i="11" a="1"/>
  <c r="AM340" i="11" s="1"/>
  <c r="AU295" i="11"/>
  <c r="AW295" i="11"/>
  <c r="AL298" i="11" a="1"/>
  <c r="AL298" i="11" s="1"/>
  <c r="AM298" i="11" a="1"/>
  <c r="AM298" i="11" s="1"/>
  <c r="AN298" i="11"/>
  <c r="AR298" i="11" s="1" a="1"/>
  <c r="AR298" i="11" s="1"/>
  <c r="Y332" i="11"/>
  <c r="Z332" i="11" a="1"/>
  <c r="Z332" i="11" s="1"/>
  <c r="AN372" i="11"/>
  <c r="AR372" i="11" s="1" a="1"/>
  <c r="AR372" i="11" s="1"/>
  <c r="AL372" i="11" a="1"/>
  <c r="AL372" i="11" s="1"/>
  <c r="AM372" i="11" a="1"/>
  <c r="AM372" i="11" s="1"/>
  <c r="AM334" i="11" a="1"/>
  <c r="AM334" i="11" s="1"/>
  <c r="AL334" i="11" a="1"/>
  <c r="AL334" i="11" s="1"/>
  <c r="AN334" i="11"/>
  <c r="AR334" i="11" s="1" a="1"/>
  <c r="AR334" i="11" s="1"/>
  <c r="U334" i="11" s="1"/>
  <c r="AU267" i="11"/>
  <c r="AW267" i="11"/>
  <c r="AV267" i="11"/>
  <c r="AC261" i="11" a="1"/>
  <c r="AC261" i="11" s="1"/>
  <c r="AD261" i="11" a="1"/>
  <c r="AD261" i="11" s="1"/>
  <c r="AE261" i="11"/>
  <c r="AI261" i="11" s="1" a="1"/>
  <c r="AI261" i="11" s="1"/>
  <c r="AV380" i="11"/>
  <c r="AU380" i="11"/>
  <c r="AW380" i="11"/>
  <c r="AX329" i="11"/>
  <c r="BA329" i="11" a="1"/>
  <c r="BA329" i="11" s="1"/>
  <c r="AU375" i="11"/>
  <c r="AW375" i="11"/>
  <c r="BA375" i="11" s="1" a="1"/>
  <c r="BA375" i="11" s="1"/>
  <c r="AN431" i="11"/>
  <c r="AR431" i="11" s="1" a="1"/>
  <c r="AR431" i="11" s="1"/>
  <c r="AL431" i="11" a="1"/>
  <c r="AL431" i="11" s="1"/>
  <c r="AM431" i="11" a="1"/>
  <c r="AM431" i="11" s="1"/>
  <c r="AN392" i="11"/>
  <c r="AR392" i="11" s="1" a="1"/>
  <c r="AR392" i="11" s="1"/>
  <c r="AM392" i="11" a="1"/>
  <c r="AM392" i="11" s="1"/>
  <c r="AF354" i="11"/>
  <c r="AN436" i="11"/>
  <c r="AR436" i="11" s="1" a="1"/>
  <c r="AR436" i="11" s="1"/>
  <c r="AM436" i="11" a="1"/>
  <c r="AM436" i="11" s="1"/>
  <c r="AL436" i="11" a="1"/>
  <c r="AL436" i="11" s="1"/>
  <c r="AV431" i="11"/>
  <c r="AW431" i="11"/>
  <c r="AU431" i="11"/>
  <c r="AN452" i="11"/>
  <c r="AR452" i="11" s="1" a="1"/>
  <c r="AR452" i="11" s="1"/>
  <c r="AL452" i="11" a="1"/>
  <c r="AL452" i="11" s="1"/>
  <c r="AM452" i="11" a="1"/>
  <c r="AM452" i="11" s="1"/>
  <c r="AM405" i="11" a="1"/>
  <c r="AM405" i="11" s="1"/>
  <c r="AL405" i="11" a="1"/>
  <c r="AL405" i="11" s="1"/>
  <c r="AU588" i="11"/>
  <c r="AW588" i="11"/>
  <c r="BA588" i="11" s="1" a="1"/>
  <c r="BA588" i="11" s="1"/>
  <c r="AM389" i="11" a="1"/>
  <c r="AM389" i="11" s="1"/>
  <c r="AL389" i="11" a="1"/>
  <c r="AL389" i="11" s="1"/>
  <c r="Z448" i="11" a="1"/>
  <c r="Z448" i="11" s="1"/>
  <c r="Y448" i="11"/>
  <c r="AM501" i="11" a="1"/>
  <c r="AM501" i="11" s="1"/>
  <c r="AL501" i="11" a="1"/>
  <c r="AL501" i="11" s="1"/>
  <c r="AN501" i="11"/>
  <c r="AR501" i="11" s="1" a="1"/>
  <c r="AR501" i="11" s="1"/>
  <c r="AN540" i="11"/>
  <c r="AR540" i="11" s="1" a="1"/>
  <c r="AR540" i="11" s="1"/>
  <c r="U540" i="11" s="1"/>
  <c r="AL540" i="11" a="1"/>
  <c r="AL540" i="11" s="1"/>
  <c r="AM540" i="11" a="1"/>
  <c r="AM540" i="11" s="1"/>
  <c r="AX593" i="11"/>
  <c r="BA593" i="11" a="1"/>
  <c r="BA593" i="11" s="1"/>
  <c r="AN535" i="11"/>
  <c r="AM535" i="11" a="1"/>
  <c r="AM535" i="11" s="1"/>
  <c r="AL503" i="11" a="1"/>
  <c r="AL503" i="11" s="1"/>
  <c r="AN503" i="11"/>
  <c r="AR503" i="11" s="1" a="1"/>
  <c r="AR503" i="11" s="1"/>
  <c r="AM503" i="11" a="1"/>
  <c r="AM503" i="11" s="1"/>
  <c r="AM566" i="11" a="1"/>
  <c r="AM566" i="11" s="1"/>
  <c r="AN566" i="11"/>
  <c r="AR566" i="11" s="1" a="1"/>
  <c r="AR566" i="11" s="1"/>
  <c r="AL566" i="11" a="1"/>
  <c r="AL566" i="11" s="1"/>
  <c r="AD673" i="11" a="1"/>
  <c r="AD673" i="11" s="1"/>
  <c r="AC673" i="11" a="1"/>
  <c r="AC673" i="11" s="1"/>
  <c r="AE673" i="11"/>
  <c r="AI673" i="11" s="1" a="1"/>
  <c r="AI673" i="11" s="1"/>
  <c r="U673" i="11" s="1"/>
  <c r="AN551" i="11"/>
  <c r="AR551" i="11" s="1" a="1"/>
  <c r="AR551" i="11" s="1"/>
  <c r="AM551" i="11" a="1"/>
  <c r="AM551" i="11" s="1"/>
  <c r="Y653" i="11"/>
  <c r="Z653" i="11" a="1"/>
  <c r="Z653" i="11" s="1"/>
  <c r="Y669" i="11"/>
  <c r="Z669" i="11" a="1"/>
  <c r="Z669" i="11" s="1"/>
  <c r="AN685" i="11"/>
  <c r="AR685" i="11" s="1" a="1"/>
  <c r="AR685" i="11" s="1"/>
  <c r="AL685" i="11" a="1"/>
  <c r="AL685" i="11" s="1"/>
  <c r="AM685" i="11" a="1"/>
  <c r="AM685" i="11" s="1"/>
  <c r="AN616" i="11"/>
  <c r="AR616" i="11" s="1" a="1"/>
  <c r="AR616" i="11" s="1"/>
  <c r="AM616" i="11" a="1"/>
  <c r="AM616" i="11" s="1"/>
  <c r="AL689" i="11" a="1"/>
  <c r="AL689" i="11" s="1"/>
  <c r="AN689" i="11"/>
  <c r="AR689" i="11" s="1" a="1"/>
  <c r="AR689" i="11" s="1"/>
  <c r="AM650" i="11" a="1"/>
  <c r="AM650" i="11" s="1"/>
  <c r="AN650" i="11"/>
  <c r="AR650" i="11" s="1" a="1"/>
  <c r="AR650" i="11" s="1"/>
  <c r="AL650" i="11" a="1"/>
  <c r="AL650" i="11" s="1"/>
  <c r="AN765" i="11"/>
  <c r="AR765" i="11" s="1" a="1"/>
  <c r="AR765" i="11" s="1"/>
  <c r="AL765" i="11" a="1"/>
  <c r="AL765" i="11" s="1"/>
  <c r="AM765" i="11" a="1"/>
  <c r="AM765" i="11" s="1"/>
  <c r="AM736" i="11" a="1"/>
  <c r="AM736" i="11" s="1"/>
  <c r="AL736" i="11" a="1"/>
  <c r="AL736" i="11" s="1"/>
  <c r="Y803" i="11"/>
  <c r="Z803" i="11" a="1"/>
  <c r="Z803" i="11" s="1"/>
  <c r="AL841" i="11" a="1"/>
  <c r="AL841" i="11" s="1"/>
  <c r="AN841" i="11"/>
  <c r="AR841" i="11" s="1" a="1"/>
  <c r="AR841" i="11" s="1"/>
  <c r="AN692" i="11"/>
  <c r="AR692" i="11" s="1" a="1"/>
  <c r="AR692" i="11" s="1"/>
  <c r="AM692" i="11" a="1"/>
  <c r="AM692" i="11" s="1"/>
  <c r="AU804" i="11"/>
  <c r="AV804" i="11"/>
  <c r="AM840" i="11" a="1"/>
  <c r="AM840" i="11" s="1"/>
  <c r="AL840" i="11" a="1"/>
  <c r="AL840" i="11" s="1"/>
  <c r="AN840" i="11"/>
  <c r="AR840" i="11" s="1" a="1"/>
  <c r="AR840" i="11" s="1"/>
  <c r="AU739" i="11"/>
  <c r="AW739" i="11"/>
  <c r="AV739" i="11"/>
  <c r="AM690" i="11" a="1"/>
  <c r="AM690" i="11" s="1"/>
  <c r="AL690" i="11" a="1"/>
  <c r="AL690" i="11" s="1"/>
  <c r="AN690" i="11"/>
  <c r="AR690" i="11" s="1" a="1"/>
  <c r="AR690" i="11" s="1"/>
  <c r="AD723" i="11" a="1"/>
  <c r="AD723" i="11" s="1"/>
  <c r="AC723" i="11" a="1"/>
  <c r="AC723" i="11" s="1"/>
  <c r="Z750" i="11" a="1"/>
  <c r="Z750" i="11" s="1"/>
  <c r="Y750" i="11"/>
  <c r="AM719" i="11" a="1"/>
  <c r="AM719" i="11" s="1"/>
  <c r="AL719" i="11" a="1"/>
  <c r="AL719" i="11" s="1"/>
  <c r="AN719" i="11"/>
  <c r="AR719" i="11" s="1" a="1"/>
  <c r="AR719" i="11" s="1"/>
  <c r="AN742" i="11"/>
  <c r="AR742" i="11" s="1" a="1"/>
  <c r="AR742" i="11" s="1"/>
  <c r="AL742" i="11" a="1"/>
  <c r="AL742" i="11" s="1"/>
  <c r="AM742" i="11" a="1"/>
  <c r="AM742" i="11" s="1"/>
  <c r="AM775" i="11" a="1"/>
  <c r="AM775" i="11" s="1"/>
  <c r="AL775" i="11" a="1"/>
  <c r="AL775" i="11" s="1"/>
  <c r="AV938" i="11"/>
  <c r="AU938" i="11"/>
  <c r="AW938" i="11"/>
  <c r="AU682" i="11"/>
  <c r="AV682" i="11"/>
  <c r="AW682" i="11"/>
  <c r="AL787" i="11" a="1"/>
  <c r="AL787" i="11" s="1"/>
  <c r="AM787" i="11" a="1"/>
  <c r="AM787" i="11" s="1"/>
  <c r="AN787" i="11"/>
  <c r="AR787" i="11" s="1" a="1"/>
  <c r="AR787" i="11" s="1"/>
  <c r="AL945" i="11" a="1"/>
  <c r="AL945" i="11" s="1"/>
  <c r="AM945" i="11" a="1"/>
  <c r="AM945" i="11" s="1"/>
  <c r="AN945" i="11"/>
  <c r="AR945" i="11" s="1" a="1"/>
  <c r="AR945" i="11" s="1"/>
  <c r="U945" i="11" s="1"/>
  <c r="AM1006" i="11" a="1"/>
  <c r="AM1006" i="11" s="1"/>
  <c r="AL1006" i="11" a="1"/>
  <c r="AL1006" i="11" s="1"/>
  <c r="AL939" i="11" a="1"/>
  <c r="AL939" i="11" s="1"/>
  <c r="AM939" i="11" a="1"/>
  <c r="AM939" i="11" s="1"/>
  <c r="AN939" i="11"/>
  <c r="AR939" i="11" s="1" a="1"/>
  <c r="AR939" i="11" s="1"/>
  <c r="AF714" i="11"/>
  <c r="Z957" i="11" a="1"/>
  <c r="Z957" i="11" s="1"/>
  <c r="Y957" i="11"/>
  <c r="AU828" i="11"/>
  <c r="AV828" i="11"/>
  <c r="AF722" i="11"/>
  <c r="AM763" i="11" a="1"/>
  <c r="AM763" i="11" s="1"/>
  <c r="AL763" i="11" a="1"/>
  <c r="AL763" i="11" s="1"/>
  <c r="AN763" i="11"/>
  <c r="AR763" i="11" s="1" a="1"/>
  <c r="AR763" i="11" s="1"/>
  <c r="AL899" i="11" a="1"/>
  <c r="AL899" i="11" s="1"/>
  <c r="AN899" i="11"/>
  <c r="AR899" i="11" s="1" a="1"/>
  <c r="AR899" i="11" s="1"/>
  <c r="AM899" i="11" a="1"/>
  <c r="AM899" i="11" s="1"/>
  <c r="AM963" i="11" a="1"/>
  <c r="AM963" i="11" s="1"/>
  <c r="AL963" i="11" a="1"/>
  <c r="AL963" i="11" s="1"/>
  <c r="AN963" i="11"/>
  <c r="AR963" i="11" s="1" a="1"/>
  <c r="AR963" i="11" s="1"/>
  <c r="Z751" i="11" a="1"/>
  <c r="Z751" i="11" s="1"/>
  <c r="Y751" i="11"/>
  <c r="AO907" i="11"/>
  <c r="Y961" i="11"/>
  <c r="Z961" i="11" a="1"/>
  <c r="Z961" i="11" s="1"/>
  <c r="AL997" i="11" a="1"/>
  <c r="AL997" i="11" s="1"/>
  <c r="AM997" i="11" a="1"/>
  <c r="AM997" i="11" s="1"/>
  <c r="AN997" i="11"/>
  <c r="AR997" i="11" s="1" a="1"/>
  <c r="AR997" i="11" s="1"/>
  <c r="AE1018" i="11"/>
  <c r="AI1018" i="11" s="1" a="1"/>
  <c r="AI1018" i="11" s="1"/>
  <c r="AC1018" i="11" a="1"/>
  <c r="AC1018" i="11" s="1"/>
  <c r="AO965" i="11"/>
  <c r="AF277" i="11"/>
  <c r="AO331" i="11"/>
  <c r="AF370" i="11"/>
  <c r="M370" i="11" s="1"/>
  <c r="AO339" i="11"/>
  <c r="S339" i="11" s="1"/>
  <c r="AF356" i="11"/>
  <c r="AG356" i="11" s="1"/>
  <c r="AH356" i="11" s="1"/>
  <c r="AF420" i="11"/>
  <c r="M420" i="11" s="1"/>
  <c r="AF426" i="11"/>
  <c r="AG426" i="11" s="1"/>
  <c r="AH426" i="11" s="1"/>
  <c r="U493" i="11"/>
  <c r="AX447" i="11"/>
  <c r="AY447" i="11" s="1"/>
  <c r="AZ447" i="11" s="1"/>
  <c r="AO510" i="11"/>
  <c r="AP510" i="11" s="1"/>
  <c r="AQ510" i="11" s="1"/>
  <c r="AF493" i="11"/>
  <c r="AO514" i="11"/>
  <c r="AP514" i="11" s="1"/>
  <c r="AQ514" i="11" s="1"/>
  <c r="AF502" i="11"/>
  <c r="AO687" i="11"/>
  <c r="AP687" i="11" s="1"/>
  <c r="AQ687" i="11" s="1"/>
  <c r="AO680" i="11"/>
  <c r="AF857" i="11"/>
  <c r="AF811" i="11"/>
  <c r="AO1012" i="11"/>
  <c r="AO1018" i="11"/>
  <c r="AP1018" i="11" s="1"/>
  <c r="AQ1018" i="11" s="1"/>
  <c r="AE145" i="11"/>
  <c r="AI145" i="11" s="1" a="1"/>
  <c r="AI145" i="11" s="1"/>
  <c r="AC145" i="11" a="1"/>
  <c r="AC145" i="11" s="1"/>
  <c r="AN124" i="11"/>
  <c r="AR124" i="11" s="1" a="1"/>
  <c r="AR124" i="11" s="1"/>
  <c r="AL124" i="11" a="1"/>
  <c r="AL124" i="11" s="1"/>
  <c r="AM124" i="11" a="1"/>
  <c r="AM124" i="11" s="1"/>
  <c r="AU151" i="11"/>
  <c r="AV151" i="11"/>
  <c r="Z146" i="11" a="1"/>
  <c r="Z146" i="11" s="1"/>
  <c r="Y146" i="11"/>
  <c r="AL173" i="11" a="1"/>
  <c r="AL173" i="11" s="1"/>
  <c r="AM173" i="11" a="1"/>
  <c r="AM173" i="11" s="1"/>
  <c r="AN173" i="11"/>
  <c r="AR173" i="11" s="1" a="1"/>
  <c r="AR173" i="11" s="1"/>
  <c r="AP188" i="11"/>
  <c r="AQ188" i="11" s="1"/>
  <c r="S188" i="11"/>
  <c r="AD169" i="11" a="1"/>
  <c r="AD169" i="11" s="1"/>
  <c r="AC169" i="11" a="1"/>
  <c r="AC169" i="11" s="1"/>
  <c r="AE169" i="11"/>
  <c r="AI169" i="11" s="1" a="1"/>
  <c r="AI169" i="11" s="1"/>
  <c r="AV216" i="11"/>
  <c r="AU216" i="11"/>
  <c r="AW216" i="11"/>
  <c r="AN239" i="11"/>
  <c r="AR239" i="11" s="1" a="1"/>
  <c r="AR239" i="11" s="1"/>
  <c r="AL239" i="11" a="1"/>
  <c r="AL239" i="11" s="1"/>
  <c r="AM239" i="11" a="1"/>
  <c r="AM239" i="11" s="1"/>
  <c r="AN231" i="11"/>
  <c r="AR231" i="11" s="1" a="1"/>
  <c r="AR231" i="11" s="1"/>
  <c r="AL231" i="11" a="1"/>
  <c r="AL231" i="11" s="1"/>
  <c r="AM231" i="11" a="1"/>
  <c r="AM231" i="11" s="1"/>
  <c r="AU235" i="11"/>
  <c r="AW235" i="11"/>
  <c r="BA235" i="11" s="1" a="1"/>
  <c r="BA235" i="11" s="1"/>
  <c r="AV258" i="11"/>
  <c r="AW258" i="11"/>
  <c r="AU258" i="11"/>
  <c r="AV280" i="11"/>
  <c r="AU280" i="11"/>
  <c r="AW280" i="11"/>
  <c r="AV372" i="11"/>
  <c r="AU372" i="11"/>
  <c r="AW372" i="11"/>
  <c r="AU299" i="11"/>
  <c r="AV299" i="11"/>
  <c r="AN335" i="11"/>
  <c r="AR335" i="11" s="1" a="1"/>
  <c r="AR335" i="11" s="1"/>
  <c r="AM335" i="11" a="1"/>
  <c r="AM335" i="11" s="1"/>
  <c r="AM377" i="11" a="1"/>
  <c r="AM377" i="11" s="1"/>
  <c r="AL377" i="11" a="1"/>
  <c r="AL377" i="11" s="1"/>
  <c r="AX274" i="11"/>
  <c r="BA274" i="11" a="1"/>
  <c r="BA274" i="11" s="1"/>
  <c r="AW279" i="11"/>
  <c r="BA279" i="11" s="1" a="1"/>
  <c r="BA279" i="11" s="1"/>
  <c r="AU279" i="11"/>
  <c r="AV279" i="11"/>
  <c r="AV382" i="11"/>
  <c r="AU382" i="11"/>
  <c r="AO353" i="11"/>
  <c r="AN370" i="11"/>
  <c r="AR370" i="11" s="1" a="1"/>
  <c r="AR370" i="11" s="1"/>
  <c r="AM370" i="11" a="1"/>
  <c r="AM370" i="11" s="1"/>
  <c r="Z374" i="11" a="1"/>
  <c r="Z374" i="11" s="1"/>
  <c r="Y374" i="11"/>
  <c r="AN408" i="11"/>
  <c r="AR408" i="11" s="1" a="1"/>
  <c r="AR408" i="11" s="1"/>
  <c r="AM408" i="11" a="1"/>
  <c r="AM408" i="11" s="1"/>
  <c r="Z441" i="11" a="1"/>
  <c r="Z441" i="11" s="1"/>
  <c r="Y441" i="11"/>
  <c r="AV356" i="11"/>
  <c r="AW356" i="11"/>
  <c r="AU356" i="11"/>
  <c r="AM417" i="11" a="1"/>
  <c r="AM417" i="11" s="1"/>
  <c r="AN417" i="11"/>
  <c r="AR417" i="11" s="1" a="1"/>
  <c r="AR417" i="11" s="1"/>
  <c r="AL417" i="11" a="1"/>
  <c r="AL417" i="11" s="1"/>
  <c r="AL440" i="11" a="1"/>
  <c r="AL440" i="11" s="1"/>
  <c r="AM440" i="11" a="1"/>
  <c r="AM440" i="11" s="1"/>
  <c r="AN440" i="11"/>
  <c r="AR440" i="11" s="1" a="1"/>
  <c r="AR440" i="11" s="1"/>
  <c r="AD451" i="11" a="1"/>
  <c r="AD451" i="11" s="1"/>
  <c r="AC451" i="11" a="1"/>
  <c r="AC451" i="11" s="1"/>
  <c r="AF337" i="11"/>
  <c r="AL432" i="11" a="1"/>
  <c r="AL432" i="11" s="1"/>
  <c r="AN432" i="11"/>
  <c r="AR432" i="11" s="1" a="1"/>
  <c r="AR432" i="11" s="1"/>
  <c r="AM432" i="11" a="1"/>
  <c r="AM432" i="11" s="1"/>
  <c r="AN454" i="11"/>
  <c r="AR454" i="11" s="1" a="1"/>
  <c r="AR454" i="11" s="1"/>
  <c r="AM454" i="11" a="1"/>
  <c r="AM454" i="11" s="1"/>
  <c r="AL454" i="11" a="1"/>
  <c r="AL454" i="11" s="1"/>
  <c r="AM473" i="11" a="1"/>
  <c r="AM473" i="11" s="1"/>
  <c r="AN473" i="11"/>
  <c r="AR473" i="11" s="1" a="1"/>
  <c r="AR473" i="11" s="1"/>
  <c r="AL473" i="11" a="1"/>
  <c r="AL473" i="11" s="1"/>
  <c r="AO396" i="11"/>
  <c r="AN529" i="11"/>
  <c r="AR529" i="11" s="1" a="1"/>
  <c r="AR529" i="11" s="1"/>
  <c r="AL529" i="11" a="1"/>
  <c r="AL529" i="11" s="1"/>
  <c r="AM529" i="11" a="1"/>
  <c r="AM529" i="11" s="1"/>
  <c r="AL541" i="11" a="1"/>
  <c r="AL541" i="11" s="1"/>
  <c r="AN541" i="11"/>
  <c r="AR541" i="11" s="1" a="1"/>
  <c r="AR541" i="11" s="1"/>
  <c r="Z569" i="11" a="1"/>
  <c r="Z569" i="11" s="1"/>
  <c r="Y569" i="11"/>
  <c r="AX393" i="11"/>
  <c r="AN577" i="11"/>
  <c r="AR577" i="11" s="1" a="1"/>
  <c r="AR577" i="11" s="1"/>
  <c r="AL577" i="11" a="1"/>
  <c r="AL577" i="11" s="1"/>
  <c r="AM577" i="11" a="1"/>
  <c r="AM577" i="11" s="1"/>
  <c r="AO578" i="11"/>
  <c r="AL629" i="11" a="1"/>
  <c r="AL629" i="11" s="1"/>
  <c r="AM629" i="11" a="1"/>
  <c r="AM629" i="11" s="1"/>
  <c r="AN629" i="11"/>
  <c r="AR629" i="11" s="1" a="1"/>
  <c r="AR629" i="11" s="1"/>
  <c r="U629" i="11" s="1"/>
  <c r="AL617" i="11" a="1"/>
  <c r="AL617" i="11" s="1"/>
  <c r="AM617" i="11" a="1"/>
  <c r="AM617" i="11" s="1"/>
  <c r="AN617" i="11"/>
  <c r="AR617" i="11" s="1" a="1"/>
  <c r="AR617" i="11" s="1"/>
  <c r="AN668" i="11"/>
  <c r="AR668" i="11" s="1" a="1"/>
  <c r="AR668" i="11" s="1"/>
  <c r="AM668" i="11" a="1"/>
  <c r="AM668" i="11" s="1"/>
  <c r="AN483" i="11"/>
  <c r="AR483" i="11" s="1" a="1"/>
  <c r="AR483" i="11" s="1"/>
  <c r="AM483" i="11" a="1"/>
  <c r="AM483" i="11" s="1"/>
  <c r="AL483" i="11" a="1"/>
  <c r="AL483" i="11" s="1"/>
  <c r="AU624" i="11"/>
  <c r="AX624" i="11" s="1"/>
  <c r="AW624" i="11"/>
  <c r="BA624" i="11" s="1" a="1"/>
  <c r="BA624" i="11" s="1"/>
  <c r="AN653" i="11"/>
  <c r="AR653" i="11" s="1" a="1"/>
  <c r="AR653" i="11" s="1"/>
  <c r="AM653" i="11" a="1"/>
  <c r="AM653" i="11" s="1"/>
  <c r="AL653" i="11" a="1"/>
  <c r="AL653" i="11" s="1"/>
  <c r="AX715" i="11"/>
  <c r="AN782" i="11"/>
  <c r="AR782" i="11" s="1" a="1"/>
  <c r="AR782" i="11" s="1"/>
  <c r="AL782" i="11" a="1"/>
  <c r="AL782" i="11" s="1"/>
  <c r="AM782" i="11" a="1"/>
  <c r="AM782" i="11" s="1"/>
  <c r="AU778" i="11"/>
  <c r="AV778" i="11"/>
  <c r="AW778" i="11"/>
  <c r="AM724" i="11" a="1"/>
  <c r="AM724" i="11" s="1"/>
  <c r="AN724" i="11"/>
  <c r="AR724" i="11" s="1" a="1"/>
  <c r="AR724" i="11" s="1"/>
  <c r="AD755" i="11" a="1"/>
  <c r="AD755" i="11" s="1"/>
  <c r="AC755" i="11" a="1"/>
  <c r="AC755" i="11" s="1"/>
  <c r="AN792" i="11"/>
  <c r="AR792" i="11" s="1" a="1"/>
  <c r="AR792" i="11" s="1"/>
  <c r="U792" i="11" s="1"/>
  <c r="AM792" i="11" a="1"/>
  <c r="AM792" i="11" s="1"/>
  <c r="AU820" i="11"/>
  <c r="AV820" i="11"/>
  <c r="AM754" i="11" a="1"/>
  <c r="AM754" i="11" s="1"/>
  <c r="AL754" i="11" a="1"/>
  <c r="AL754" i="11" s="1"/>
  <c r="AN754" i="11"/>
  <c r="AR754" i="11" s="1" a="1"/>
  <c r="AR754" i="11" s="1"/>
  <c r="Y782" i="11"/>
  <c r="Z782" i="11" a="1"/>
  <c r="Z782" i="11" s="1"/>
  <c r="Y811" i="11"/>
  <c r="Z811" i="11" a="1"/>
  <c r="Z811" i="11" s="1"/>
  <c r="AE706" i="11"/>
  <c r="AI706" i="11" s="1" a="1"/>
  <c r="AI706" i="11" s="1"/>
  <c r="AC706" i="11" a="1"/>
  <c r="AC706" i="11" s="1"/>
  <c r="AD706" i="11" a="1"/>
  <c r="AD706" i="11" s="1"/>
  <c r="AM786" i="11" a="1"/>
  <c r="AM786" i="11" s="1"/>
  <c r="AL786" i="11" a="1"/>
  <c r="AL786" i="11" s="1"/>
  <c r="AN786" i="11"/>
  <c r="AR786" i="11" s="1" a="1"/>
  <c r="AR786" i="11" s="1"/>
  <c r="AN615" i="11"/>
  <c r="AR615" i="11" s="1" a="1"/>
  <c r="AR615" i="11" s="1"/>
  <c r="AM615" i="11" a="1"/>
  <c r="AM615" i="11" s="1"/>
  <c r="AD746" i="11" a="1"/>
  <c r="AD746" i="11" s="1"/>
  <c r="AC746" i="11" a="1"/>
  <c r="AC746" i="11" s="1"/>
  <c r="AE746" i="11"/>
  <c r="AI746" i="11" s="1" a="1"/>
  <c r="AI746" i="11" s="1"/>
  <c r="AM824" i="11" a="1"/>
  <c r="AM824" i="11" s="1"/>
  <c r="AL824" i="11" a="1"/>
  <c r="AL824" i="11" s="1"/>
  <c r="AN824" i="11"/>
  <c r="AR824" i="11" s="1" a="1"/>
  <c r="AR824" i="11" s="1"/>
  <c r="AO723" i="11"/>
  <c r="AU787" i="11"/>
  <c r="AV787" i="11"/>
  <c r="AW787" i="11"/>
  <c r="AN859" i="11"/>
  <c r="AR859" i="11" s="1" a="1"/>
  <c r="AR859" i="11" s="1"/>
  <c r="AM859" i="11" a="1"/>
  <c r="AM859" i="11" s="1"/>
  <c r="AN676" i="11"/>
  <c r="AR676" i="11" s="1" a="1"/>
  <c r="AR676" i="11" s="1"/>
  <c r="AM676" i="11" a="1"/>
  <c r="AM676" i="11" s="1"/>
  <c r="AL731" i="11" a="1"/>
  <c r="AL731" i="11" s="1"/>
  <c r="AM731" i="11" a="1"/>
  <c r="AM731" i="11" s="1"/>
  <c r="AN731" i="11"/>
  <c r="AR731" i="11" s="1" a="1"/>
  <c r="AR731" i="11" s="1"/>
  <c r="AW779" i="11"/>
  <c r="AV779" i="11"/>
  <c r="AU779" i="11"/>
  <c r="Y885" i="11"/>
  <c r="Z885" i="11" a="1"/>
  <c r="Z885" i="11" s="1"/>
  <c r="AL937" i="11" a="1"/>
  <c r="AL937" i="11" s="1"/>
  <c r="AM937" i="11" a="1"/>
  <c r="AM937" i="11" s="1"/>
  <c r="AN937" i="11"/>
  <c r="AR937" i="11" s="1" a="1"/>
  <c r="AR937" i="11" s="1"/>
  <c r="AW979" i="11"/>
  <c r="AV979" i="11"/>
  <c r="AU979" i="11"/>
  <c r="AL1002" i="11" a="1"/>
  <c r="AL1002" i="11" s="1"/>
  <c r="AN1002" i="11"/>
  <c r="AR1002" i="11" s="1" a="1"/>
  <c r="AR1002" i="11" s="1"/>
  <c r="AD763" i="11" a="1"/>
  <c r="AD763" i="11" s="1"/>
  <c r="AC763" i="11" a="1"/>
  <c r="AC763" i="11" s="1"/>
  <c r="AL858" i="11" a="1"/>
  <c r="AL858" i="11" s="1"/>
  <c r="AN858" i="11"/>
  <c r="AR858" i="11" s="1" a="1"/>
  <c r="AR858" i="11" s="1"/>
  <c r="AM858" i="11" a="1"/>
  <c r="AM858" i="11" s="1"/>
  <c r="AD969" i="11" a="1"/>
  <c r="AD969" i="11" s="1"/>
  <c r="AC969" i="11" a="1"/>
  <c r="AC969" i="11" s="1"/>
  <c r="AL986" i="11" a="1"/>
  <c r="AL986" i="11" s="1"/>
  <c r="AN986" i="11"/>
  <c r="AR986" i="11" s="1" a="1"/>
  <c r="AR986" i="11" s="1"/>
  <c r="AC997" i="11" a="1"/>
  <c r="AC997" i="11" s="1"/>
  <c r="AE997" i="11"/>
  <c r="AI997" i="11" s="1" a="1"/>
  <c r="AI997" i="11" s="1"/>
  <c r="AM751" i="11" a="1"/>
  <c r="AM751" i="11" s="1"/>
  <c r="AL751" i="11" a="1"/>
  <c r="AL751" i="11" s="1"/>
  <c r="AO877" i="11"/>
  <c r="AO891" i="11"/>
  <c r="AN922" i="11"/>
  <c r="AR922" i="11" s="1" a="1"/>
  <c r="AR922" i="11" s="1"/>
  <c r="AM922" i="11" a="1"/>
  <c r="AM922" i="11" s="1"/>
  <c r="AW937" i="11"/>
  <c r="BA937" i="11" s="1" a="1"/>
  <c r="BA937" i="11" s="1"/>
  <c r="AV937" i="11"/>
  <c r="Y965" i="11"/>
  <c r="Z965" i="11" a="1"/>
  <c r="Z965" i="11" s="1"/>
  <c r="Y1021" i="11"/>
  <c r="Z1021" i="11" a="1"/>
  <c r="Z1021" i="11" s="1"/>
  <c r="AO883" i="11"/>
  <c r="AF328" i="11"/>
  <c r="M328" i="11" s="1"/>
  <c r="AO368" i="11"/>
  <c r="AF407" i="11"/>
  <c r="AG407" i="11" s="1"/>
  <c r="AH407" i="11" s="1"/>
  <c r="AX460" i="11"/>
  <c r="AY460" i="11" s="1"/>
  <c r="AZ460" i="11" s="1"/>
  <c r="AX540" i="11"/>
  <c r="P540" i="11" s="1"/>
  <c r="AO518" i="11"/>
  <c r="AO498" i="11"/>
  <c r="AO573" i="11"/>
  <c r="AF794" i="11"/>
  <c r="AF936" i="11"/>
  <c r="AG936" i="11" s="1"/>
  <c r="AH936" i="11" s="1"/>
  <c r="AX950" i="11"/>
  <c r="AY950" i="11" s="1"/>
  <c r="AZ950" i="11" s="1"/>
  <c r="U1019" i="11"/>
  <c r="AL146" i="11" a="1"/>
  <c r="AL146" i="11" s="1"/>
  <c r="AM146" i="11" a="1"/>
  <c r="AM146" i="11" s="1"/>
  <c r="AN146" i="11"/>
  <c r="AR146" i="11" s="1" a="1"/>
  <c r="AR146" i="11" s="1"/>
  <c r="AU154" i="11"/>
  <c r="AV154" i="11"/>
  <c r="AW154" i="11"/>
  <c r="AV213" i="11"/>
  <c r="AU213" i="11"/>
  <c r="Z216" i="11" a="1"/>
  <c r="Z216" i="11" s="1"/>
  <c r="Y216" i="11"/>
  <c r="AN219" i="11"/>
  <c r="AR219" i="11" s="1" a="1"/>
  <c r="AR219" i="11" s="1"/>
  <c r="AL219" i="11" a="1"/>
  <c r="AL219" i="11" s="1"/>
  <c r="AM219" i="11" a="1"/>
  <c r="AM219" i="11" s="1"/>
  <c r="AN216" i="11"/>
  <c r="AR216" i="11" s="1" a="1"/>
  <c r="AR216" i="11" s="1"/>
  <c r="AL216" i="11" a="1"/>
  <c r="AL216" i="11" s="1"/>
  <c r="AM216" i="11" a="1"/>
  <c r="AM216" i="11" s="1"/>
  <c r="AV185" i="11"/>
  <c r="AW185" i="11"/>
  <c r="BA185" i="11" s="1" a="1"/>
  <c r="BA185" i="11" s="1"/>
  <c r="U185" i="11" s="1"/>
  <c r="AU185" i="11"/>
  <c r="AD259" i="11" a="1"/>
  <c r="AD259" i="11" s="1"/>
  <c r="AE259" i="11"/>
  <c r="AI259" i="11" s="1" a="1"/>
  <c r="AI259" i="11" s="1"/>
  <c r="AU332" i="11"/>
  <c r="AW332" i="11"/>
  <c r="BA332" i="11" s="1" a="1"/>
  <c r="BA332" i="11" s="1"/>
  <c r="AC299" i="11" a="1"/>
  <c r="AC299" i="11" s="1"/>
  <c r="AE299" i="11"/>
  <c r="AI299" i="11" s="1" a="1"/>
  <c r="AI299" i="11" s="1"/>
  <c r="AO223" i="11"/>
  <c r="AN306" i="11"/>
  <c r="AR306" i="11" s="1" a="1"/>
  <c r="AR306" i="11" s="1"/>
  <c r="AL306" i="11" a="1"/>
  <c r="AL306" i="11" s="1"/>
  <c r="AM306" i="11" a="1"/>
  <c r="AM306" i="11" s="1"/>
  <c r="AV337" i="11"/>
  <c r="AU337" i="11"/>
  <c r="AW337" i="11"/>
  <c r="AN354" i="11"/>
  <c r="AM354" i="11" a="1"/>
  <c r="AM354" i="11" s="1"/>
  <c r="AD252" i="11" a="1"/>
  <c r="AD252" i="11" s="1"/>
  <c r="AE252" i="11"/>
  <c r="AI252" i="11" s="1" a="1"/>
  <c r="AI252" i="11" s="1"/>
  <c r="AC252" i="11" a="1"/>
  <c r="AC252" i="11" s="1"/>
  <c r="Z358" i="11" a="1"/>
  <c r="Z358" i="11" s="1"/>
  <c r="Y358" i="11"/>
  <c r="AM261" i="11" a="1"/>
  <c r="AM261" i="11" s="1"/>
  <c r="AL261" i="11" a="1"/>
  <c r="AL261" i="11" s="1"/>
  <c r="AN261" i="11"/>
  <c r="AR261" i="11" s="1" a="1"/>
  <c r="AR261" i="11" s="1"/>
  <c r="Z379" i="11" a="1"/>
  <c r="Z379" i="11" s="1"/>
  <c r="Y379" i="11"/>
  <c r="Z417" i="11" a="1"/>
  <c r="Z417" i="11" s="1"/>
  <c r="Y417" i="11"/>
  <c r="AN391" i="11"/>
  <c r="AR391" i="11" s="1" a="1"/>
  <c r="AR391" i="11" s="1"/>
  <c r="U391" i="11" s="1"/>
  <c r="AL391" i="11" a="1"/>
  <c r="AL391" i="11" s="1"/>
  <c r="AM391" i="11" a="1"/>
  <c r="AM391" i="11" s="1"/>
  <c r="AL424" i="11" a="1"/>
  <c r="AL424" i="11" s="1"/>
  <c r="AM424" i="11" a="1"/>
  <c r="AM424" i="11" s="1"/>
  <c r="AN424" i="11"/>
  <c r="AR424" i="11" s="1" a="1"/>
  <c r="AR424" i="11" s="1"/>
  <c r="AM291" i="11" a="1"/>
  <c r="AM291" i="11" s="1"/>
  <c r="AL291" i="11" a="1"/>
  <c r="AL291" i="11" s="1"/>
  <c r="AN356" i="11"/>
  <c r="AR356" i="11" s="1" a="1"/>
  <c r="AR356" i="11" s="1"/>
  <c r="AL356" i="11" a="1"/>
  <c r="AL356" i="11" s="1"/>
  <c r="AM356" i="11" a="1"/>
  <c r="AM356" i="11" s="1"/>
  <c r="AN418" i="11"/>
  <c r="AR418" i="11" s="1" a="1"/>
  <c r="AR418" i="11" s="1"/>
  <c r="AL418" i="11" a="1"/>
  <c r="AL418" i="11" s="1"/>
  <c r="AM418" i="11" a="1"/>
  <c r="AM418" i="11" s="1"/>
  <c r="AW441" i="11"/>
  <c r="BA441" i="11" s="1" a="1"/>
  <c r="BA441" i="11" s="1"/>
  <c r="AU441" i="11"/>
  <c r="AV441" i="11"/>
  <c r="AM371" i="11" a="1"/>
  <c r="AM371" i="11" s="1"/>
  <c r="AL371" i="11" a="1"/>
  <c r="AL371" i="11" s="1"/>
  <c r="AN371" i="11"/>
  <c r="AR371" i="11" s="1" a="1"/>
  <c r="AR371" i="11" s="1"/>
  <c r="AO416" i="11"/>
  <c r="AX520" i="11"/>
  <c r="BA520" i="11" a="1"/>
  <c r="BA520" i="11" s="1"/>
  <c r="U520" i="11" s="1"/>
  <c r="AC568" i="11" a="1"/>
  <c r="AC568" i="11" s="1"/>
  <c r="AE568" i="11"/>
  <c r="AI568" i="11" s="1" a="1"/>
  <c r="AI568" i="11" s="1"/>
  <c r="AV569" i="11"/>
  <c r="AU569" i="11"/>
  <c r="AW569" i="11"/>
  <c r="AN523" i="11"/>
  <c r="AR523" i="11" s="1" a="1"/>
  <c r="AR523" i="11" s="1"/>
  <c r="AL523" i="11" a="1"/>
  <c r="AL523" i="11" s="1"/>
  <c r="Y556" i="11"/>
  <c r="Z556" i="11" a="1"/>
  <c r="Z556" i="11" s="1"/>
  <c r="AM582" i="11" a="1"/>
  <c r="AM582" i="11" s="1"/>
  <c r="AL582" i="11" a="1"/>
  <c r="AL582" i="11" s="1"/>
  <c r="AN582" i="11"/>
  <c r="AR582" i="11" s="1" a="1"/>
  <c r="AR582" i="11" s="1"/>
  <c r="U582" i="11" s="1"/>
  <c r="AN545" i="11"/>
  <c r="AR545" i="11" s="1" a="1"/>
  <c r="AR545" i="11" s="1"/>
  <c r="AM545" i="11" a="1"/>
  <c r="AM545" i="11" s="1"/>
  <c r="AL545" i="11" a="1"/>
  <c r="AL545" i="11" s="1"/>
  <c r="AL568" i="11" a="1"/>
  <c r="AL568" i="11" s="1"/>
  <c r="AN568" i="11"/>
  <c r="AR568" i="11" s="1" a="1"/>
  <c r="AR568" i="11" s="1"/>
  <c r="AM568" i="11" a="1"/>
  <c r="AM568" i="11" s="1"/>
  <c r="AN543" i="11"/>
  <c r="AM543" i="11" a="1"/>
  <c r="AM543" i="11" s="1"/>
  <c r="Z678" i="11" a="1"/>
  <c r="Z678" i="11" s="1"/>
  <c r="Y678" i="11"/>
  <c r="AN553" i="11"/>
  <c r="AR553" i="11" s="1" a="1"/>
  <c r="AR553" i="11" s="1"/>
  <c r="AL553" i="11" a="1"/>
  <c r="AL553" i="11" s="1"/>
  <c r="AM553" i="11" a="1"/>
  <c r="AM553" i="11" s="1"/>
  <c r="AL625" i="11" a="1"/>
  <c r="AL625" i="11" s="1"/>
  <c r="AM625" i="11" a="1"/>
  <c r="AM625" i="11" s="1"/>
  <c r="AN625" i="11"/>
  <c r="AR625" i="11" s="1" a="1"/>
  <c r="AR625" i="11" s="1"/>
  <c r="AN600" i="11"/>
  <c r="AR600" i="11" s="1" a="1"/>
  <c r="AR600" i="11" s="1"/>
  <c r="AM600" i="11" a="1"/>
  <c r="AM600" i="11" s="1"/>
  <c r="AD681" i="11" a="1"/>
  <c r="AD681" i="11" s="1"/>
  <c r="AE681" i="11"/>
  <c r="AI681" i="11" s="1" a="1"/>
  <c r="AI681" i="11" s="1"/>
  <c r="AC681" i="11" a="1"/>
  <c r="AC681" i="11" s="1"/>
  <c r="Z694" i="11" a="1"/>
  <c r="Z694" i="11" s="1"/>
  <c r="Y694" i="11"/>
  <c r="AN718" i="11"/>
  <c r="AR718" i="11" s="1" a="1"/>
  <c r="AR718" i="11" s="1"/>
  <c r="AM718" i="11" a="1"/>
  <c r="AM718" i="11" s="1"/>
  <c r="AL718" i="11" a="1"/>
  <c r="AL718" i="11" s="1"/>
  <c r="AU844" i="11"/>
  <c r="AV844" i="11"/>
  <c r="AN725" i="11"/>
  <c r="AR725" i="11" s="1" a="1"/>
  <c r="AR725" i="11" s="1"/>
  <c r="AL725" i="11" a="1"/>
  <c r="AL725" i="11" s="1"/>
  <c r="AM725" i="11" a="1"/>
  <c r="AM725" i="11" s="1"/>
  <c r="AM756" i="11" a="1"/>
  <c r="AM756" i="11" s="1"/>
  <c r="AN756" i="11"/>
  <c r="AR756" i="11" s="1" a="1"/>
  <c r="AR756" i="11" s="1"/>
  <c r="AN827" i="11"/>
  <c r="AR827" i="11" s="1" a="1"/>
  <c r="AR827" i="11" s="1"/>
  <c r="AM827" i="11" a="1"/>
  <c r="AM827" i="11" s="1"/>
  <c r="Y758" i="11"/>
  <c r="Z758" i="11" a="1"/>
  <c r="Z758" i="11" s="1"/>
  <c r="AC820" i="11" a="1"/>
  <c r="AC820" i="11" s="1"/>
  <c r="AE820" i="11"/>
  <c r="AI820" i="11" s="1" a="1"/>
  <c r="AI820" i="11" s="1"/>
  <c r="Y649" i="11"/>
  <c r="Z649" i="11" a="1"/>
  <c r="Z649" i="11" s="1"/>
  <c r="AN706" i="11"/>
  <c r="AR706" i="11" s="1" a="1"/>
  <c r="AR706" i="11" s="1"/>
  <c r="AM706" i="11" a="1"/>
  <c r="AM706" i="11" s="1"/>
  <c r="AL706" i="11" a="1"/>
  <c r="AL706" i="11" s="1"/>
  <c r="AN803" i="11"/>
  <c r="AR803" i="11" s="1" a="1"/>
  <c r="AR803" i="11" s="1"/>
  <c r="AL803" i="11" a="1"/>
  <c r="AL803" i="11" s="1"/>
  <c r="AM803" i="11" a="1"/>
  <c r="AM803" i="11" s="1"/>
  <c r="Z759" i="11" a="1"/>
  <c r="Z759" i="11" s="1"/>
  <c r="Y759" i="11"/>
  <c r="AL818" i="11" a="1"/>
  <c r="AL818" i="11" s="1"/>
  <c r="AM818" i="11" a="1"/>
  <c r="AM818" i="11" s="1"/>
  <c r="AN818" i="11"/>
  <c r="AR818" i="11" s="1" a="1"/>
  <c r="AR818" i="11" s="1"/>
  <c r="AX890" i="11"/>
  <c r="BA890" i="11" a="1"/>
  <c r="BA890" i="11" s="1"/>
  <c r="AL959" i="11" a="1"/>
  <c r="AL959" i="11" s="1"/>
  <c r="AN959" i="11"/>
  <c r="AR959" i="11" s="1" a="1"/>
  <c r="AR959" i="11" s="1"/>
  <c r="AU621" i="11"/>
  <c r="AW621" i="11"/>
  <c r="AV621" i="11"/>
  <c r="AE787" i="11"/>
  <c r="AI787" i="11" s="1" a="1"/>
  <c r="AI787" i="11" s="1"/>
  <c r="AD787" i="11" a="1"/>
  <c r="AD787" i="11" s="1"/>
  <c r="AN898" i="11"/>
  <c r="AR898" i="11" s="1" a="1"/>
  <c r="AR898" i="11" s="1"/>
  <c r="AM898" i="11" a="1"/>
  <c r="AM898" i="11" s="1"/>
  <c r="AL970" i="11" a="1"/>
  <c r="AL970" i="11" s="1"/>
  <c r="AN970" i="11"/>
  <c r="AR970" i="11" s="1" a="1"/>
  <c r="AR970" i="11" s="1"/>
  <c r="AC1010" i="11" a="1"/>
  <c r="AC1010" i="11" s="1"/>
  <c r="AD1010" i="11" a="1"/>
  <c r="AD1010" i="11" s="1"/>
  <c r="AE1010" i="11"/>
  <c r="AI1010" i="11" s="1" a="1"/>
  <c r="AI1010" i="11" s="1"/>
  <c r="Y734" i="11"/>
  <c r="Z734" i="11" a="1"/>
  <c r="Z734" i="11" s="1"/>
  <c r="AV676" i="11"/>
  <c r="AU676" i="11"/>
  <c r="AD731" i="11" a="1"/>
  <c r="AD731" i="11" s="1"/>
  <c r="AC731" i="11" a="1"/>
  <c r="AC731" i="11" s="1"/>
  <c r="Y858" i="11"/>
  <c r="Z858" i="11" a="1"/>
  <c r="Z858" i="11" s="1"/>
  <c r="AC965" i="11" a="1"/>
  <c r="AC965" i="11" s="1"/>
  <c r="AE965" i="11"/>
  <c r="AI965" i="11" s="1" a="1"/>
  <c r="AI965" i="11" s="1"/>
  <c r="AM961" i="11" a="1"/>
  <c r="AM961" i="11" s="1"/>
  <c r="AL961" i="11" a="1"/>
  <c r="AL961" i="11" s="1"/>
  <c r="AN961" i="11"/>
  <c r="AR961" i="11" s="1" a="1"/>
  <c r="AR961" i="11" s="1"/>
  <c r="AM1003" i="11" a="1"/>
  <c r="AM1003" i="11" s="1"/>
  <c r="AL1003" i="11" a="1"/>
  <c r="AL1003" i="11" s="1"/>
  <c r="AN1003" i="11"/>
  <c r="AR1003" i="11" s="1" a="1"/>
  <c r="AR1003" i="11" s="1"/>
  <c r="AM712" i="11" a="1"/>
  <c r="AM712" i="11" s="1"/>
  <c r="AL712" i="11" a="1"/>
  <c r="AL712" i="11" s="1"/>
  <c r="AL828" i="11" a="1"/>
  <c r="AL828" i="11" s="1"/>
  <c r="AM828" i="11" a="1"/>
  <c r="AM828" i="11" s="1"/>
  <c r="AN828" i="11"/>
  <c r="AR828" i="11" s="1" a="1"/>
  <c r="AR828" i="11" s="1"/>
  <c r="AN938" i="11"/>
  <c r="AR938" i="11" s="1" a="1"/>
  <c r="AR938" i="11" s="1"/>
  <c r="AM938" i="11" a="1"/>
  <c r="AM938" i="11" s="1"/>
  <c r="AW971" i="11"/>
  <c r="AV971" i="11"/>
  <c r="AU971" i="11"/>
  <c r="AN987" i="11"/>
  <c r="AR987" i="11" s="1" a="1"/>
  <c r="AR987" i="11" s="1"/>
  <c r="U987" i="11" s="1"/>
  <c r="AM987" i="11" a="1"/>
  <c r="AM987" i="11" s="1"/>
  <c r="AL987" i="11" a="1"/>
  <c r="AL987" i="11" s="1"/>
  <c r="Y977" i="11"/>
  <c r="Z977" i="11" a="1"/>
  <c r="Z977" i="11" s="1"/>
  <c r="AX285" i="11"/>
  <c r="AF415" i="11"/>
  <c r="M415" i="11" s="1"/>
  <c r="AF436" i="11"/>
  <c r="M436" i="11" s="1"/>
  <c r="AO480" i="11"/>
  <c r="S480" i="11" s="1"/>
  <c r="AF529" i="11"/>
  <c r="AO681" i="11"/>
  <c r="AF774" i="11"/>
  <c r="AF795" i="11"/>
  <c r="M795" i="11" s="1"/>
  <c r="AF766" i="11"/>
  <c r="AF860" i="11"/>
  <c r="AV162" i="11"/>
  <c r="AU162" i="11"/>
  <c r="AW162" i="11"/>
  <c r="AC213" i="11" a="1"/>
  <c r="AC213" i="11" s="1"/>
  <c r="AD213" i="11" a="1"/>
  <c r="AD213" i="11" s="1"/>
  <c r="AE213" i="11"/>
  <c r="AI213" i="11" s="1" a="1"/>
  <c r="AI213" i="11" s="1"/>
  <c r="AO140" i="11"/>
  <c r="AM217" i="11" a="1"/>
  <c r="AM217" i="11" s="1"/>
  <c r="AL217" i="11" a="1"/>
  <c r="AL217" i="11" s="1"/>
  <c r="AN217" i="11"/>
  <c r="AR217" i="11" s="1" a="1"/>
  <c r="AR217" i="11" s="1"/>
  <c r="AL243" i="11" a="1"/>
  <c r="AL243" i="11" s="1"/>
  <c r="AM243" i="11" a="1"/>
  <c r="AM243" i="11" s="1"/>
  <c r="AN243" i="11"/>
  <c r="AR243" i="11" s="1" a="1"/>
  <c r="AR243" i="11" s="1"/>
  <c r="AL220" i="11" a="1"/>
  <c r="AL220" i="11" s="1"/>
  <c r="AN220" i="11"/>
  <c r="AR220" i="11" s="1" a="1"/>
  <c r="AR220" i="11" s="1"/>
  <c r="AL251" i="11" a="1"/>
  <c r="AL251" i="11" s="1"/>
  <c r="AM251" i="11" a="1"/>
  <c r="AM251" i="11" s="1"/>
  <c r="AN251" i="11"/>
  <c r="AR251" i="11" s="1" a="1"/>
  <c r="AR251" i="11" s="1"/>
  <c r="AN176" i="11"/>
  <c r="AR176" i="11" s="1" a="1"/>
  <c r="AR176" i="11" s="1"/>
  <c r="AL176" i="11" a="1"/>
  <c r="AL176" i="11" s="1"/>
  <c r="AM176" i="11" a="1"/>
  <c r="AM176" i="11" s="1"/>
  <c r="AU351" i="11"/>
  <c r="AW351" i="11"/>
  <c r="BA351" i="11" s="1" a="1"/>
  <c r="BA351" i="11" s="1"/>
  <c r="AV355" i="11"/>
  <c r="AW355" i="11"/>
  <c r="BA355" i="11" s="1" a="1"/>
  <c r="BA355" i="11" s="1"/>
  <c r="Z252" i="11" a="1"/>
  <c r="Z252" i="11" s="1"/>
  <c r="Y252" i="11"/>
  <c r="AC363" i="11" a="1"/>
  <c r="AC363" i="11" s="1"/>
  <c r="AE363" i="11"/>
  <c r="AI363" i="11" s="1" a="1"/>
  <c r="AI363" i="11" s="1"/>
  <c r="AL289" i="11" a="1"/>
  <c r="AL289" i="11" s="1"/>
  <c r="AM289" i="11" a="1"/>
  <c r="AM289" i="11" s="1"/>
  <c r="AN289" i="11"/>
  <c r="AR289" i="11" s="1" a="1"/>
  <c r="AR289" i="11" s="1"/>
  <c r="AM379" i="11" a="1"/>
  <c r="AM379" i="11" s="1"/>
  <c r="AL379" i="11" a="1"/>
  <c r="AL379" i="11" s="1"/>
  <c r="AN379" i="11"/>
  <c r="AR379" i="11" s="1" a="1"/>
  <c r="AR379" i="11" s="1"/>
  <c r="AO265" i="11"/>
  <c r="AF358" i="11"/>
  <c r="Z436" i="11" a="1"/>
  <c r="Z436" i="11" s="1"/>
  <c r="Y436" i="11"/>
  <c r="AN380" i="11"/>
  <c r="AR380" i="11" s="1" a="1"/>
  <c r="AR380" i="11" s="1"/>
  <c r="AL380" i="11" a="1"/>
  <c r="AL380" i="11" s="1"/>
  <c r="AM380" i="11" a="1"/>
  <c r="AM380" i="11" s="1"/>
  <c r="AM397" i="11" a="1"/>
  <c r="AM397" i="11" s="1"/>
  <c r="AL397" i="11" a="1"/>
  <c r="AL397" i="11" s="1"/>
  <c r="AN410" i="11"/>
  <c r="AR410" i="11" s="1" a="1"/>
  <c r="AR410" i="11" s="1"/>
  <c r="AL410" i="11" a="1"/>
  <c r="AL410" i="11" s="1"/>
  <c r="AM410" i="11" a="1"/>
  <c r="AM410" i="11" s="1"/>
  <c r="AN442" i="11"/>
  <c r="AR442" i="11" s="1" a="1"/>
  <c r="AR442" i="11" s="1"/>
  <c r="U442" i="11" s="1"/>
  <c r="AL442" i="11" a="1"/>
  <c r="AL442" i="11" s="1"/>
  <c r="AM442" i="11" a="1"/>
  <c r="AM442" i="11" s="1"/>
  <c r="Z371" i="11" a="1"/>
  <c r="Z371" i="11" s="1"/>
  <c r="Y371" i="11"/>
  <c r="AN475" i="11"/>
  <c r="AR475" i="11" s="1" a="1"/>
  <c r="AR475" i="11" s="1"/>
  <c r="AM475" i="11" a="1"/>
  <c r="AM475" i="11" s="1"/>
  <c r="AL475" i="11" a="1"/>
  <c r="AL475" i="11" s="1"/>
  <c r="AX409" i="11"/>
  <c r="AO443" i="11"/>
  <c r="AV439" i="11"/>
  <c r="AU439" i="11"/>
  <c r="AW439" i="11"/>
  <c r="AO459" i="11"/>
  <c r="AL511" i="11" a="1"/>
  <c r="AL511" i="11" s="1"/>
  <c r="AM511" i="11" a="1"/>
  <c r="AM511" i="11" s="1"/>
  <c r="AN511" i="11"/>
  <c r="AR511" i="11" s="1" a="1"/>
  <c r="AR511" i="11" s="1"/>
  <c r="AO468" i="11"/>
  <c r="AN504" i="11"/>
  <c r="AR504" i="11" s="1" a="1"/>
  <c r="AR504" i="11" s="1"/>
  <c r="AM504" i="11" a="1"/>
  <c r="AM504" i="11" s="1"/>
  <c r="AL528" i="11" a="1"/>
  <c r="AL528" i="11" s="1"/>
  <c r="AM528" i="11" a="1"/>
  <c r="AM528" i="11" s="1"/>
  <c r="AN528" i="11"/>
  <c r="AR528" i="11" s="1" a="1"/>
  <c r="AR528" i="11" s="1"/>
  <c r="AC544" i="11" a="1"/>
  <c r="AC544" i="11" s="1"/>
  <c r="AE544" i="11"/>
  <c r="AI544" i="11" s="1" a="1"/>
  <c r="AI544" i="11" s="1"/>
  <c r="AL593" i="11" a="1"/>
  <c r="AL593" i="11" s="1"/>
  <c r="AM593" i="11" a="1"/>
  <c r="AM593" i="11" s="1"/>
  <c r="AN593" i="11"/>
  <c r="AR593" i="11" s="1" a="1"/>
  <c r="AR593" i="11" s="1"/>
  <c r="U593" i="11" s="1"/>
  <c r="AN400" i="11"/>
  <c r="AR400" i="11" s="1" a="1"/>
  <c r="AR400" i="11" s="1"/>
  <c r="AM400" i="11" a="1"/>
  <c r="AM400" i="11" s="1"/>
  <c r="AO451" i="11"/>
  <c r="AU548" i="11"/>
  <c r="AW548" i="11"/>
  <c r="BA548" i="11" s="1" a="1"/>
  <c r="BA548" i="11" s="1"/>
  <c r="AN569" i="11"/>
  <c r="AR569" i="11" s="1" a="1"/>
  <c r="AR569" i="11" s="1"/>
  <c r="AM569" i="11" a="1"/>
  <c r="AM569" i="11" s="1"/>
  <c r="AL569" i="11" a="1"/>
  <c r="AL569" i="11" s="1"/>
  <c r="AL596" i="11" a="1"/>
  <c r="AL596" i="11" s="1"/>
  <c r="AM596" i="11" a="1"/>
  <c r="AM596" i="11" s="1"/>
  <c r="AU707" i="11"/>
  <c r="AV707" i="11"/>
  <c r="AW707" i="11"/>
  <c r="AX493" i="11"/>
  <c r="AM702" i="11" a="1"/>
  <c r="AM702" i="11" s="1"/>
  <c r="AL702" i="11" a="1"/>
  <c r="AL702" i="11" s="1"/>
  <c r="AN702" i="11"/>
  <c r="AR702" i="11" s="1" a="1"/>
  <c r="AR702" i="11" s="1"/>
  <c r="Z553" i="11" a="1"/>
  <c r="Z553" i="11" s="1"/>
  <c r="Y553" i="11"/>
  <c r="AL613" i="11" a="1"/>
  <c r="AL613" i="11" s="1"/>
  <c r="AN613" i="11"/>
  <c r="AR613" i="11" s="1" a="1"/>
  <c r="AR613" i="11" s="1"/>
  <c r="AM613" i="11" a="1"/>
  <c r="AM613" i="11" s="1"/>
  <c r="AU632" i="11"/>
  <c r="AW632" i="11"/>
  <c r="BA632" i="11" s="1" a="1"/>
  <c r="BA632" i="11" s="1"/>
  <c r="AL585" i="11" a="1"/>
  <c r="AL585" i="11" s="1"/>
  <c r="AM585" i="11" a="1"/>
  <c r="AM585" i="11" s="1"/>
  <c r="AN585" i="11"/>
  <c r="AR585" i="11" s="1" a="1"/>
  <c r="AR585" i="11" s="1"/>
  <c r="AN599" i="11"/>
  <c r="AR599" i="11" s="1" a="1"/>
  <c r="AR599" i="11" s="1"/>
  <c r="AM599" i="11" a="1"/>
  <c r="AM599" i="11" s="1"/>
  <c r="AD689" i="11" a="1"/>
  <c r="AD689" i="11" s="1"/>
  <c r="AE689" i="11"/>
  <c r="AI689" i="11" s="1" a="1"/>
  <c r="AI689" i="11" s="1"/>
  <c r="AC689" i="11" a="1"/>
  <c r="AC689" i="11" s="1"/>
  <c r="AL637" i="11" a="1"/>
  <c r="AL637" i="11" s="1"/>
  <c r="AM637" i="11" a="1"/>
  <c r="AM637" i="11" s="1"/>
  <c r="AN637" i="11"/>
  <c r="AL705" i="11" a="1"/>
  <c r="AL705" i="11" s="1"/>
  <c r="AN705" i="11"/>
  <c r="AR705" i="11" s="1" a="1"/>
  <c r="AR705" i="11" s="1"/>
  <c r="AM694" i="11" a="1"/>
  <c r="AM694" i="11" s="1"/>
  <c r="AL694" i="11" a="1"/>
  <c r="AL694" i="11" s="1"/>
  <c r="AN694" i="11"/>
  <c r="AR694" i="11" s="1" a="1"/>
  <c r="AR694" i="11" s="1"/>
  <c r="AL627" i="11" a="1"/>
  <c r="AL627" i="11" s="1"/>
  <c r="AM627" i="11" a="1"/>
  <c r="AM627" i="11" s="1"/>
  <c r="AL850" i="11" a="1"/>
  <c r="AL850" i="11" s="1"/>
  <c r="AM850" i="11" a="1"/>
  <c r="AM850" i="11" s="1"/>
  <c r="AN850" i="11"/>
  <c r="AR850" i="11" s="1" a="1"/>
  <c r="AR850" i="11" s="1"/>
  <c r="AM728" i="11" a="1"/>
  <c r="AM728" i="11" s="1"/>
  <c r="AL728" i="11" a="1"/>
  <c r="AL728" i="11" s="1"/>
  <c r="AN757" i="11"/>
  <c r="AR757" i="11" s="1" a="1"/>
  <c r="AR757" i="11" s="1"/>
  <c r="AL757" i="11" a="1"/>
  <c r="AL757" i="11" s="1"/>
  <c r="AM757" i="11" a="1"/>
  <c r="AM757" i="11" s="1"/>
  <c r="AM856" i="11" a="1"/>
  <c r="AM856" i="11" s="1"/>
  <c r="AL856" i="11" a="1"/>
  <c r="AL856" i="11" s="1"/>
  <c r="AN856" i="11"/>
  <c r="AR856" i="11" s="1" a="1"/>
  <c r="AR856" i="11" s="1"/>
  <c r="AD730" i="11" a="1"/>
  <c r="AD730" i="11" s="1"/>
  <c r="AC730" i="11" a="1"/>
  <c r="AC730" i="11" s="1"/>
  <c r="AE730" i="11"/>
  <c r="AI730" i="11" s="1" a="1"/>
  <c r="AI730" i="11" s="1"/>
  <c r="Z767" i="11" a="1"/>
  <c r="Z767" i="11" s="1"/>
  <c r="Y767" i="11"/>
  <c r="AX553" i="11"/>
  <c r="BA553" i="11" a="1"/>
  <c r="BA553" i="11" s="1"/>
  <c r="AU649" i="11"/>
  <c r="AW649" i="11"/>
  <c r="BA649" i="11" s="1" a="1"/>
  <c r="BA649" i="11" s="1"/>
  <c r="AV649" i="11"/>
  <c r="Y706" i="11"/>
  <c r="Z706" i="11" a="1"/>
  <c r="Z706" i="11" s="1"/>
  <c r="AO641" i="11"/>
  <c r="Z746" i="11" a="1"/>
  <c r="Z746" i="11" s="1"/>
  <c r="Y746" i="11"/>
  <c r="AM752" i="11" a="1"/>
  <c r="AM752" i="11" s="1"/>
  <c r="AL752" i="11" a="1"/>
  <c r="AL752" i="11" s="1"/>
  <c r="AL975" i="11" a="1"/>
  <c r="AL975" i="11" s="1"/>
  <c r="AN975" i="11"/>
  <c r="AR975" i="11" s="1" a="1"/>
  <c r="AR975" i="11" s="1"/>
  <c r="AL621" i="11" a="1"/>
  <c r="AL621" i="11" s="1"/>
  <c r="AM621" i="11" a="1"/>
  <c r="AM621" i="11" s="1"/>
  <c r="AN621" i="11"/>
  <c r="AR621" i="11" s="1" a="1"/>
  <c r="AR621" i="11" s="1"/>
  <c r="AL951" i="11" a="1"/>
  <c r="AL951" i="11" s="1"/>
  <c r="AN951" i="11"/>
  <c r="AR951" i="11" s="1" a="1"/>
  <c r="AR951" i="11" s="1"/>
  <c r="AD977" i="11" a="1"/>
  <c r="AD977" i="11" s="1"/>
  <c r="AC977" i="11" a="1"/>
  <c r="AC977" i="11" s="1"/>
  <c r="AN734" i="11"/>
  <c r="AR734" i="11" s="1" a="1"/>
  <c r="AR734" i="11" s="1"/>
  <c r="AL734" i="11" a="1"/>
  <c r="AL734" i="11" s="1"/>
  <c r="AM734" i="11" a="1"/>
  <c r="AM734" i="11" s="1"/>
  <c r="AN890" i="11"/>
  <c r="AR890" i="11" s="1" a="1"/>
  <c r="AR890" i="11" s="1"/>
  <c r="AM890" i="11" a="1"/>
  <c r="AM890" i="11" s="1"/>
  <c r="Y917" i="11"/>
  <c r="Z917" i="11" a="1"/>
  <c r="Z917" i="11" s="1"/>
  <c r="AC962" i="11" a="1"/>
  <c r="AC962" i="11" s="1"/>
  <c r="AE962" i="11"/>
  <c r="AI962" i="11" s="1" a="1"/>
  <c r="AI962" i="11" s="1"/>
  <c r="AC828" i="11" a="1"/>
  <c r="AC828" i="11" s="1"/>
  <c r="AE828" i="11"/>
  <c r="AI828" i="11" s="1" a="1"/>
  <c r="AI828" i="11" s="1"/>
  <c r="Y741" i="11"/>
  <c r="Z741" i="11" a="1"/>
  <c r="Z741" i="11" s="1"/>
  <c r="AN909" i="11"/>
  <c r="AR909" i="11" s="1" a="1"/>
  <c r="AR909" i="11" s="1"/>
  <c r="AL909" i="11" a="1"/>
  <c r="AL909" i="11" s="1"/>
  <c r="AM909" i="11" a="1"/>
  <c r="AM909" i="11" s="1"/>
  <c r="AM911" i="11" a="1"/>
  <c r="AM911" i="11" s="1"/>
  <c r="AL911" i="11" a="1"/>
  <c r="AL911" i="11" s="1"/>
  <c r="AN911" i="11"/>
  <c r="AR911" i="11" s="1" a="1"/>
  <c r="AR911" i="11" s="1"/>
  <c r="AW1003" i="11"/>
  <c r="AU1003" i="11"/>
  <c r="AV1003" i="11"/>
  <c r="AX927" i="11"/>
  <c r="AF348" i="11"/>
  <c r="M348" i="11" s="1"/>
  <c r="AX375" i="11"/>
  <c r="AY375" i="11" s="1"/>
  <c r="AZ375" i="11" s="1"/>
  <c r="AO478" i="11"/>
  <c r="AP478" i="11" s="1"/>
  <c r="AQ478" i="11" s="1"/>
  <c r="AO488" i="11"/>
  <c r="S488" i="11" s="1"/>
  <c r="AF896" i="11"/>
  <c r="M896" i="11" s="1"/>
  <c r="AF901" i="11"/>
  <c r="AF898" i="11"/>
  <c r="M898" i="11" s="1"/>
  <c r="AO942" i="11"/>
  <c r="AP942" i="11" s="1"/>
  <c r="AQ942" i="11" s="1"/>
  <c r="AX1017" i="11"/>
  <c r="P1017" i="11" s="1"/>
  <c r="AF944" i="11"/>
  <c r="AF983" i="11"/>
  <c r="M983" i="11" s="1"/>
  <c r="Y197" i="11"/>
  <c r="Z197" i="11" a="1"/>
  <c r="Z197" i="11" s="1"/>
  <c r="AL181" i="11" a="1"/>
  <c r="AL181" i="11" s="1"/>
  <c r="AM181" i="11" a="1"/>
  <c r="AM181" i="11" s="1"/>
  <c r="AN181" i="11"/>
  <c r="AR181" i="11" s="1" a="1"/>
  <c r="AR181" i="11" s="1"/>
  <c r="U181" i="11" s="1"/>
  <c r="AN201" i="11"/>
  <c r="AR201" i="11" s="1" a="1"/>
  <c r="AR201" i="11" s="1"/>
  <c r="AL201" i="11" a="1"/>
  <c r="AL201" i="11" s="1"/>
  <c r="AM201" i="11" a="1"/>
  <c r="AM201" i="11" s="1"/>
  <c r="AV259" i="11"/>
  <c r="AU259" i="11"/>
  <c r="AW259" i="11"/>
  <c r="Z176" i="11" a="1"/>
  <c r="Z176" i="11" s="1"/>
  <c r="Y176" i="11"/>
  <c r="AN209" i="11"/>
  <c r="AR209" i="11" s="1" a="1"/>
  <c r="AR209" i="11" s="1"/>
  <c r="AL209" i="11" a="1"/>
  <c r="AL209" i="11" s="1"/>
  <c r="AM209" i="11" a="1"/>
  <c r="AM209" i="11" s="1"/>
  <c r="AX236" i="11"/>
  <c r="BA236" i="11" a="1"/>
  <c r="BA236" i="11" s="1"/>
  <c r="Y130" i="11"/>
  <c r="Z130" i="11" a="1"/>
  <c r="Z130" i="11" s="1"/>
  <c r="AL297" i="11" a="1"/>
  <c r="AL297" i="11" s="1"/>
  <c r="AM297" i="11" a="1"/>
  <c r="AM297" i="11" s="1"/>
  <c r="AN297" i="11"/>
  <c r="AR297" i="11" s="1" a="1"/>
  <c r="AR297" i="11" s="1"/>
  <c r="AV263" i="11"/>
  <c r="AU263" i="11"/>
  <c r="AW263" i="11"/>
  <c r="AM260" i="11" a="1"/>
  <c r="AM260" i="11" s="1"/>
  <c r="AN260" i="11"/>
  <c r="AR260" i="11" s="1" a="1"/>
  <c r="AR260" i="11" s="1"/>
  <c r="AL260" i="11" a="1"/>
  <c r="AL260" i="11" s="1"/>
  <c r="AO244" i="11"/>
  <c r="AD323" i="11" a="1"/>
  <c r="AD323" i="11" s="1"/>
  <c r="AC323" i="11" a="1"/>
  <c r="AC323" i="11" s="1"/>
  <c r="AE323" i="11"/>
  <c r="AI323" i="11" s="1" a="1"/>
  <c r="AI323" i="11" s="1"/>
  <c r="AN358" i="11"/>
  <c r="AR358" i="11" s="1" a="1"/>
  <c r="AR358" i="11" s="1"/>
  <c r="AL358" i="11" a="1"/>
  <c r="AL358" i="11" s="1"/>
  <c r="AM358" i="11" a="1"/>
  <c r="AM358" i="11" s="1"/>
  <c r="AV252" i="11"/>
  <c r="AW252" i="11"/>
  <c r="AU252" i="11"/>
  <c r="AD366" i="11" a="1"/>
  <c r="AD366" i="11" s="1"/>
  <c r="AE366" i="11"/>
  <c r="AI366" i="11" s="1" a="1"/>
  <c r="AI366" i="11" s="1"/>
  <c r="AC366" i="11" a="1"/>
  <c r="AC366" i="11" s="1"/>
  <c r="AN362" i="11"/>
  <c r="AR362" i="11" s="1" a="1"/>
  <c r="AR362" i="11" s="1"/>
  <c r="AM362" i="11" a="1"/>
  <c r="AM362" i="11" s="1"/>
  <c r="AL458" i="11" a="1"/>
  <c r="AL458" i="11" s="1"/>
  <c r="AN458" i="11"/>
  <c r="AR458" i="11" s="1" a="1"/>
  <c r="AR458" i="11" s="1"/>
  <c r="AD289" i="11" a="1"/>
  <c r="AD289" i="11" s="1"/>
  <c r="AE289" i="11"/>
  <c r="AI289" i="11" s="1" a="1"/>
  <c r="AI289" i="11" s="1"/>
  <c r="AC289" i="11" a="1"/>
  <c r="AC289" i="11" s="1"/>
  <c r="AX420" i="11"/>
  <c r="BA420" i="11" a="1"/>
  <c r="BA420" i="11" s="1"/>
  <c r="U420" i="11" s="1"/>
  <c r="AV436" i="11"/>
  <c r="AU436" i="11"/>
  <c r="AW436" i="11"/>
  <c r="BA436" i="11" s="1" a="1"/>
  <c r="BA436" i="11" s="1"/>
  <c r="AV458" i="11"/>
  <c r="AW458" i="11"/>
  <c r="BA458" i="11" s="1" a="1"/>
  <c r="BA458" i="11" s="1"/>
  <c r="AU458" i="11"/>
  <c r="AU290" i="11"/>
  <c r="AV290" i="11"/>
  <c r="M345" i="11"/>
  <c r="AG345" i="11"/>
  <c r="AH345" i="11" s="1"/>
  <c r="AV444" i="11"/>
  <c r="AW444" i="11"/>
  <c r="AU444" i="11"/>
  <c r="AV504" i="11"/>
  <c r="AU504" i="11"/>
  <c r="AW504" i="11"/>
  <c r="AN439" i="11"/>
  <c r="AR439" i="11" s="1" a="1"/>
  <c r="AR439" i="11" s="1"/>
  <c r="AL439" i="11" a="1"/>
  <c r="AL439" i="11" s="1"/>
  <c r="AM439" i="11" a="1"/>
  <c r="AM439" i="11" s="1"/>
  <c r="AV423" i="11"/>
  <c r="AU423" i="11"/>
  <c r="AW423" i="11"/>
  <c r="BA423" i="11" s="1" a="1"/>
  <c r="BA423" i="11" s="1"/>
  <c r="AN507" i="11"/>
  <c r="AR507" i="11" s="1" a="1"/>
  <c r="AR507" i="11" s="1"/>
  <c r="AL507" i="11" a="1"/>
  <c r="AL507" i="11" s="1"/>
  <c r="AM507" i="11" a="1"/>
  <c r="AM507" i="11" s="1"/>
  <c r="AM554" i="11" a="1"/>
  <c r="AM554" i="11" s="1"/>
  <c r="AL554" i="11" a="1"/>
  <c r="AL554" i="11" s="1"/>
  <c r="AM550" i="11" a="1"/>
  <c r="AM550" i="11" s="1"/>
  <c r="AL550" i="11" a="1"/>
  <c r="AL550" i="11" s="1"/>
  <c r="AN550" i="11"/>
  <c r="AR550" i="11" s="1" a="1"/>
  <c r="AR550" i="11" s="1"/>
  <c r="AM601" i="11" a="1"/>
  <c r="AM601" i="11" s="1"/>
  <c r="AN601" i="11"/>
  <c r="AR601" i="11" s="1" a="1"/>
  <c r="AR601" i="11" s="1"/>
  <c r="AL601" i="11" a="1"/>
  <c r="AL601" i="11" s="1"/>
  <c r="AN693" i="11"/>
  <c r="AR693" i="11" s="1" a="1"/>
  <c r="AR693" i="11" s="1"/>
  <c r="AL693" i="11" a="1"/>
  <c r="AL693" i="11" s="1"/>
  <c r="AM693" i="11" a="1"/>
  <c r="AM693" i="11" s="1"/>
  <c r="Z710" i="11" a="1"/>
  <c r="Z710" i="11" s="1"/>
  <c r="Y710" i="11"/>
  <c r="AU613" i="11"/>
  <c r="AV613" i="11"/>
  <c r="AW613" i="11"/>
  <c r="Y661" i="11"/>
  <c r="Z661" i="11" a="1"/>
  <c r="Z661" i="11" s="1"/>
  <c r="Z646" i="11" a="1"/>
  <c r="Z646" i="11" s="1"/>
  <c r="Y646" i="11"/>
  <c r="AN660" i="11"/>
  <c r="AR660" i="11" s="1" a="1"/>
  <c r="AR660" i="11" s="1"/>
  <c r="AM660" i="11" a="1"/>
  <c r="AM660" i="11" s="1"/>
  <c r="AM707" i="11" a="1"/>
  <c r="AM707" i="11" s="1"/>
  <c r="AN707" i="11"/>
  <c r="AR707" i="11" s="1" a="1"/>
  <c r="AR707" i="11" s="1"/>
  <c r="AL707" i="11" a="1"/>
  <c r="AL707" i="11" s="1"/>
  <c r="AN645" i="11"/>
  <c r="AR645" i="11" s="1" a="1"/>
  <c r="AR645" i="11" s="1"/>
  <c r="AL645" i="11" a="1"/>
  <c r="AL645" i="11" s="1"/>
  <c r="AM645" i="11" a="1"/>
  <c r="AM645" i="11" s="1"/>
  <c r="AU641" i="11"/>
  <c r="AW641" i="11"/>
  <c r="AV641" i="11"/>
  <c r="AN661" i="11"/>
  <c r="AR661" i="11" s="1" a="1"/>
  <c r="AR661" i="11" s="1"/>
  <c r="AM661" i="11" a="1"/>
  <c r="AM661" i="11" s="1"/>
  <c r="AL661" i="11" a="1"/>
  <c r="AL661" i="11" s="1"/>
  <c r="Z693" i="11" a="1"/>
  <c r="Z693" i="11" s="1"/>
  <c r="Y693" i="11"/>
  <c r="AM708" i="11" a="1"/>
  <c r="AM708" i="11" s="1"/>
  <c r="AN708" i="11"/>
  <c r="AR708" i="11" s="1" a="1"/>
  <c r="AR708" i="11" s="1"/>
  <c r="AM848" i="11" a="1"/>
  <c r="AM848" i="11" s="1"/>
  <c r="AL848" i="11" a="1"/>
  <c r="AL848" i="11" s="1"/>
  <c r="AN848" i="11"/>
  <c r="AR848" i="11" s="1" a="1"/>
  <c r="AR848" i="11" s="1"/>
  <c r="Y627" i="11"/>
  <c r="Z627" i="11" a="1"/>
  <c r="Z627" i="11" s="1"/>
  <c r="Y733" i="11"/>
  <c r="Z733" i="11" a="1"/>
  <c r="Z733" i="11" s="1"/>
  <c r="AM735" i="11" a="1"/>
  <c r="AM735" i="11" s="1"/>
  <c r="AL735" i="11" a="1"/>
  <c r="AL735" i="11" s="1"/>
  <c r="AX786" i="11"/>
  <c r="BA786" i="11" a="1"/>
  <c r="BA786" i="11" s="1"/>
  <c r="AD649" i="11" a="1"/>
  <c r="AD649" i="11" s="1"/>
  <c r="AC649" i="11" a="1"/>
  <c r="AC649" i="11" s="1"/>
  <c r="AE649" i="11"/>
  <c r="AI649" i="11" s="1" a="1"/>
  <c r="AI649" i="11" s="1"/>
  <c r="AU706" i="11"/>
  <c r="AW706" i="11"/>
  <c r="AV706" i="11"/>
  <c r="AL833" i="11" a="1"/>
  <c r="AL833" i="11" s="1"/>
  <c r="AN833" i="11"/>
  <c r="AR833" i="11" s="1" a="1"/>
  <c r="AR833" i="11" s="1"/>
  <c r="AN684" i="11"/>
  <c r="AR684" i="11" s="1" a="1"/>
  <c r="AR684" i="11" s="1"/>
  <c r="AM684" i="11" a="1"/>
  <c r="AM684" i="11" s="1"/>
  <c r="AM746" i="11" a="1"/>
  <c r="AM746" i="11" s="1"/>
  <c r="AN746" i="11"/>
  <c r="AR746" i="11" s="1" a="1"/>
  <c r="AR746" i="11" s="1"/>
  <c r="AL746" i="11" a="1"/>
  <c r="AL746" i="11" s="1"/>
  <c r="AU722" i="11"/>
  <c r="AV722" i="11"/>
  <c r="AW722" i="11"/>
  <c r="AV757" i="11"/>
  <c r="AU757" i="11"/>
  <c r="AF792" i="11"/>
  <c r="AL913" i="11" a="1"/>
  <c r="AL913" i="11" s="1"/>
  <c r="AM913" i="11" a="1"/>
  <c r="AM913" i="11" s="1"/>
  <c r="AN913" i="11"/>
  <c r="AR913" i="11" s="1" a="1"/>
  <c r="AR913" i="11" s="1"/>
  <c r="Y933" i="11"/>
  <c r="Z933" i="11" a="1"/>
  <c r="Z933" i="11" s="1"/>
  <c r="AL1015" i="11" a="1"/>
  <c r="AL1015" i="11" s="1"/>
  <c r="AM1015" i="11" a="1"/>
  <c r="AM1015" i="11" s="1"/>
  <c r="AN1015" i="11"/>
  <c r="AR1015" i="11" s="1" a="1"/>
  <c r="AR1015" i="11" s="1"/>
  <c r="AV789" i="11"/>
  <c r="AW789" i="11"/>
  <c r="BA789" i="11" s="1" a="1"/>
  <c r="BA789" i="11" s="1"/>
  <c r="AL967" i="11" a="1"/>
  <c r="AL967" i="11" s="1"/>
  <c r="AN967" i="11"/>
  <c r="AR967" i="11" s="1" a="1"/>
  <c r="AR967" i="11" s="1"/>
  <c r="AU879" i="11"/>
  <c r="AV879" i="11"/>
  <c r="AW879" i="11"/>
  <c r="BA879" i="11" s="1" a="1"/>
  <c r="BA879" i="11" s="1"/>
  <c r="AN741" i="11"/>
  <c r="AR741" i="11" s="1" a="1"/>
  <c r="AR741" i="11" s="1"/>
  <c r="AL741" i="11" a="1"/>
  <c r="AL741" i="11" s="1"/>
  <c r="AM741" i="11" a="1"/>
  <c r="AM741" i="11" s="1"/>
  <c r="AL809" i="11" a="1"/>
  <c r="AL809" i="11" s="1"/>
  <c r="AN809" i="11"/>
  <c r="AR809" i="11" s="1" a="1"/>
  <c r="AR809" i="11" s="1"/>
  <c r="AL953" i="11" a="1"/>
  <c r="AL953" i="11" s="1"/>
  <c r="AM953" i="11" a="1"/>
  <c r="AM953" i="11" s="1"/>
  <c r="AN953" i="11"/>
  <c r="AR953" i="11" s="1" a="1"/>
  <c r="AR953" i="11" s="1"/>
  <c r="AC978" i="11" a="1"/>
  <c r="AC978" i="11" s="1"/>
  <c r="AE978" i="11"/>
  <c r="AI978" i="11" s="1" a="1"/>
  <c r="AI978" i="11" s="1"/>
  <c r="AC989" i="11" a="1"/>
  <c r="AC989" i="11" s="1"/>
  <c r="AE989" i="11"/>
  <c r="AI989" i="11" s="1" a="1"/>
  <c r="AI989" i="11" s="1"/>
  <c r="AV882" i="11"/>
  <c r="AU882" i="11"/>
  <c r="AW882" i="11"/>
  <c r="AD947" i="11" a="1"/>
  <c r="AD947" i="11" s="1"/>
  <c r="AC947" i="11" a="1"/>
  <c r="AC947" i="11" s="1"/>
  <c r="AE947" i="11"/>
  <c r="AI947" i="11" s="1" a="1"/>
  <c r="AI947" i="11" s="1"/>
  <c r="AO969" i="11"/>
  <c r="AO989" i="11"/>
  <c r="AO312" i="11"/>
  <c r="AF341" i="11"/>
  <c r="AG341" i="11" s="1"/>
  <c r="AH341" i="11" s="1"/>
  <c r="AF360" i="11"/>
  <c r="AO357" i="11"/>
  <c r="AF410" i="11"/>
  <c r="M410" i="11" s="1"/>
  <c r="AF428" i="11"/>
  <c r="AO446" i="11"/>
  <c r="S446" i="11" s="1"/>
  <c r="AF434" i="11"/>
  <c r="AO403" i="11"/>
  <c r="S403" i="11" s="1"/>
  <c r="AO465" i="11"/>
  <c r="S465" i="11" s="1"/>
  <c r="AF475" i="11"/>
  <c r="AF535" i="11"/>
  <c r="AO463" i="11"/>
  <c r="AF591" i="11"/>
  <c r="AF757" i="11"/>
  <c r="AF734" i="11"/>
  <c r="M734" i="11" s="1"/>
  <c r="AF733" i="11"/>
  <c r="AO886" i="11"/>
  <c r="AP886" i="11" s="1"/>
  <c r="AQ886" i="11" s="1"/>
  <c r="AF877" i="11"/>
  <c r="M877" i="11" s="1"/>
  <c r="AX1001" i="11"/>
  <c r="P1001" i="11" s="1"/>
  <c r="U1017" i="11"/>
  <c r="AL136" i="11" a="1"/>
  <c r="AL136" i="11" s="1"/>
  <c r="AN136" i="11"/>
  <c r="AR136" i="11" s="1" a="1"/>
  <c r="AR136" i="11" s="1"/>
  <c r="AM136" i="11" a="1"/>
  <c r="AM136" i="11" s="1"/>
  <c r="Y205" i="11"/>
  <c r="Z205" i="11" a="1"/>
  <c r="Z205" i="11" s="1"/>
  <c r="AL228" i="11" a="1"/>
  <c r="AL228" i="11" s="1"/>
  <c r="AN228" i="11"/>
  <c r="AR228" i="11" s="1" a="1"/>
  <c r="AR228" i="11" s="1"/>
  <c r="AL130" i="11" a="1"/>
  <c r="AL130" i="11" s="1"/>
  <c r="AM130" i="11" a="1"/>
  <c r="AM130" i="11" s="1"/>
  <c r="AN130" i="11"/>
  <c r="AR130" i="11" s="1" a="1"/>
  <c r="AR130" i="11" s="1"/>
  <c r="AC263" i="11" a="1"/>
  <c r="AC263" i="11" s="1"/>
  <c r="AD263" i="11" a="1"/>
  <c r="AD263" i="11" s="1"/>
  <c r="AE263" i="11"/>
  <c r="AI263" i="11" s="1" a="1"/>
  <c r="AI263" i="11" s="1"/>
  <c r="AD298" i="11" a="1"/>
  <c r="AD298" i="11" s="1"/>
  <c r="AE298" i="11"/>
  <c r="AI298" i="11" s="1" a="1"/>
  <c r="AI298" i="11" s="1"/>
  <c r="AC298" i="11" a="1"/>
  <c r="AC298" i="11" s="1"/>
  <c r="AN263" i="11"/>
  <c r="AR263" i="11" s="1" a="1"/>
  <c r="AR263" i="11" s="1"/>
  <c r="AL263" i="11" a="1"/>
  <c r="AL263" i="11" s="1"/>
  <c r="AM263" i="11" a="1"/>
  <c r="AM263" i="11" s="1"/>
  <c r="Z363" i="11" a="1"/>
  <c r="Z363" i="11" s="1"/>
  <c r="Y363" i="11"/>
  <c r="AN359" i="11"/>
  <c r="AR359" i="11" s="1" a="1"/>
  <c r="AR359" i="11" s="1"/>
  <c r="U359" i="11" s="1"/>
  <c r="AL359" i="11" a="1"/>
  <c r="AL359" i="11" s="1"/>
  <c r="AM359" i="11" a="1"/>
  <c r="AM359" i="11" s="1"/>
  <c r="AM252" i="11" a="1"/>
  <c r="AM252" i="11" s="1"/>
  <c r="AN252" i="11"/>
  <c r="AR252" i="11" s="1" a="1"/>
  <c r="AR252" i="11" s="1"/>
  <c r="AL252" i="11" a="1"/>
  <c r="AL252" i="11" s="1"/>
  <c r="Y273" i="11"/>
  <c r="Z273" i="11" a="1"/>
  <c r="Z273" i="11" s="1"/>
  <c r="AF260" i="11"/>
  <c r="AO329" i="11"/>
  <c r="BA407" i="11" a="1"/>
  <c r="BA407" i="11" s="1"/>
  <c r="U407" i="11" s="1"/>
  <c r="AX407" i="11"/>
  <c r="AO307" i="11"/>
  <c r="AD424" i="11" a="1"/>
  <c r="AD424" i="11" s="1"/>
  <c r="AC424" i="11" a="1"/>
  <c r="AC424" i="11" s="1"/>
  <c r="AL290" i="11" a="1"/>
  <c r="AL290" i="11" s="1"/>
  <c r="AM290" i="11" a="1"/>
  <c r="AM290" i="11" s="1"/>
  <c r="AN290" i="11"/>
  <c r="AR290" i="11" s="1" a="1"/>
  <c r="AR290" i="11" s="1"/>
  <c r="AV415" i="11"/>
  <c r="AU415" i="11"/>
  <c r="AW415" i="11"/>
  <c r="BA415" i="11" s="1" a="1"/>
  <c r="BA415" i="11" s="1"/>
  <c r="U415" i="11" s="1"/>
  <c r="AN428" i="11"/>
  <c r="AR428" i="11" s="1" a="1"/>
  <c r="AR428" i="11" s="1"/>
  <c r="AL428" i="11" a="1"/>
  <c r="AL428" i="11" s="1"/>
  <c r="AM428" i="11" a="1"/>
  <c r="AM428" i="11" s="1"/>
  <c r="AM361" i="11" a="1"/>
  <c r="AM361" i="11" s="1"/>
  <c r="AL361" i="11" a="1"/>
  <c r="AL361" i="11" s="1"/>
  <c r="Z444" i="11" a="1"/>
  <c r="Z444" i="11" s="1"/>
  <c r="Y444" i="11"/>
  <c r="AM425" i="11" a="1"/>
  <c r="AM425" i="11" s="1"/>
  <c r="AN425" i="11"/>
  <c r="AR425" i="11" s="1" a="1"/>
  <c r="AR425" i="11" s="1"/>
  <c r="AL425" i="11" a="1"/>
  <c r="AL425" i="11" s="1"/>
  <c r="Y447" i="11"/>
  <c r="Z447" i="11" a="1"/>
  <c r="Z447" i="11" s="1"/>
  <c r="U447" i="11" s="1"/>
  <c r="Y548" i="11"/>
  <c r="Z548" i="11" a="1"/>
  <c r="Z548" i="11" s="1"/>
  <c r="AO461" i="11"/>
  <c r="AM546" i="11" a="1"/>
  <c r="AM546" i="11" s="1"/>
  <c r="AL546" i="11" a="1"/>
  <c r="AL546" i="11" s="1"/>
  <c r="AO453" i="11"/>
  <c r="AN423" i="11"/>
  <c r="AR423" i="11" s="1" a="1"/>
  <c r="AR423" i="11" s="1"/>
  <c r="AL423" i="11" a="1"/>
  <c r="AL423" i="11" s="1"/>
  <c r="AM423" i="11" a="1"/>
  <c r="AM423" i="11" s="1"/>
  <c r="AN532" i="11"/>
  <c r="AR532" i="11" s="1" a="1"/>
  <c r="AR532" i="11" s="1"/>
  <c r="U532" i="11" s="1"/>
  <c r="AL532" i="11" a="1"/>
  <c r="AL532" i="11" s="1"/>
  <c r="AM532" i="11" a="1"/>
  <c r="AM532" i="11" s="1"/>
  <c r="AV402" i="11"/>
  <c r="AU402" i="11"/>
  <c r="AX485" i="11"/>
  <c r="AM558" i="11" a="1"/>
  <c r="AM558" i="11" s="1"/>
  <c r="AN558" i="11"/>
  <c r="AR558" i="11" s="1" a="1"/>
  <c r="AR558" i="11" s="1"/>
  <c r="AL558" i="11" a="1"/>
  <c r="AL558" i="11" s="1"/>
  <c r="Y580" i="11"/>
  <c r="Z580" i="11" a="1"/>
  <c r="Z580" i="11" s="1"/>
  <c r="U580" i="11" s="1"/>
  <c r="Y717" i="11"/>
  <c r="Z717" i="11" a="1"/>
  <c r="Z717" i="11" s="1"/>
  <c r="AU585" i="11"/>
  <c r="AV585" i="11"/>
  <c r="AW585" i="11"/>
  <c r="AU601" i="11"/>
  <c r="AW601" i="11"/>
  <c r="AV601" i="11"/>
  <c r="AD650" i="11" a="1"/>
  <c r="AD650" i="11" s="1"/>
  <c r="AC650" i="11" a="1"/>
  <c r="AC650" i="11" s="1"/>
  <c r="AM675" i="11" a="1"/>
  <c r="AM675" i="11" s="1"/>
  <c r="AN675" i="11"/>
  <c r="AR675" i="11" s="1" a="1"/>
  <c r="AR675" i="11" s="1"/>
  <c r="Y709" i="11"/>
  <c r="Z709" i="11" a="1"/>
  <c r="Z709" i="11" s="1"/>
  <c r="AO556" i="11"/>
  <c r="AN700" i="11"/>
  <c r="AR700" i="11" s="1" a="1"/>
  <c r="AR700" i="11" s="1"/>
  <c r="AM700" i="11" a="1"/>
  <c r="AM700" i="11" s="1"/>
  <c r="AO481" i="11"/>
  <c r="AU596" i="11"/>
  <c r="AW596" i="11"/>
  <c r="BA596" i="11" s="1" a="1"/>
  <c r="BA596" i="11" s="1"/>
  <c r="AM646" i="11" a="1"/>
  <c r="AM646" i="11" s="1"/>
  <c r="AL646" i="11" a="1"/>
  <c r="AL646" i="11" s="1"/>
  <c r="AN646" i="11"/>
  <c r="AR646" i="11" s="1" a="1"/>
  <c r="AR646" i="11" s="1"/>
  <c r="AN709" i="11"/>
  <c r="AR709" i="11" s="1" a="1"/>
  <c r="AR709" i="11" s="1"/>
  <c r="AL709" i="11" a="1"/>
  <c r="AL709" i="11" s="1"/>
  <c r="AM709" i="11" a="1"/>
  <c r="AM709" i="11" s="1"/>
  <c r="AM743" i="11" a="1"/>
  <c r="AM743" i="11" s="1"/>
  <c r="AL743" i="11" a="1"/>
  <c r="AL743" i="11" s="1"/>
  <c r="Z730" i="11" a="1"/>
  <c r="Z730" i="11" s="1"/>
  <c r="Y730" i="11"/>
  <c r="AD738" i="11" a="1"/>
  <c r="AD738" i="11" s="1"/>
  <c r="AC738" i="11" a="1"/>
  <c r="AC738" i="11" s="1"/>
  <c r="AE738" i="11"/>
  <c r="AI738" i="11" s="1" a="1"/>
  <c r="AI738" i="11" s="1"/>
  <c r="AM772" i="11" a="1"/>
  <c r="AM772" i="11" s="1"/>
  <c r="AN772" i="11"/>
  <c r="AR772" i="11" s="1" a="1"/>
  <c r="AR772" i="11" s="1"/>
  <c r="AM808" i="11" a="1"/>
  <c r="AM808" i="11" s="1"/>
  <c r="AL808" i="11" a="1"/>
  <c r="AL808" i="11" s="1"/>
  <c r="AN808" i="11"/>
  <c r="AR808" i="11" s="1" a="1"/>
  <c r="AR808" i="11" s="1"/>
  <c r="AN499" i="11"/>
  <c r="AR499" i="11" s="1" a="1"/>
  <c r="AR499" i="11" s="1"/>
  <c r="AL499" i="11" a="1"/>
  <c r="AL499" i="11" s="1"/>
  <c r="AM499" i="11" a="1"/>
  <c r="AM499" i="11" s="1"/>
  <c r="AL649" i="11" a="1"/>
  <c r="AL649" i="11" s="1"/>
  <c r="AM649" i="11" a="1"/>
  <c r="AM649" i="11" s="1"/>
  <c r="AN649" i="11"/>
  <c r="AR649" i="11" s="1" a="1"/>
  <c r="AR649" i="11" s="1"/>
  <c r="Z714" i="11" a="1"/>
  <c r="Z714" i="11" s="1"/>
  <c r="Y714" i="11"/>
  <c r="AL844" i="11" a="1"/>
  <c r="AL844" i="11" s="1"/>
  <c r="AN844" i="11"/>
  <c r="AR844" i="11" s="1" a="1"/>
  <c r="AR844" i="11" s="1"/>
  <c r="AM844" i="11" a="1"/>
  <c r="AM844" i="11" s="1"/>
  <c r="AV725" i="11"/>
  <c r="AU725" i="11"/>
  <c r="AM759" i="11" a="1"/>
  <c r="AM759" i="11" s="1"/>
  <c r="AL759" i="11" a="1"/>
  <c r="AL759" i="11" s="1"/>
  <c r="AL825" i="11" a="1"/>
  <c r="AL825" i="11" s="1"/>
  <c r="AN825" i="11"/>
  <c r="AR825" i="11" s="1" a="1"/>
  <c r="AR825" i="11" s="1"/>
  <c r="AL991" i="11" a="1"/>
  <c r="AL991" i="11" s="1"/>
  <c r="AN991" i="11"/>
  <c r="AR991" i="11" s="1" a="1"/>
  <c r="AR991" i="11" s="1"/>
  <c r="AU1021" i="11"/>
  <c r="AV1021" i="11"/>
  <c r="AU633" i="11"/>
  <c r="AV633" i="11"/>
  <c r="AM990" i="11" a="1"/>
  <c r="AM990" i="11" s="1"/>
  <c r="AL990" i="11" a="1"/>
  <c r="AL990" i="11" s="1"/>
  <c r="AV741" i="11"/>
  <c r="AU741" i="11"/>
  <c r="AU887" i="11"/>
  <c r="AV887" i="11"/>
  <c r="AW887" i="11"/>
  <c r="BA887" i="11" s="1" a="1"/>
  <c r="BA887" i="11" s="1"/>
  <c r="U887" i="11" s="1"/>
  <c r="AU915" i="11"/>
  <c r="AV915" i="11"/>
  <c r="AO747" i="11"/>
  <c r="AM764" i="11" a="1"/>
  <c r="AM764" i="11" s="1"/>
  <c r="AN764" i="11"/>
  <c r="AR764" i="11" s="1" a="1"/>
  <c r="AR764" i="11" s="1"/>
  <c r="AN869" i="11"/>
  <c r="AR869" i="11" s="1" a="1"/>
  <c r="AR869" i="11" s="1"/>
  <c r="AL869" i="11" a="1"/>
  <c r="AL869" i="11" s="1"/>
  <c r="AM869" i="11" a="1"/>
  <c r="AM869" i="11" s="1"/>
  <c r="AV930" i="11"/>
  <c r="AU930" i="11"/>
  <c r="AW930" i="11"/>
  <c r="AC970" i="11" a="1"/>
  <c r="AC970" i="11" s="1"/>
  <c r="AE970" i="11"/>
  <c r="AI970" i="11" s="1" a="1"/>
  <c r="AI970" i="11" s="1"/>
  <c r="AO860" i="11"/>
  <c r="AY140" i="11"/>
  <c r="AZ140" i="11" s="1"/>
  <c r="P140" i="11"/>
  <c r="AY285" i="11"/>
  <c r="AZ285" i="11" s="1"/>
  <c r="P285" i="11"/>
  <c r="AY580" i="11"/>
  <c r="AZ580" i="11" s="1"/>
  <c r="P580" i="11"/>
  <c r="P792" i="11"/>
  <c r="AY792" i="11"/>
  <c r="AZ792" i="11" s="1"/>
  <c r="AY1017" i="11"/>
  <c r="AZ1017" i="11" s="1"/>
  <c r="AY866" i="11"/>
  <c r="AZ866" i="11" s="1"/>
  <c r="P866" i="11"/>
  <c r="M919" i="11"/>
  <c r="AG919" i="11"/>
  <c r="AH919" i="11" s="1"/>
  <c r="P1009" i="11"/>
  <c r="P375" i="11"/>
  <c r="AP270" i="11"/>
  <c r="AQ270" i="11" s="1"/>
  <c r="S270" i="11"/>
  <c r="P600" i="11"/>
  <c r="AY600" i="11"/>
  <c r="AZ600" i="11" s="1"/>
  <c r="M995" i="11"/>
  <c r="AG995" i="11"/>
  <c r="AH995" i="11" s="1"/>
  <c r="AY207" i="11"/>
  <c r="AZ207" i="11" s="1"/>
  <c r="AY421" i="11"/>
  <c r="AZ421" i="11" s="1"/>
  <c r="P421" i="11"/>
  <c r="M371" i="11"/>
  <c r="AG371" i="11"/>
  <c r="AH371" i="11" s="1"/>
  <c r="AY359" i="11"/>
  <c r="AZ359" i="11" s="1"/>
  <c r="P359" i="11"/>
  <c r="AP466" i="11"/>
  <c r="AQ466" i="11" s="1"/>
  <c r="S466" i="11"/>
  <c r="AP549" i="11"/>
  <c r="AQ549" i="11" s="1"/>
  <c r="S549" i="11"/>
  <c r="M560" i="11"/>
  <c r="AG560" i="11"/>
  <c r="AH560" i="11" s="1"/>
  <c r="AY572" i="11"/>
  <c r="AZ572" i="11" s="1"/>
  <c r="P572" i="11"/>
  <c r="P791" i="11"/>
  <c r="AY791" i="11"/>
  <c r="AZ791" i="11" s="1"/>
  <c r="S892" i="11"/>
  <c r="AP892" i="11"/>
  <c r="AQ892" i="11" s="1"/>
  <c r="S978" i="11"/>
  <c r="AP978" i="11"/>
  <c r="AQ978" i="11" s="1"/>
  <c r="AP192" i="11"/>
  <c r="AQ192" i="11" s="1"/>
  <c r="S190" i="11"/>
  <c r="AP190" i="11"/>
  <c r="AQ190" i="11" s="1"/>
  <c r="M336" i="11"/>
  <c r="AG336" i="11"/>
  <c r="AH336" i="11" s="1"/>
  <c r="AP390" i="11"/>
  <c r="AQ390" i="11" s="1"/>
  <c r="S390" i="11"/>
  <c r="S815" i="11"/>
  <c r="AP815" i="11"/>
  <c r="AQ815" i="11" s="1"/>
  <c r="AY1006" i="11"/>
  <c r="AZ1006" i="11" s="1"/>
  <c r="P1006" i="11"/>
  <c r="M132" i="11"/>
  <c r="AG132" i="11"/>
  <c r="AH132" i="11" s="1"/>
  <c r="AY181" i="11"/>
  <c r="AZ181" i="11" s="1"/>
  <c r="P181" i="11"/>
  <c r="AY340" i="11"/>
  <c r="AZ340" i="11" s="1"/>
  <c r="P340" i="11"/>
  <c r="M401" i="11"/>
  <c r="AY532" i="11"/>
  <c r="AZ532" i="11" s="1"/>
  <c r="P532" i="11"/>
  <c r="M605" i="11"/>
  <c r="AG605" i="11"/>
  <c r="AH605" i="11" s="1"/>
  <c r="S761" i="11"/>
  <c r="AP761" i="11"/>
  <c r="AQ761" i="11" s="1"/>
  <c r="AY172" i="11"/>
  <c r="AZ172" i="11" s="1"/>
  <c r="P172" i="11"/>
  <c r="AG307" i="11"/>
  <c r="AH307" i="11" s="1"/>
  <c r="M844" i="11"/>
  <c r="AG844" i="11"/>
  <c r="AH844" i="11" s="1"/>
  <c r="M852" i="11"/>
  <c r="AG852" i="11"/>
  <c r="AH852" i="11" s="1"/>
  <c r="S902" i="11"/>
  <c r="AP902" i="11"/>
  <c r="AQ902" i="11" s="1"/>
  <c r="AP999" i="11"/>
  <c r="AQ999" i="11" s="1"/>
  <c r="S999" i="11"/>
  <c r="M963" i="11"/>
  <c r="AG963" i="11"/>
  <c r="AH963" i="11" s="1"/>
  <c r="M949" i="11"/>
  <c r="AG949" i="11"/>
  <c r="AH949" i="11" s="1"/>
  <c r="AY205" i="11"/>
  <c r="AZ205" i="11" s="1"/>
  <c r="P205" i="11"/>
  <c r="M273" i="11"/>
  <c r="AG273" i="11"/>
  <c r="AH273" i="11" s="1"/>
  <c r="P460" i="11"/>
  <c r="P608" i="11"/>
  <c r="AY608" i="11"/>
  <c r="AZ608" i="11" s="1"/>
  <c r="S884" i="11"/>
  <c r="AP884" i="11"/>
  <c r="AQ884" i="11" s="1"/>
  <c r="M865" i="11"/>
  <c r="AG865" i="11"/>
  <c r="AH865" i="11" s="1"/>
  <c r="S992" i="11"/>
  <c r="AP992" i="11"/>
  <c r="AQ992" i="11" s="1"/>
  <c r="S994" i="11"/>
  <c r="AP994" i="11"/>
  <c r="AQ994" i="11" s="1"/>
  <c r="AD126" i="11" a="1"/>
  <c r="AD126" i="11" s="1"/>
  <c r="AE126" i="11"/>
  <c r="AI126" i="11" s="1" a="1"/>
  <c r="AI126" i="11" s="1"/>
  <c r="AC126" i="11" a="1"/>
  <c r="AC126" i="11" s="1"/>
  <c r="AC125" i="11" a="1"/>
  <c r="AC125" i="11" s="1"/>
  <c r="AD125" i="11" a="1"/>
  <c r="AD125" i="11" s="1"/>
  <c r="AE125" i="11"/>
  <c r="AI125" i="11" s="1" a="1"/>
  <c r="AI125" i="11" s="1"/>
  <c r="Y134" i="11"/>
  <c r="Z134" i="11" a="1"/>
  <c r="Z134" i="11" s="1"/>
  <c r="AU133" i="11"/>
  <c r="AV133" i="11"/>
  <c r="AW133" i="11"/>
  <c r="AX138" i="11"/>
  <c r="BA126" i="11" a="1"/>
  <c r="BA126" i="11" s="1"/>
  <c r="AX126" i="11"/>
  <c r="Y141" i="11"/>
  <c r="Z141" i="11" a="1"/>
  <c r="Z141" i="11" s="1"/>
  <c r="U144" i="11"/>
  <c r="AX148" i="11"/>
  <c r="BA148" i="11" a="1"/>
  <c r="BA148" i="11" s="1"/>
  <c r="U148" i="11" s="1"/>
  <c r="M154" i="11"/>
  <c r="AG154" i="11"/>
  <c r="AH154" i="11" s="1"/>
  <c r="AE160" i="11"/>
  <c r="AI160" i="11" s="1" a="1"/>
  <c r="AI160" i="11" s="1"/>
  <c r="AC160" i="11" a="1"/>
  <c r="AC160" i="11" s="1"/>
  <c r="AD160" i="11" a="1"/>
  <c r="AD160" i="11" s="1"/>
  <c r="AF144" i="11"/>
  <c r="AE135" i="11"/>
  <c r="AI135" i="11" s="1" a="1"/>
  <c r="AI135" i="11" s="1"/>
  <c r="AC135" i="11" a="1"/>
  <c r="AC135" i="11" s="1"/>
  <c r="AD135" i="11" a="1"/>
  <c r="AD135" i="11" s="1"/>
  <c r="Y164" i="11"/>
  <c r="Z164" i="11" a="1"/>
  <c r="Z164" i="11" s="1"/>
  <c r="AN165" i="11"/>
  <c r="AR165" i="11" s="1" a="1"/>
  <c r="AR165" i="11" s="1"/>
  <c r="AM165" i="11" a="1"/>
  <c r="AM165" i="11" s="1"/>
  <c r="AL165" i="11" a="1"/>
  <c r="AL165" i="11" s="1"/>
  <c r="S171" i="11"/>
  <c r="AP171" i="11"/>
  <c r="AQ171" i="11" s="1"/>
  <c r="AU192" i="11"/>
  <c r="AV192" i="11"/>
  <c r="AW192" i="11"/>
  <c r="AU177" i="11"/>
  <c r="AV177" i="11"/>
  <c r="AW177" i="11"/>
  <c r="AO177" i="11"/>
  <c r="AF187" i="11"/>
  <c r="Z175" i="11" a="1"/>
  <c r="Z175" i="11" s="1"/>
  <c r="Y175" i="11"/>
  <c r="Y199" i="11"/>
  <c r="Z199" i="11" a="1"/>
  <c r="Z199" i="11" s="1"/>
  <c r="M209" i="11"/>
  <c r="AG209" i="11"/>
  <c r="AH209" i="11" s="1"/>
  <c r="AG199" i="11"/>
  <c r="AH199" i="11" s="1"/>
  <c r="AG195" i="11"/>
  <c r="AH195" i="11" s="1"/>
  <c r="M195" i="11"/>
  <c r="AP193" i="11"/>
  <c r="AQ193" i="11" s="1"/>
  <c r="S193" i="11"/>
  <c r="Y218" i="11"/>
  <c r="Z218" i="11" a="1"/>
  <c r="Z218" i="11" s="1"/>
  <c r="M223" i="11"/>
  <c r="AG223" i="11"/>
  <c r="AH223" i="11" s="1"/>
  <c r="AD183" i="11" a="1"/>
  <c r="AD183" i="11" s="1"/>
  <c r="AC183" i="11" a="1"/>
  <c r="AC183" i="11" s="1"/>
  <c r="AE183" i="11"/>
  <c r="AI183" i="11" s="1" a="1"/>
  <c r="AI183" i="11" s="1"/>
  <c r="AX229" i="11"/>
  <c r="BA229" i="11" a="1"/>
  <c r="BA229" i="11" s="1"/>
  <c r="AW238" i="11"/>
  <c r="AV238" i="11"/>
  <c r="AU238" i="11"/>
  <c r="AX222" i="11"/>
  <c r="BA222" i="11" a="1"/>
  <c r="BA222" i="11" s="1"/>
  <c r="AO246" i="11"/>
  <c r="AY237" i="11"/>
  <c r="AZ237" i="11" s="1"/>
  <c r="P237" i="11"/>
  <c r="AU255" i="11"/>
  <c r="AV255" i="11"/>
  <c r="AW255" i="11"/>
  <c r="AN264" i="11"/>
  <c r="AR264" i="11" s="1" a="1"/>
  <c r="AR264" i="11" s="1"/>
  <c r="AL264" i="11" a="1"/>
  <c r="AL264" i="11" s="1"/>
  <c r="AM264" i="11" a="1"/>
  <c r="AM264" i="11" s="1"/>
  <c r="AF237" i="11"/>
  <c r="BA251" i="11" a="1"/>
  <c r="BA251" i="11" s="1"/>
  <c r="AX251" i="11"/>
  <c r="AW271" i="11"/>
  <c r="AV271" i="11"/>
  <c r="AU271" i="11"/>
  <c r="Z266" i="11" a="1"/>
  <c r="Z266" i="11" s="1"/>
  <c r="Y266" i="11"/>
  <c r="M270" i="11"/>
  <c r="AG270" i="11"/>
  <c r="AH270" i="11" s="1"/>
  <c r="AX289" i="11"/>
  <c r="BA289" i="11" a="1"/>
  <c r="BA289" i="11" s="1"/>
  <c r="AU310" i="11"/>
  <c r="AV310" i="11"/>
  <c r="AW310" i="11"/>
  <c r="AD302" i="11" a="1"/>
  <c r="AD302" i="11" s="1"/>
  <c r="AE302" i="11"/>
  <c r="AI302" i="11" s="1" a="1"/>
  <c r="AI302" i="11" s="1"/>
  <c r="AC302" i="11" a="1"/>
  <c r="AC302" i="11" s="1"/>
  <c r="AE312" i="11"/>
  <c r="AI312" i="11" s="1" a="1"/>
  <c r="AI312" i="11" s="1"/>
  <c r="AC312" i="11" a="1"/>
  <c r="AC312" i="11" s="1"/>
  <c r="AD312" i="11" a="1"/>
  <c r="AD312" i="11" s="1"/>
  <c r="BA283" i="11" a="1"/>
  <c r="BA283" i="11" s="1"/>
  <c r="AX283" i="11"/>
  <c r="AM320" i="11" a="1"/>
  <c r="AM320" i="11" s="1"/>
  <c r="AL320" i="11" a="1"/>
  <c r="AL320" i="11" s="1"/>
  <c r="AN320" i="11"/>
  <c r="AR320" i="11" s="1" a="1"/>
  <c r="AR320" i="11" s="1"/>
  <c r="AM338" i="11" a="1"/>
  <c r="AM338" i="11" s="1"/>
  <c r="AN338" i="11"/>
  <c r="AR338" i="11" s="1" a="1"/>
  <c r="AR338" i="11" s="1"/>
  <c r="AL338" i="11" a="1"/>
  <c r="AL338" i="11" s="1"/>
  <c r="AU331" i="11"/>
  <c r="AV331" i="11"/>
  <c r="AW331" i="11"/>
  <c r="Y355" i="11"/>
  <c r="Z355" i="11" a="1"/>
  <c r="Z355" i="11" s="1"/>
  <c r="AL321" i="11" a="1"/>
  <c r="AL321" i="11" s="1"/>
  <c r="AM321" i="11" a="1"/>
  <c r="AM321" i="11" s="1"/>
  <c r="AN321" i="11"/>
  <c r="AR321" i="11" s="1" a="1"/>
  <c r="AR321" i="11" s="1"/>
  <c r="AF297" i="11"/>
  <c r="AO316" i="11"/>
  <c r="AX328" i="11"/>
  <c r="BA328" i="11" a="1"/>
  <c r="BA328" i="11" s="1"/>
  <c r="U328" i="11" s="1"/>
  <c r="AU338" i="11"/>
  <c r="AV338" i="11"/>
  <c r="AW338" i="11"/>
  <c r="Y348" i="11"/>
  <c r="Z348" i="11" a="1"/>
  <c r="Z348" i="11" s="1"/>
  <c r="AU360" i="11"/>
  <c r="AW360" i="11"/>
  <c r="AV360" i="11"/>
  <c r="AO326" i="11"/>
  <c r="AX349" i="11"/>
  <c r="BA349" i="11" a="1"/>
  <c r="BA349" i="11" s="1"/>
  <c r="AX363" i="11"/>
  <c r="BA363" i="11" a="1"/>
  <c r="BA363" i="11" s="1"/>
  <c r="U363" i="11" s="1"/>
  <c r="AE378" i="11"/>
  <c r="AI378" i="11" s="1" a="1"/>
  <c r="AI378" i="11" s="1"/>
  <c r="AC378" i="11" a="1"/>
  <c r="AC378" i="11" s="1"/>
  <c r="AD378" i="11" a="1"/>
  <c r="AD378" i="11" s="1"/>
  <c r="BA346" i="11" a="1"/>
  <c r="BA346" i="11" s="1"/>
  <c r="AX346" i="11"/>
  <c r="S374" i="11"/>
  <c r="AP374" i="11"/>
  <c r="AQ374" i="11" s="1"/>
  <c r="AX402" i="11"/>
  <c r="BA402" i="11" a="1"/>
  <c r="BA402" i="11" s="1"/>
  <c r="U402" i="11" s="1"/>
  <c r="AU384" i="11"/>
  <c r="AW384" i="11"/>
  <c r="AV384" i="11"/>
  <c r="AU390" i="11"/>
  <c r="AW390" i="11"/>
  <c r="AV390" i="11"/>
  <c r="AI432" i="11" a="1"/>
  <c r="AI432" i="11" s="1"/>
  <c r="U432" i="11" s="1"/>
  <c r="AF432" i="11"/>
  <c r="P432" i="11"/>
  <c r="AY432" i="11"/>
  <c r="AZ432" i="11" s="1"/>
  <c r="Y403" i="11"/>
  <c r="Z403" i="11" a="1"/>
  <c r="Z403" i="11" s="1"/>
  <c r="Y395" i="11"/>
  <c r="Z395" i="11" a="1"/>
  <c r="Z395" i="11" s="1"/>
  <c r="Y383" i="11"/>
  <c r="Z383" i="11" a="1"/>
  <c r="Z383" i="11" s="1"/>
  <c r="AU414" i="11"/>
  <c r="AW414" i="11"/>
  <c r="AV414" i="11"/>
  <c r="S441" i="11"/>
  <c r="AP441" i="11"/>
  <c r="AQ441" i="11" s="1"/>
  <c r="AG436" i="11"/>
  <c r="AH436" i="11" s="1"/>
  <c r="AF440" i="11"/>
  <c r="AG450" i="11"/>
  <c r="AH450" i="11" s="1"/>
  <c r="M450" i="11"/>
  <c r="AP455" i="11"/>
  <c r="AQ455" i="11" s="1"/>
  <c r="S455" i="11"/>
  <c r="Y462" i="11"/>
  <c r="Z462" i="11" a="1"/>
  <c r="Z462" i="11" s="1"/>
  <c r="AF416" i="11"/>
  <c r="M489" i="11"/>
  <c r="AG489" i="11"/>
  <c r="AH489" i="11" s="1"/>
  <c r="BA497" i="11" a="1"/>
  <c r="BA497" i="11" s="1"/>
  <c r="AX497" i="11"/>
  <c r="Y510" i="11"/>
  <c r="Z510" i="11" a="1"/>
  <c r="Z510" i="11" s="1"/>
  <c r="AX440" i="11"/>
  <c r="BA440" i="11" a="1"/>
  <c r="BA440" i="11" s="1"/>
  <c r="AC455" i="11" a="1"/>
  <c r="AC455" i="11" s="1"/>
  <c r="AE455" i="11"/>
  <c r="AI455" i="11" s="1" a="1"/>
  <c r="AI455" i="11" s="1"/>
  <c r="AD455" i="11" a="1"/>
  <c r="AD455" i="11" s="1"/>
  <c r="Y457" i="11"/>
  <c r="Z457" i="11" a="1"/>
  <c r="Z457" i="11" s="1"/>
  <c r="AV478" i="11"/>
  <c r="AW478" i="11"/>
  <c r="AU478" i="11"/>
  <c r="AD500" i="11" a="1"/>
  <c r="AD500" i="11" s="1"/>
  <c r="AE500" i="11"/>
  <c r="AI500" i="11" s="1" a="1"/>
  <c r="AI500" i="11" s="1"/>
  <c r="AC500" i="11" a="1"/>
  <c r="AC500" i="11" s="1"/>
  <c r="Y508" i="11"/>
  <c r="Z508" i="11" a="1"/>
  <c r="Z508" i="11" s="1"/>
  <c r="S506" i="11"/>
  <c r="AP506" i="11"/>
  <c r="AQ506" i="11" s="1"/>
  <c r="M526" i="11"/>
  <c r="AG526" i="11"/>
  <c r="AH526" i="11" s="1"/>
  <c r="AC514" i="11" a="1"/>
  <c r="AC514" i="11" s="1"/>
  <c r="AE514" i="11"/>
  <c r="AI514" i="11" s="1" a="1"/>
  <c r="AI514" i="11" s="1"/>
  <c r="AD514" i="11" a="1"/>
  <c r="AD514" i="11" s="1"/>
  <c r="BA519" i="11" a="1"/>
  <c r="BA519" i="11" s="1"/>
  <c r="U519" i="11" s="1"/>
  <c r="AX519" i="11"/>
  <c r="AU531" i="11"/>
  <c r="AV531" i="11"/>
  <c r="AW531" i="11"/>
  <c r="AD546" i="11" a="1"/>
  <c r="AD546" i="11" s="1"/>
  <c r="AE546" i="11"/>
  <c r="AI546" i="11" s="1" a="1"/>
  <c r="AI546" i="11" s="1"/>
  <c r="AC546" i="11" a="1"/>
  <c r="AC546" i="11" s="1"/>
  <c r="AC516" i="11" a="1"/>
  <c r="AC516" i="11" s="1"/>
  <c r="AD516" i="11" a="1"/>
  <c r="AD516" i="11" s="1"/>
  <c r="AE516" i="11"/>
  <c r="AI516" i="11" s="1" a="1"/>
  <c r="AI516" i="11" s="1"/>
  <c r="AF496" i="11"/>
  <c r="S567" i="11"/>
  <c r="AP567" i="11"/>
  <c r="AQ567" i="11" s="1"/>
  <c r="AF479" i="11"/>
  <c r="M569" i="11"/>
  <c r="AG569" i="11"/>
  <c r="AH569" i="11" s="1"/>
  <c r="AF545" i="11"/>
  <c r="AF503" i="11"/>
  <c r="AF576" i="11"/>
  <c r="AO547" i="11"/>
  <c r="AO579" i="11"/>
  <c r="Y590" i="11"/>
  <c r="Z590" i="11" a="1"/>
  <c r="Z590" i="11" s="1"/>
  <c r="M609" i="11"/>
  <c r="AG609" i="11"/>
  <c r="AH609" i="11" s="1"/>
  <c r="Y614" i="11"/>
  <c r="Z614" i="11" a="1"/>
  <c r="Z614" i="11" s="1"/>
  <c r="AU628" i="11"/>
  <c r="AV628" i="11"/>
  <c r="AW628" i="11"/>
  <c r="AO484" i="11"/>
  <c r="Z591" i="11" a="1"/>
  <c r="Z591" i="11" s="1"/>
  <c r="Y591" i="11"/>
  <c r="AD603" i="11" a="1"/>
  <c r="AD603" i="11" s="1"/>
  <c r="AE603" i="11"/>
  <c r="AI603" i="11" s="1" a="1"/>
  <c r="AI603" i="11" s="1"/>
  <c r="AC603" i="11" a="1"/>
  <c r="AC603" i="11" s="1"/>
  <c r="Z623" i="11" a="1"/>
  <c r="Z623" i="11" s="1"/>
  <c r="Y623" i="11"/>
  <c r="BA554" i="11" a="1"/>
  <c r="BA554" i="11" s="1"/>
  <c r="AX554" i="11"/>
  <c r="Y600" i="11"/>
  <c r="Z600" i="11" a="1"/>
  <c r="Z600" i="11" s="1"/>
  <c r="U600" i="11" s="1"/>
  <c r="AU606" i="11"/>
  <c r="AV606" i="11"/>
  <c r="AW606" i="11"/>
  <c r="AU614" i="11"/>
  <c r="AV614" i="11"/>
  <c r="AW614" i="11"/>
  <c r="AU622" i="11"/>
  <c r="AV622" i="11"/>
  <c r="AW622" i="11"/>
  <c r="AP632" i="11"/>
  <c r="AQ632" i="11" s="1"/>
  <c r="S632" i="11"/>
  <c r="AO611" i="11"/>
  <c r="AF613" i="11"/>
  <c r="AD640" i="11" a="1"/>
  <c r="AD640" i="11" s="1"/>
  <c r="AE640" i="11"/>
  <c r="AI640" i="11" s="1" a="1"/>
  <c r="AI640" i="11" s="1"/>
  <c r="AC640" i="11" a="1"/>
  <c r="AC640" i="11" s="1"/>
  <c r="AO604" i="11"/>
  <c r="BA635" i="11" a="1"/>
  <c r="BA635" i="11" s="1"/>
  <c r="AX635" i="11"/>
  <c r="AW648" i="11"/>
  <c r="AU648" i="11"/>
  <c r="AV648" i="11"/>
  <c r="AW664" i="11"/>
  <c r="AU664" i="11"/>
  <c r="AV664" i="11"/>
  <c r="AD686" i="11" a="1"/>
  <c r="AD686" i="11" s="1"/>
  <c r="AC686" i="11" a="1"/>
  <c r="AC686" i="11" s="1"/>
  <c r="AE686" i="11"/>
  <c r="AI686" i="11" s="1" a="1"/>
  <c r="AI686" i="11" s="1"/>
  <c r="AO594" i="11"/>
  <c r="AO603" i="11"/>
  <c r="AE634" i="11"/>
  <c r="AI634" i="11" s="1" a="1"/>
  <c r="AI634" i="11" s="1"/>
  <c r="AC634" i="11" a="1"/>
  <c r="AC634" i="11" s="1"/>
  <c r="AD634" i="11" a="1"/>
  <c r="AD634" i="11" s="1"/>
  <c r="AD642" i="11" a="1"/>
  <c r="AD642" i="11" s="1"/>
  <c r="AE642" i="11"/>
  <c r="AI642" i="11" s="1" a="1"/>
  <c r="AI642" i="11" s="1"/>
  <c r="AC642" i="11" a="1"/>
  <c r="AC642" i="11" s="1"/>
  <c r="S659" i="11"/>
  <c r="AP659" i="11"/>
  <c r="AQ659" i="11" s="1"/>
  <c r="AD671" i="11" a="1"/>
  <c r="AD671" i="11" s="1"/>
  <c r="AE671" i="11"/>
  <c r="AI671" i="11" s="1" a="1"/>
  <c r="AI671" i="11" s="1"/>
  <c r="AC671" i="11" a="1"/>
  <c r="AC671" i="11" s="1"/>
  <c r="Z683" i="11" a="1"/>
  <c r="Z683" i="11" s="1"/>
  <c r="Y683" i="11"/>
  <c r="AF572" i="11"/>
  <c r="AO635" i="11"/>
  <c r="Y684" i="11"/>
  <c r="Z684" i="11" a="1"/>
  <c r="Z684" i="11" s="1"/>
  <c r="AF659" i="11"/>
  <c r="AU687" i="11"/>
  <c r="AV687" i="11"/>
  <c r="AW687" i="11"/>
  <c r="AX700" i="11"/>
  <c r="BA700" i="11" a="1"/>
  <c r="BA700" i="11" s="1"/>
  <c r="AF645" i="11"/>
  <c r="AC680" i="11" a="1"/>
  <c r="AC680" i="11" s="1"/>
  <c r="AE680" i="11"/>
  <c r="AI680" i="11" s="1" a="1"/>
  <c r="AI680" i="11" s="1"/>
  <c r="AD680" i="11" a="1"/>
  <c r="AD680" i="11" s="1"/>
  <c r="S670" i="11"/>
  <c r="AP670" i="11"/>
  <c r="AQ670" i="11" s="1"/>
  <c r="BA709" i="11" a="1"/>
  <c r="BA709" i="11" s="1"/>
  <c r="AX709" i="11"/>
  <c r="AY683" i="11"/>
  <c r="AZ683" i="11" s="1"/>
  <c r="P683" i="11"/>
  <c r="Y688" i="11"/>
  <c r="Z688" i="11" a="1"/>
  <c r="Z688" i="11" s="1"/>
  <c r="AD751" i="11" a="1"/>
  <c r="AD751" i="11" s="1"/>
  <c r="AE751" i="11"/>
  <c r="AI751" i="11" s="1" a="1"/>
  <c r="AI751" i="11" s="1"/>
  <c r="AC751" i="11" a="1"/>
  <c r="AC751" i="11" s="1"/>
  <c r="AD775" i="11" a="1"/>
  <c r="AD775" i="11" s="1"/>
  <c r="AC775" i="11" a="1"/>
  <c r="AC775" i="11" s="1"/>
  <c r="AE775" i="11"/>
  <c r="AI775" i="11" s="1" a="1"/>
  <c r="AI775" i="11" s="1"/>
  <c r="AO648" i="11"/>
  <c r="AE679" i="11"/>
  <c r="AI679" i="11" s="1" a="1"/>
  <c r="AI679" i="11" s="1"/>
  <c r="AC679" i="11" a="1"/>
  <c r="AC679" i="11" s="1"/>
  <c r="AD679" i="11" a="1"/>
  <c r="AD679" i="11" s="1"/>
  <c r="AD720" i="11" a="1"/>
  <c r="AD720" i="11" s="1"/>
  <c r="AE720" i="11"/>
  <c r="AI720" i="11" s="1" a="1"/>
  <c r="AI720" i="11" s="1"/>
  <c r="AC720" i="11" a="1"/>
  <c r="AC720" i="11" s="1"/>
  <c r="AD752" i="11" a="1"/>
  <c r="AD752" i="11" s="1"/>
  <c r="AE752" i="11"/>
  <c r="AI752" i="11" s="1" a="1"/>
  <c r="AI752" i="11" s="1"/>
  <c r="AC752" i="11" a="1"/>
  <c r="AC752" i="11" s="1"/>
  <c r="Z764" i="11" a="1"/>
  <c r="Z764" i="11" s="1"/>
  <c r="Y764" i="11"/>
  <c r="AX651" i="11"/>
  <c r="BA651" i="11" a="1"/>
  <c r="BA651" i="11" s="1"/>
  <c r="M783" i="11"/>
  <c r="AG783" i="11"/>
  <c r="AH783" i="11" s="1"/>
  <c r="S780" i="11"/>
  <c r="AP780" i="11"/>
  <c r="AQ780" i="11" s="1"/>
  <c r="AO721" i="11"/>
  <c r="M794" i="11"/>
  <c r="AG794" i="11"/>
  <c r="AH794" i="11" s="1"/>
  <c r="BA704" i="11" a="1"/>
  <c r="BA704" i="11" s="1"/>
  <c r="AX704" i="11"/>
  <c r="AE768" i="11"/>
  <c r="AI768" i="11" s="1" a="1"/>
  <c r="AI768" i="11" s="1"/>
  <c r="AC768" i="11" a="1"/>
  <c r="AC768" i="11" s="1"/>
  <c r="AD768" i="11" a="1"/>
  <c r="AD768" i="11" s="1"/>
  <c r="AX834" i="11"/>
  <c r="BA834" i="11" a="1"/>
  <c r="BA834" i="11" s="1"/>
  <c r="U834" i="11" s="1"/>
  <c r="AU845" i="11"/>
  <c r="AV845" i="11"/>
  <c r="AW845" i="11"/>
  <c r="AX720" i="11"/>
  <c r="BA720" i="11" a="1"/>
  <c r="BA720" i="11" s="1"/>
  <c r="AO784" i="11"/>
  <c r="AU814" i="11"/>
  <c r="AV814" i="11"/>
  <c r="AW814" i="11"/>
  <c r="AU830" i="11"/>
  <c r="AV830" i="11"/>
  <c r="AW830" i="11"/>
  <c r="AU846" i="11"/>
  <c r="AV846" i="11"/>
  <c r="AW846" i="11"/>
  <c r="AX730" i="11"/>
  <c r="BA730" i="11" a="1"/>
  <c r="BA730" i="11" s="1"/>
  <c r="M766" i="11"/>
  <c r="AG766" i="11"/>
  <c r="AH766" i="11" s="1"/>
  <c r="BA783" i="11" a="1"/>
  <c r="BA783" i="11" s="1"/>
  <c r="BA828" i="11" a="1"/>
  <c r="BA828" i="11" s="1"/>
  <c r="AD837" i="11" a="1"/>
  <c r="AD837" i="11" s="1"/>
  <c r="AE837" i="11"/>
  <c r="AI837" i="11" s="1" a="1"/>
  <c r="AI837" i="11" s="1"/>
  <c r="AC837" i="11" a="1"/>
  <c r="AC837" i="11" s="1"/>
  <c r="AF731" i="11"/>
  <c r="S783" i="11"/>
  <c r="AP783" i="11"/>
  <c r="AQ783" i="11" s="1"/>
  <c r="AN800" i="11"/>
  <c r="AR800" i="11" s="1" a="1"/>
  <c r="AR800" i="11" s="1"/>
  <c r="AM800" i="11" a="1"/>
  <c r="AM800" i="11" s="1"/>
  <c r="AL800" i="11" a="1"/>
  <c r="AL800" i="11" s="1"/>
  <c r="Y769" i="11"/>
  <c r="Z769" i="11" a="1"/>
  <c r="Z769" i="11" s="1"/>
  <c r="P782" i="11"/>
  <c r="AY782" i="11"/>
  <c r="AZ782" i="11" s="1"/>
  <c r="S843" i="11"/>
  <c r="AP843" i="11"/>
  <c r="AQ843" i="11" s="1"/>
  <c r="AF793" i="11"/>
  <c r="S862" i="11"/>
  <c r="AP862" i="11"/>
  <c r="AQ862" i="11" s="1"/>
  <c r="AO796" i="11"/>
  <c r="M836" i="11"/>
  <c r="AG836" i="11"/>
  <c r="AH836" i="11" s="1"/>
  <c r="AX848" i="11"/>
  <c r="BA848" i="11" a="1"/>
  <c r="BA848" i="11" s="1"/>
  <c r="AO830" i="11"/>
  <c r="Y865" i="11"/>
  <c r="Z865" i="11" a="1"/>
  <c r="Z865" i="11" s="1"/>
  <c r="AU868" i="11"/>
  <c r="AV868" i="11"/>
  <c r="AW868" i="11"/>
  <c r="AU884" i="11"/>
  <c r="AV884" i="11"/>
  <c r="AW884" i="11"/>
  <c r="AU900" i="11"/>
  <c r="AV900" i="11"/>
  <c r="AW900" i="11"/>
  <c r="AU916" i="11"/>
  <c r="AV916" i="11"/>
  <c r="AW916" i="11"/>
  <c r="AX840" i="11"/>
  <c r="BA840" i="11" a="1"/>
  <c r="BA840" i="11" s="1"/>
  <c r="AE853" i="11"/>
  <c r="AI853" i="11" s="1" a="1"/>
  <c r="AI853" i="11" s="1"/>
  <c r="AC853" i="11" a="1"/>
  <c r="AC853" i="11" s="1"/>
  <c r="AD853" i="11" a="1"/>
  <c r="AD853" i="11" s="1"/>
  <c r="AD884" i="11" a="1"/>
  <c r="AD884" i="11" s="1"/>
  <c r="AE884" i="11"/>
  <c r="AI884" i="11" s="1" a="1"/>
  <c r="AI884" i="11" s="1"/>
  <c r="AC884" i="11" a="1"/>
  <c r="AC884" i="11" s="1"/>
  <c r="M891" i="11"/>
  <c r="AG891" i="11"/>
  <c r="AH891" i="11" s="1"/>
  <c r="AW926" i="11"/>
  <c r="AU926" i="11"/>
  <c r="AV926" i="11"/>
  <c r="AU862" i="11"/>
  <c r="AV862" i="11"/>
  <c r="AW862" i="11"/>
  <c r="AD925" i="11" a="1"/>
  <c r="AD925" i="11" s="1"/>
  <c r="AE925" i="11"/>
  <c r="AI925" i="11" s="1" a="1"/>
  <c r="AI925" i="11" s="1"/>
  <c r="AC925" i="11" a="1"/>
  <c r="AC925" i="11" s="1"/>
  <c r="AX869" i="11"/>
  <c r="BA869" i="11" a="1"/>
  <c r="BA869" i="11" s="1"/>
  <c r="Y890" i="11"/>
  <c r="Z890" i="11" a="1"/>
  <c r="Z890" i="11" s="1"/>
  <c r="AU904" i="11"/>
  <c r="AV904" i="11"/>
  <c r="AW904" i="11"/>
  <c r="AC926" i="11" a="1"/>
  <c r="AC926" i="11" s="1"/>
  <c r="AD926" i="11" a="1"/>
  <c r="AD926" i="11" s="1"/>
  <c r="AE926" i="11"/>
  <c r="AI926" i="11" s="1" a="1"/>
  <c r="AI926" i="11" s="1"/>
  <c r="Y946" i="11"/>
  <c r="Z946" i="11" a="1"/>
  <c r="Z946" i="11" s="1"/>
  <c r="AO936" i="11"/>
  <c r="AW944" i="11"/>
  <c r="AV944" i="11"/>
  <c r="AU944" i="11"/>
  <c r="S853" i="11"/>
  <c r="AP853" i="11"/>
  <c r="AQ853" i="11" s="1"/>
  <c r="AO910" i="11"/>
  <c r="AD942" i="11" a="1"/>
  <c r="AD942" i="11" s="1"/>
  <c r="AE942" i="11"/>
  <c r="AI942" i="11" s="1" a="1"/>
  <c r="AI942" i="11" s="1"/>
  <c r="AC942" i="11" a="1"/>
  <c r="AC942" i="11" s="1"/>
  <c r="AW952" i="11"/>
  <c r="AV952" i="11"/>
  <c r="AU952" i="11"/>
  <c r="AD990" i="11" a="1"/>
  <c r="AD990" i="11" s="1"/>
  <c r="AE990" i="11"/>
  <c r="AI990" i="11" s="1" a="1"/>
  <c r="AI990" i="11" s="1"/>
  <c r="AC990" i="11" a="1"/>
  <c r="AC990" i="11" s="1"/>
  <c r="AR998" i="11" a="1"/>
  <c r="AR998" i="11" s="1"/>
  <c r="AW1008" i="11"/>
  <c r="AV1008" i="11"/>
  <c r="AU1008" i="11"/>
  <c r="AO900" i="11"/>
  <c r="AC960" i="11" a="1"/>
  <c r="AC960" i="11" s="1"/>
  <c r="AD960" i="11" a="1"/>
  <c r="AD960" i="11" s="1"/>
  <c r="AE960" i="11"/>
  <c r="AI960" i="11" s="1" a="1"/>
  <c r="AI960" i="11" s="1"/>
  <c r="AC992" i="11" a="1"/>
  <c r="AC992" i="11" s="1"/>
  <c r="AD992" i="11" a="1"/>
  <c r="AD992" i="11" s="1"/>
  <c r="AE992" i="11"/>
  <c r="AI992" i="11" s="1" a="1"/>
  <c r="AI992" i="11" s="1"/>
  <c r="BA974" i="11" a="1"/>
  <c r="BA974" i="11" s="1"/>
  <c r="AX974" i="11"/>
  <c r="AC1020" i="11" a="1"/>
  <c r="AC1020" i="11" s="1"/>
  <c r="AD1020" i="11" a="1"/>
  <c r="AD1020" i="11" s="1"/>
  <c r="AE1020" i="11"/>
  <c r="AI1020" i="11" s="1" a="1"/>
  <c r="AI1020" i="11" s="1"/>
  <c r="AE948" i="11"/>
  <c r="AI948" i="11" s="1" a="1"/>
  <c r="AI948" i="11" s="1"/>
  <c r="AC948" i="11" a="1"/>
  <c r="AC948" i="11" s="1"/>
  <c r="AD948" i="11" a="1"/>
  <c r="AD948" i="11" s="1"/>
  <c r="AE964" i="11"/>
  <c r="AI964" i="11" s="1" a="1"/>
  <c r="AI964" i="11" s="1"/>
  <c r="AC964" i="11" a="1"/>
  <c r="AC964" i="11" s="1"/>
  <c r="AD964" i="11" a="1"/>
  <c r="AD964" i="11" s="1"/>
  <c r="Y980" i="11"/>
  <c r="Z980" i="11" a="1"/>
  <c r="Z980" i="11" s="1"/>
  <c r="AO1000" i="11"/>
  <c r="Z1022" i="11" a="1"/>
  <c r="Z1022" i="11" s="1"/>
  <c r="Y1022" i="11"/>
  <c r="AE996" i="11"/>
  <c r="AI996" i="11" s="1" a="1"/>
  <c r="AI996" i="11" s="1"/>
  <c r="AC996" i="11" a="1"/>
  <c r="AC996" i="11" s="1"/>
  <c r="AD996" i="11" a="1"/>
  <c r="AD996" i="11" s="1"/>
  <c r="AP1012" i="11"/>
  <c r="AQ1012" i="11" s="1"/>
  <c r="S1012" i="11"/>
  <c r="AU1004" i="11"/>
  <c r="AV1004" i="11"/>
  <c r="AW1004" i="11"/>
  <c r="Z1016" i="11" a="1"/>
  <c r="Z1016" i="11" s="1"/>
  <c r="Y1016" i="11"/>
  <c r="AO925" i="11"/>
  <c r="AF1001" i="11"/>
  <c r="AU125" i="11"/>
  <c r="AV125" i="11"/>
  <c r="AW125" i="11"/>
  <c r="AR133" i="11" a="1"/>
  <c r="AR133" i="11" s="1"/>
  <c r="AO133" i="11"/>
  <c r="AF124" i="11"/>
  <c r="AU143" i="11"/>
  <c r="AV143" i="11"/>
  <c r="AW143" i="11"/>
  <c r="AE141" i="11"/>
  <c r="AI141" i="11" s="1" a="1"/>
  <c r="AI141" i="11" s="1"/>
  <c r="AC141" i="11" a="1"/>
  <c r="AC141" i="11" s="1"/>
  <c r="AD141" i="11" a="1"/>
  <c r="AD141" i="11" s="1"/>
  <c r="AR145" i="11" a="1"/>
  <c r="AR145" i="11" s="1"/>
  <c r="AX155" i="11"/>
  <c r="BA155" i="11" a="1"/>
  <c r="BA155" i="11" s="1"/>
  <c r="AV160" i="11"/>
  <c r="AW160" i="11"/>
  <c r="AU160" i="11"/>
  <c r="AV135" i="11"/>
  <c r="AU135" i="11"/>
  <c r="AW135" i="11"/>
  <c r="AD172" i="11" a="1"/>
  <c r="AD172" i="11" s="1"/>
  <c r="AE172" i="11"/>
  <c r="AI172" i="11" s="1" a="1"/>
  <c r="AI172" i="11" s="1"/>
  <c r="U172" i="11" s="1"/>
  <c r="AC172" i="11" a="1"/>
  <c r="AC172" i="11" s="1"/>
  <c r="AF168" i="11"/>
  <c r="AF157" i="11"/>
  <c r="AC164" i="11" a="1"/>
  <c r="AC164" i="11" s="1"/>
  <c r="AD164" i="11" a="1"/>
  <c r="AD164" i="11" s="1"/>
  <c r="AE164" i="11"/>
  <c r="AI164" i="11" s="1" a="1"/>
  <c r="AI164" i="11" s="1"/>
  <c r="AN156" i="11"/>
  <c r="AR156" i="11" s="1" a="1"/>
  <c r="AR156" i="11" s="1"/>
  <c r="AL156" i="11" a="1"/>
  <c r="AL156" i="11" s="1"/>
  <c r="AM156" i="11" a="1"/>
  <c r="AM156" i="11" s="1"/>
  <c r="AC165" i="11" a="1"/>
  <c r="AC165" i="11" s="1"/>
  <c r="AD165" i="11" a="1"/>
  <c r="AD165" i="11" s="1"/>
  <c r="AE165" i="11"/>
  <c r="AI165" i="11" s="1" a="1"/>
  <c r="AI165" i="11" s="1"/>
  <c r="AF173" i="11"/>
  <c r="AF176" i="11"/>
  <c r="AC175" i="11" a="1"/>
  <c r="AC175" i="11" s="1"/>
  <c r="AD175" i="11" a="1"/>
  <c r="AD175" i="11" s="1"/>
  <c r="AE175" i="11"/>
  <c r="AI175" i="11" s="1" a="1"/>
  <c r="AI175" i="11" s="1"/>
  <c r="S199" i="11"/>
  <c r="AP199" i="11"/>
  <c r="AQ199" i="11" s="1"/>
  <c r="AY194" i="11"/>
  <c r="AZ194" i="11" s="1"/>
  <c r="P194" i="11"/>
  <c r="AX209" i="11"/>
  <c r="BA209" i="11" a="1"/>
  <c r="BA209" i="11" s="1"/>
  <c r="U209" i="11" s="1"/>
  <c r="BA199" i="11" a="1"/>
  <c r="BA199" i="11" s="1"/>
  <c r="Y208" i="11"/>
  <c r="Z208" i="11" a="1"/>
  <c r="Z208" i="11" s="1"/>
  <c r="AF178" i="11"/>
  <c r="AO208" i="11"/>
  <c r="AY198" i="11"/>
  <c r="AZ198" i="11" s="1"/>
  <c r="P198" i="11"/>
  <c r="AD212" i="11" a="1"/>
  <c r="AD212" i="11" s="1"/>
  <c r="AE212" i="11"/>
  <c r="AI212" i="11" s="1" a="1"/>
  <c r="AI212" i="11" s="1"/>
  <c r="AC212" i="11" a="1"/>
  <c r="AC212" i="11" s="1"/>
  <c r="Z233" i="11" a="1"/>
  <c r="Z233" i="11" s="1"/>
  <c r="Y233" i="11"/>
  <c r="AC224" i="11" a="1"/>
  <c r="AC224" i="11" s="1"/>
  <c r="AD224" i="11" a="1"/>
  <c r="AD224" i="11" s="1"/>
  <c r="AE224" i="11"/>
  <c r="AI224" i="11" s="1" a="1"/>
  <c r="AI224" i="11" s="1"/>
  <c r="BA223" i="11" a="1"/>
  <c r="BA223" i="11" s="1"/>
  <c r="U223" i="11" s="1"/>
  <c r="AX223" i="11"/>
  <c r="BA215" i="11" a="1"/>
  <c r="BA215" i="11" s="1"/>
  <c r="AX215" i="11"/>
  <c r="BA219" i="11" a="1"/>
  <c r="BA219" i="11" s="1"/>
  <c r="AX219" i="11"/>
  <c r="AE226" i="11"/>
  <c r="AI226" i="11" s="1" a="1"/>
  <c r="AI226" i="11" s="1"/>
  <c r="AC226" i="11" a="1"/>
  <c r="AC226" i="11" s="1"/>
  <c r="AD226" i="11" a="1"/>
  <c r="AD226" i="11" s="1"/>
  <c r="AF221" i="11"/>
  <c r="AO214" i="11"/>
  <c r="AX253" i="11"/>
  <c r="BA253" i="11" a="1"/>
  <c r="BA253" i="11" s="1"/>
  <c r="U253" i="11" s="1"/>
  <c r="Y238" i="11"/>
  <c r="Z238" i="11" a="1"/>
  <c r="Z238" i="11" s="1"/>
  <c r="AO234" i="11"/>
  <c r="AU241" i="11"/>
  <c r="AW241" i="11"/>
  <c r="AV241" i="11"/>
  <c r="BA245" i="11" a="1"/>
  <c r="BA245" i="11" s="1"/>
  <c r="U245" i="11" s="1"/>
  <c r="AX245" i="11"/>
  <c r="Y250" i="11"/>
  <c r="Z250" i="11" a="1"/>
  <c r="Z250" i="11" s="1"/>
  <c r="AO218" i="11"/>
  <c r="AN255" i="11"/>
  <c r="AR255" i="11" s="1" a="1"/>
  <c r="AR255" i="11" s="1"/>
  <c r="AL255" i="11" a="1"/>
  <c r="AL255" i="11" s="1"/>
  <c r="AM255" i="11" a="1"/>
  <c r="AM255" i="11" s="1"/>
  <c r="Y255" i="11"/>
  <c r="Z255" i="11" a="1"/>
  <c r="Z255" i="11" s="1"/>
  <c r="AE264" i="11"/>
  <c r="AI264" i="11" s="1" a="1"/>
  <c r="AI264" i="11" s="1"/>
  <c r="AC264" i="11" a="1"/>
  <c r="AC264" i="11" s="1"/>
  <c r="AD264" i="11" a="1"/>
  <c r="AD264" i="11" s="1"/>
  <c r="AF257" i="11"/>
  <c r="AV242" i="11"/>
  <c r="AU242" i="11"/>
  <c r="AW242" i="11"/>
  <c r="AU270" i="11"/>
  <c r="AW270" i="11"/>
  <c r="AV270" i="11"/>
  <c r="AW262" i="11"/>
  <c r="AV262" i="11"/>
  <c r="AU262" i="11"/>
  <c r="AF265" i="11"/>
  <c r="AC284" i="11" a="1"/>
  <c r="AC284" i="11" s="1"/>
  <c r="AD284" i="11" a="1"/>
  <c r="AD284" i="11" s="1"/>
  <c r="AE284" i="11"/>
  <c r="AI284" i="11" s="1" a="1"/>
  <c r="AI284" i="11" s="1"/>
  <c r="AG290" i="11"/>
  <c r="AH290" i="11" s="1"/>
  <c r="M290" i="11"/>
  <c r="AE276" i="11"/>
  <c r="AI276" i="11" s="1" a="1"/>
  <c r="AI276" i="11" s="1"/>
  <c r="AC276" i="11" a="1"/>
  <c r="AC276" i="11" s="1"/>
  <c r="AD276" i="11" a="1"/>
  <c r="AD276" i="11" s="1"/>
  <c r="AO275" i="11"/>
  <c r="AE294" i="11"/>
  <c r="AI294" i="11" s="1" a="1"/>
  <c r="AI294" i="11" s="1"/>
  <c r="AC294" i="11" a="1"/>
  <c r="AC294" i="11" s="1"/>
  <c r="AD294" i="11" a="1"/>
  <c r="AD294" i="11" s="1"/>
  <c r="Y288" i="11"/>
  <c r="Z288" i="11" a="1"/>
  <c r="Z288" i="11" s="1"/>
  <c r="P282" i="11"/>
  <c r="AY282" i="11"/>
  <c r="AZ282" i="11" s="1"/>
  <c r="AN292" i="11"/>
  <c r="AR292" i="11" s="1" a="1"/>
  <c r="AR292" i="11" s="1"/>
  <c r="AM292" i="11" a="1"/>
  <c r="AM292" i="11" s="1"/>
  <c r="AL292" i="11" a="1"/>
  <c r="AL292" i="11" s="1"/>
  <c r="AR302" i="11" a="1"/>
  <c r="AR302" i="11" s="1"/>
  <c r="AO302" i="11"/>
  <c r="AF266" i="11"/>
  <c r="AX272" i="11"/>
  <c r="BA272" i="11" a="1"/>
  <c r="BA272" i="11" s="1"/>
  <c r="AP333" i="11"/>
  <c r="AQ333" i="11" s="1"/>
  <c r="S333" i="11"/>
  <c r="AF285" i="11"/>
  <c r="M332" i="11"/>
  <c r="AG332" i="11"/>
  <c r="AH332" i="11" s="1"/>
  <c r="AE339" i="11"/>
  <c r="AI339" i="11" s="1" a="1"/>
  <c r="AI339" i="11" s="1"/>
  <c r="AC339" i="11" a="1"/>
  <c r="AC339" i="11" s="1"/>
  <c r="AD339" i="11" a="1"/>
  <c r="AD339" i="11" s="1"/>
  <c r="AF311" i="11"/>
  <c r="Y331" i="11"/>
  <c r="Z331" i="11" a="1"/>
  <c r="Z331" i="11" s="1"/>
  <c r="AU321" i="11"/>
  <c r="AV321" i="11"/>
  <c r="AW321" i="11"/>
  <c r="AE349" i="11"/>
  <c r="AI349" i="11" s="1" a="1"/>
  <c r="AI349" i="11" s="1"/>
  <c r="AC349" i="11" a="1"/>
  <c r="AC349" i="11" s="1"/>
  <c r="AD349" i="11" a="1"/>
  <c r="AD349" i="11" s="1"/>
  <c r="Y362" i="11"/>
  <c r="Z362" i="11" a="1"/>
  <c r="Z362" i="11" s="1"/>
  <c r="AU376" i="11"/>
  <c r="AW376" i="11"/>
  <c r="AV376" i="11"/>
  <c r="AE330" i="11"/>
  <c r="AI330" i="11" s="1" a="1"/>
  <c r="AI330" i="11" s="1"/>
  <c r="AC330" i="11" a="1"/>
  <c r="AC330" i="11" s="1"/>
  <c r="AD330" i="11" a="1"/>
  <c r="AD330" i="11" s="1"/>
  <c r="AF342" i="11"/>
  <c r="BA350" i="11" a="1"/>
  <c r="BA350" i="11" s="1"/>
  <c r="AX350" i="11"/>
  <c r="AF380" i="11"/>
  <c r="AC381" i="11" a="1"/>
  <c r="AC381" i="11" s="1"/>
  <c r="AD381" i="11" a="1"/>
  <c r="AD381" i="11" s="1"/>
  <c r="AE381" i="11"/>
  <c r="AI381" i="11" s="1" a="1"/>
  <c r="AI381" i="11" s="1"/>
  <c r="AO376" i="11"/>
  <c r="Z384" i="11" a="1"/>
  <c r="Z384" i="11" s="1"/>
  <c r="Y384" i="11"/>
  <c r="Y392" i="11"/>
  <c r="Z392" i="11" a="1"/>
  <c r="Z392" i="11" s="1"/>
  <c r="AU406" i="11"/>
  <c r="AW406" i="11"/>
  <c r="AV406" i="11"/>
  <c r="AD421" i="11" a="1"/>
  <c r="AD421" i="11" s="1"/>
  <c r="AE421" i="11"/>
  <c r="AI421" i="11" s="1" a="1"/>
  <c r="AI421" i="11" s="1"/>
  <c r="AC421" i="11" a="1"/>
  <c r="AC421" i="11" s="1"/>
  <c r="AE437" i="11"/>
  <c r="AI437" i="11" s="1" a="1"/>
  <c r="AI437" i="11" s="1"/>
  <c r="AD437" i="11" a="1"/>
  <c r="AD437" i="11" s="1"/>
  <c r="AC437" i="11" a="1"/>
  <c r="AC437" i="11" s="1"/>
  <c r="AL438" i="11" a="1"/>
  <c r="AL438" i="11" s="1"/>
  <c r="AM438" i="11" a="1"/>
  <c r="AM438" i="11" s="1"/>
  <c r="AN438" i="11"/>
  <c r="AR438" i="11" s="1" a="1"/>
  <c r="AR438" i="11" s="1"/>
  <c r="AE403" i="11"/>
  <c r="AI403" i="11" s="1" a="1"/>
  <c r="AI403" i="11" s="1"/>
  <c r="AC403" i="11" a="1"/>
  <c r="AC403" i="11" s="1"/>
  <c r="AD403" i="11" a="1"/>
  <c r="AD403" i="11" s="1"/>
  <c r="AE395" i="11"/>
  <c r="AI395" i="11" s="1" a="1"/>
  <c r="AI395" i="11" s="1"/>
  <c r="AC395" i="11" a="1"/>
  <c r="AC395" i="11" s="1"/>
  <c r="AD395" i="11" a="1"/>
  <c r="AD395" i="11" s="1"/>
  <c r="AU383" i="11"/>
  <c r="AV383" i="11"/>
  <c r="AW383" i="11"/>
  <c r="AY391" i="11"/>
  <c r="AZ391" i="11" s="1"/>
  <c r="P391" i="11"/>
  <c r="Y414" i="11"/>
  <c r="Z414" i="11" a="1"/>
  <c r="Z414" i="11" s="1"/>
  <c r="AL448" i="11" a="1"/>
  <c r="AL448" i="11" s="1"/>
  <c r="AM448" i="11" a="1"/>
  <c r="AM448" i="11" s="1"/>
  <c r="AN448" i="11"/>
  <c r="AR448" i="11" s="1" a="1"/>
  <c r="AR448" i="11" s="1"/>
  <c r="M388" i="11"/>
  <c r="AG388" i="11"/>
  <c r="AH388" i="11" s="1"/>
  <c r="AF399" i="11"/>
  <c r="AV466" i="11"/>
  <c r="AW466" i="11"/>
  <c r="AU466" i="11"/>
  <c r="AO462" i="11"/>
  <c r="AU465" i="11"/>
  <c r="AV465" i="11"/>
  <c r="AW465" i="11"/>
  <c r="BA489" i="11" a="1"/>
  <c r="BA489" i="11" s="1"/>
  <c r="U489" i="11" s="1"/>
  <c r="AX489" i="11"/>
  <c r="AU455" i="11"/>
  <c r="AV455" i="11"/>
  <c r="AW455" i="11"/>
  <c r="AF438" i="11"/>
  <c r="AE457" i="11"/>
  <c r="AI457" i="11" s="1" a="1"/>
  <c r="AI457" i="11" s="1"/>
  <c r="AD457" i="11" a="1"/>
  <c r="AD457" i="11" s="1"/>
  <c r="AC457" i="11" a="1"/>
  <c r="AC457" i="11" s="1"/>
  <c r="Z472" i="11" a="1"/>
  <c r="Z472" i="11" s="1"/>
  <c r="Y472" i="11"/>
  <c r="AV486" i="11"/>
  <c r="AW486" i="11"/>
  <c r="AU486" i="11"/>
  <c r="AV510" i="11"/>
  <c r="AU510" i="11"/>
  <c r="AW510" i="11"/>
  <c r="BA515" i="11" a="1"/>
  <c r="BA515" i="11" s="1"/>
  <c r="AX515" i="11"/>
  <c r="AF483" i="11"/>
  <c r="AF507" i="11"/>
  <c r="AM526" i="11" a="1"/>
  <c r="AM526" i="11" s="1"/>
  <c r="AL526" i="11" a="1"/>
  <c r="AL526" i="11" s="1"/>
  <c r="AN526" i="11"/>
  <c r="AR526" i="11" s="1" a="1"/>
  <c r="AR526" i="11" s="1"/>
  <c r="AE524" i="11"/>
  <c r="AI524" i="11" s="1" a="1"/>
  <c r="AI524" i="11" s="1"/>
  <c r="AC524" i="11" a="1"/>
  <c r="AC524" i="11" s="1"/>
  <c r="AD524" i="11" a="1"/>
  <c r="AD524" i="11" s="1"/>
  <c r="AX471" i="11"/>
  <c r="BA471" i="11" a="1"/>
  <c r="BA471" i="11" s="1"/>
  <c r="U471" i="11" s="1"/>
  <c r="AX501" i="11"/>
  <c r="BA501" i="11" a="1"/>
  <c r="BA501" i="11" s="1"/>
  <c r="AW522" i="11"/>
  <c r="AU522" i="11"/>
  <c r="AV522" i="11"/>
  <c r="AX525" i="11"/>
  <c r="BA525" i="11" a="1"/>
  <c r="BA525" i="11" s="1"/>
  <c r="U525" i="11" s="1"/>
  <c r="BA535" i="11" a="1"/>
  <c r="BA535" i="11" s="1"/>
  <c r="AV514" i="11"/>
  <c r="AW514" i="11"/>
  <c r="AU514" i="11"/>
  <c r="AU547" i="11"/>
  <c r="AV547" i="11"/>
  <c r="AW547" i="11"/>
  <c r="AE490" i="11"/>
  <c r="AI490" i="11" s="1" a="1"/>
  <c r="AI490" i="11" s="1"/>
  <c r="AC490" i="11" a="1"/>
  <c r="AC490" i="11" s="1"/>
  <c r="AD490" i="11" a="1"/>
  <c r="AD490" i="11" s="1"/>
  <c r="AF472" i="11"/>
  <c r="AF494" i="11"/>
  <c r="BA511" i="11" a="1"/>
  <c r="BA511" i="11" s="1"/>
  <c r="AX511" i="11"/>
  <c r="AU516" i="11"/>
  <c r="AV516" i="11"/>
  <c r="AW516" i="11"/>
  <c r="AD531" i="11" a="1"/>
  <c r="AD531" i="11" s="1"/>
  <c r="AE531" i="11"/>
  <c r="AI531" i="11" s="1" a="1"/>
  <c r="AI531" i="11" s="1"/>
  <c r="AC531" i="11" a="1"/>
  <c r="AC531" i="11" s="1"/>
  <c r="P537" i="11"/>
  <c r="AY537" i="11"/>
  <c r="AZ537" i="11" s="1"/>
  <c r="AV557" i="11"/>
  <c r="AU557" i="11"/>
  <c r="AW557" i="11"/>
  <c r="AF499" i="11"/>
  <c r="BA517" i="11" a="1"/>
  <c r="BA517" i="11" s="1"/>
  <c r="AX517" i="11"/>
  <c r="AO508" i="11"/>
  <c r="AC571" i="11" a="1"/>
  <c r="AC571" i="11" s="1"/>
  <c r="AD571" i="11" a="1"/>
  <c r="AD571" i="11" s="1"/>
  <c r="AE571" i="11"/>
  <c r="AI571" i="11" s="1" a="1"/>
  <c r="AI571" i="11" s="1"/>
  <c r="AF565" i="11"/>
  <c r="AF578" i="11"/>
  <c r="AO530" i="11"/>
  <c r="M577" i="11"/>
  <c r="AG577" i="11"/>
  <c r="AH577" i="11" s="1"/>
  <c r="AX607" i="11"/>
  <c r="BA607" i="11" a="1"/>
  <c r="BA607" i="11" s="1"/>
  <c r="AU618" i="11"/>
  <c r="AV618" i="11"/>
  <c r="AW618" i="11"/>
  <c r="AO482" i="11"/>
  <c r="AX567" i="11"/>
  <c r="BA567" i="11" a="1"/>
  <c r="BA567" i="11" s="1"/>
  <c r="BA552" i="11" a="1"/>
  <c r="BA552" i="11" s="1"/>
  <c r="U552" i="11" s="1"/>
  <c r="AX552" i="11"/>
  <c r="Y570" i="11"/>
  <c r="Z570" i="11" a="1"/>
  <c r="Z570" i="11" s="1"/>
  <c r="BA578" i="11" a="1"/>
  <c r="BA578" i="11" s="1"/>
  <c r="U578" i="11" s="1"/>
  <c r="AX578" i="11"/>
  <c r="AC584" i="11" a="1"/>
  <c r="AC584" i="11" s="1"/>
  <c r="AE584" i="11"/>
  <c r="AI584" i="11" s="1" a="1"/>
  <c r="AI584" i="11" s="1"/>
  <c r="AD584" i="11" a="1"/>
  <c r="AD584" i="11" s="1"/>
  <c r="S590" i="11"/>
  <c r="AP590" i="11"/>
  <c r="AQ590" i="11" s="1"/>
  <c r="BA609" i="11" a="1"/>
  <c r="BA609" i="11" s="1"/>
  <c r="AX609" i="11"/>
  <c r="AO492" i="11"/>
  <c r="BA560" i="11" a="1"/>
  <c r="BA560" i="11" s="1"/>
  <c r="U560" i="11" s="1"/>
  <c r="AF574" i="11"/>
  <c r="AF537" i="11"/>
  <c r="Y608" i="11"/>
  <c r="Z608" i="11" a="1"/>
  <c r="Z608" i="11" s="1"/>
  <c r="U608" i="11" s="1"/>
  <c r="Y616" i="11"/>
  <c r="Z616" i="11" a="1"/>
  <c r="Z616" i="11" s="1"/>
  <c r="Y624" i="11"/>
  <c r="Z624" i="11" a="1"/>
  <c r="Z624" i="11" s="1"/>
  <c r="U624" i="11" s="1"/>
  <c r="AD636" i="11" a="1"/>
  <c r="AD636" i="11" s="1"/>
  <c r="AC636" i="11" a="1"/>
  <c r="AC636" i="11" s="1"/>
  <c r="AE636" i="11"/>
  <c r="AI636" i="11" s="1" a="1"/>
  <c r="AI636" i="11" s="1"/>
  <c r="AF633" i="11"/>
  <c r="AF624" i="11"/>
  <c r="BA644" i="11" a="1"/>
  <c r="BA644" i="11" s="1"/>
  <c r="AV634" i="11"/>
  <c r="AW634" i="11"/>
  <c r="AU634" i="11"/>
  <c r="AM642" i="11" a="1"/>
  <c r="AM642" i="11" s="1"/>
  <c r="AN642" i="11"/>
  <c r="AR642" i="11" s="1" a="1"/>
  <c r="AR642" i="11" s="1"/>
  <c r="AL642" i="11" a="1"/>
  <c r="AL642" i="11" s="1"/>
  <c r="Z651" i="11" a="1"/>
  <c r="Z651" i="11" s="1"/>
  <c r="Y651" i="11"/>
  <c r="M662" i="11"/>
  <c r="AG662" i="11"/>
  <c r="AH662" i="11" s="1"/>
  <c r="AU705" i="11"/>
  <c r="AW705" i="11"/>
  <c r="AV705" i="11"/>
  <c r="U650" i="11"/>
  <c r="Y660" i="11"/>
  <c r="Z660" i="11" a="1"/>
  <c r="Z660" i="11" s="1"/>
  <c r="AC672" i="11" a="1"/>
  <c r="AC672" i="11" s="1"/>
  <c r="AD672" i="11" a="1"/>
  <c r="AD672" i="11" s="1"/>
  <c r="AE672" i="11"/>
  <c r="AI672" i="11" s="1" a="1"/>
  <c r="AI672" i="11" s="1"/>
  <c r="BA647" i="11" a="1"/>
  <c r="BA647" i="11" s="1"/>
  <c r="S665" i="11"/>
  <c r="AP665" i="11"/>
  <c r="AQ665" i="11" s="1"/>
  <c r="BA655" i="11" a="1"/>
  <c r="BA655" i="11" s="1"/>
  <c r="AW680" i="11"/>
  <c r="AU680" i="11"/>
  <c r="AV680" i="11"/>
  <c r="AO704" i="11"/>
  <c r="AF653" i="11"/>
  <c r="AO655" i="11"/>
  <c r="AO663" i="11"/>
  <c r="BA733" i="11" a="1"/>
  <c r="BA733" i="11" s="1"/>
  <c r="U733" i="11" s="1"/>
  <c r="BA662" i="11" a="1"/>
  <c r="BA662" i="11" s="1"/>
  <c r="AX662" i="11"/>
  <c r="AE703" i="11"/>
  <c r="AI703" i="11" s="1" a="1"/>
  <c r="AI703" i="11" s="1"/>
  <c r="AC703" i="11" a="1"/>
  <c r="AC703" i="11" s="1"/>
  <c r="AD703" i="11" a="1"/>
  <c r="AD703" i="11" s="1"/>
  <c r="AW713" i="11"/>
  <c r="AU713" i="11"/>
  <c r="AV713" i="11"/>
  <c r="AW729" i="11"/>
  <c r="AU729" i="11"/>
  <c r="AV729" i="11"/>
  <c r="BA742" i="11" a="1"/>
  <c r="BA742" i="11" s="1"/>
  <c r="AX742" i="11"/>
  <c r="AU679" i="11"/>
  <c r="AV679" i="11"/>
  <c r="AW679" i="11"/>
  <c r="AD712" i="11" a="1"/>
  <c r="AD712" i="11" s="1"/>
  <c r="AE712" i="11"/>
  <c r="AI712" i="11" s="1" a="1"/>
  <c r="AI712" i="11" s="1"/>
  <c r="AC712" i="11" a="1"/>
  <c r="AC712" i="11" s="1"/>
  <c r="Z740" i="11" a="1"/>
  <c r="Z740" i="11" s="1"/>
  <c r="Y740" i="11"/>
  <c r="AF683" i="11"/>
  <c r="AX762" i="11"/>
  <c r="BA762" i="11" a="1"/>
  <c r="BA762" i="11" s="1"/>
  <c r="U762" i="11" s="1"/>
  <c r="AP768" i="11"/>
  <c r="AQ768" i="11" s="1"/>
  <c r="S768" i="11"/>
  <c r="AE785" i="11"/>
  <c r="AI785" i="11" s="1" a="1"/>
  <c r="AI785" i="11" s="1"/>
  <c r="AC785" i="11" a="1"/>
  <c r="AC785" i="11" s="1"/>
  <c r="AD785" i="11" a="1"/>
  <c r="AD785" i="11" s="1"/>
  <c r="AF717" i="11"/>
  <c r="BA743" i="11" a="1"/>
  <c r="BA743" i="11" s="1"/>
  <c r="AX743" i="11"/>
  <c r="AU768" i="11"/>
  <c r="AV768" i="11"/>
  <c r="AW768" i="11"/>
  <c r="AX810" i="11"/>
  <c r="BA810" i="11" a="1"/>
  <c r="BA810" i="11" s="1"/>
  <c r="U810" i="11" s="1"/>
  <c r="AU821" i="11"/>
  <c r="AV821" i="11"/>
  <c r="AW821" i="11"/>
  <c r="AF707" i="11"/>
  <c r="AX738" i="11"/>
  <c r="BA738" i="11" a="1"/>
  <c r="BA738" i="11" s="1"/>
  <c r="AF749" i="11"/>
  <c r="AE801" i="11"/>
  <c r="AI801" i="11" s="1" a="1"/>
  <c r="AI801" i="11" s="1"/>
  <c r="AC801" i="11" a="1"/>
  <c r="AC801" i="11" s="1"/>
  <c r="AD801" i="11" a="1"/>
  <c r="AD801" i="11" s="1"/>
  <c r="BA851" i="11" a="1"/>
  <c r="BA851" i="11" s="1"/>
  <c r="AO713" i="11"/>
  <c r="AL801" i="11" a="1"/>
  <c r="AL801" i="11" s="1"/>
  <c r="AN801" i="11"/>
  <c r="AR801" i="11" s="1" a="1"/>
  <c r="AR801" i="11" s="1"/>
  <c r="AM801" i="11" a="1"/>
  <c r="AM801" i="11" s="1"/>
  <c r="BA820" i="11" a="1"/>
  <c r="BA820" i="11" s="1"/>
  <c r="AD829" i="11" a="1"/>
  <c r="AD829" i="11" s="1"/>
  <c r="AE829" i="11"/>
  <c r="AI829" i="11" s="1" a="1"/>
  <c r="AI829" i="11" s="1"/>
  <c r="AC829" i="11" a="1"/>
  <c r="AC829" i="11" s="1"/>
  <c r="AU855" i="11"/>
  <c r="AV855" i="11"/>
  <c r="AW855" i="11"/>
  <c r="AF718" i="11"/>
  <c r="AV800" i="11"/>
  <c r="AW800" i="11"/>
  <c r="AU800" i="11"/>
  <c r="AD854" i="11" a="1"/>
  <c r="AD854" i="11" s="1"/>
  <c r="AE854" i="11"/>
  <c r="AI854" i="11" s="1" a="1"/>
  <c r="AI854" i="11" s="1"/>
  <c r="AC854" i="11" a="1"/>
  <c r="AC854" i="11" s="1"/>
  <c r="AF726" i="11"/>
  <c r="AU801" i="11"/>
  <c r="AV801" i="11"/>
  <c r="AW801" i="11"/>
  <c r="U866" i="11"/>
  <c r="AF818" i="11"/>
  <c r="AF859" i="11"/>
  <c r="AI859" i="11" a="1"/>
  <c r="AI859" i="11" s="1"/>
  <c r="AU853" i="11"/>
  <c r="AV853" i="11"/>
  <c r="AW853" i="11"/>
  <c r="Y872" i="11"/>
  <c r="Z872" i="11" a="1"/>
  <c r="Z872" i="11" s="1"/>
  <c r="AW878" i="11"/>
  <c r="AU878" i="11"/>
  <c r="AV878" i="11"/>
  <c r="BA891" i="11" a="1"/>
  <c r="BA891" i="11" s="1"/>
  <c r="Y904" i="11"/>
  <c r="Z904" i="11" a="1"/>
  <c r="Z904" i="11" s="1"/>
  <c r="BA915" i="11" a="1"/>
  <c r="BA915" i="11" s="1"/>
  <c r="AC863" i="11" a="1"/>
  <c r="AC863" i="11" s="1"/>
  <c r="AD863" i="11" a="1"/>
  <c r="AD863" i="11" s="1"/>
  <c r="AE863" i="11"/>
  <c r="AI863" i="11" s="1" a="1"/>
  <c r="AI863" i="11" s="1"/>
  <c r="U895" i="11"/>
  <c r="AC870" i="11" a="1"/>
  <c r="AC870" i="11" s="1"/>
  <c r="AD870" i="11" a="1"/>
  <c r="AD870" i="11" s="1"/>
  <c r="AE870" i="11"/>
  <c r="AI870" i="11" s="1" a="1"/>
  <c r="AI870" i="11" s="1"/>
  <c r="BA877" i="11" a="1"/>
  <c r="BA877" i="11" s="1"/>
  <c r="Y898" i="11"/>
  <c r="Z898" i="11" a="1"/>
  <c r="Z898" i="11" s="1"/>
  <c r="AU912" i="11"/>
  <c r="AV912" i="11"/>
  <c r="AW912" i="11"/>
  <c r="AF922" i="11"/>
  <c r="AO908" i="11"/>
  <c r="Y944" i="11"/>
  <c r="Z944" i="11" a="1"/>
  <c r="Z944" i="11" s="1"/>
  <c r="AF871" i="11"/>
  <c r="AF893" i="11"/>
  <c r="S915" i="11"/>
  <c r="AP915" i="11"/>
  <c r="AQ915" i="11" s="1"/>
  <c r="AF885" i="11"/>
  <c r="AO894" i="11"/>
  <c r="AF917" i="11"/>
  <c r="AU942" i="11"/>
  <c r="AV942" i="11"/>
  <c r="AW942" i="11"/>
  <c r="BA973" i="11" a="1"/>
  <c r="BA973" i="11" s="1"/>
  <c r="AX973" i="11"/>
  <c r="AD982" i="11" a="1"/>
  <c r="AD982" i="11" s="1"/>
  <c r="AE982" i="11"/>
  <c r="AI982" i="11" s="1" a="1"/>
  <c r="AI982" i="11" s="1"/>
  <c r="AC982" i="11" a="1"/>
  <c r="AC982" i="11" s="1"/>
  <c r="AR990" i="11" a="1"/>
  <c r="AR990" i="11" s="1"/>
  <c r="AF905" i="11"/>
  <c r="AF933" i="11"/>
  <c r="AU970" i="11"/>
  <c r="AV970" i="11"/>
  <c r="AW970" i="11"/>
  <c r="AU1002" i="11"/>
  <c r="AW1002" i="11"/>
  <c r="AV1002" i="11"/>
  <c r="AU948" i="11"/>
  <c r="AV948" i="11"/>
  <c r="AW948" i="11"/>
  <c r="AU964" i="11"/>
  <c r="AV964" i="11"/>
  <c r="AW964" i="11"/>
  <c r="AE980" i="11"/>
  <c r="AI980" i="11" s="1" a="1"/>
  <c r="AI980" i="11" s="1"/>
  <c r="AC980" i="11" a="1"/>
  <c r="AC980" i="11" s="1"/>
  <c r="AD980" i="11" a="1"/>
  <c r="AD980" i="11" s="1"/>
  <c r="AO1004" i="11"/>
  <c r="AF1015" i="11"/>
  <c r="M954" i="11"/>
  <c r="AG954" i="11"/>
  <c r="AH954" i="11" s="1"/>
  <c r="AU996" i="11"/>
  <c r="AV996" i="11"/>
  <c r="AW996" i="11"/>
  <c r="Y941" i="11"/>
  <c r="Z941" i="11" a="1"/>
  <c r="Z941" i="11" s="1"/>
  <c r="AO988" i="11"/>
  <c r="AO1020" i="11"/>
  <c r="Z123" i="11" a="1"/>
  <c r="Z123" i="11" s="1"/>
  <c r="Y123" i="11"/>
  <c r="Z125" i="11" a="1"/>
  <c r="Z125" i="11" s="1"/>
  <c r="Y125" i="11"/>
  <c r="BA124" i="11" a="1"/>
  <c r="BA124" i="11" s="1"/>
  <c r="U124" i="11" s="1"/>
  <c r="AX124" i="11"/>
  <c r="M130" i="11"/>
  <c r="AG130" i="11"/>
  <c r="AH130" i="11" s="1"/>
  <c r="AV139" i="11"/>
  <c r="AU139" i="11"/>
  <c r="AW139" i="11"/>
  <c r="AU141" i="11"/>
  <c r="AV141" i="11"/>
  <c r="AW141" i="11"/>
  <c r="AC149" i="11" a="1"/>
  <c r="AC149" i="11" s="1"/>
  <c r="AD149" i="11" a="1"/>
  <c r="AD149" i="11" s="1"/>
  <c r="AE149" i="11"/>
  <c r="AI149" i="11" s="1" a="1"/>
  <c r="AI149" i="11" s="1"/>
  <c r="AN150" i="11"/>
  <c r="AR150" i="11" s="1" a="1"/>
  <c r="AR150" i="11" s="1"/>
  <c r="AL150" i="11" a="1"/>
  <c r="AL150" i="11" s="1"/>
  <c r="AM150" i="11" a="1"/>
  <c r="AM150" i="11" s="1"/>
  <c r="Y160" i="11"/>
  <c r="Z160" i="11" a="1"/>
  <c r="Z160" i="11" s="1"/>
  <c r="S149" i="11"/>
  <c r="AP149" i="11"/>
  <c r="AQ149" i="11" s="1"/>
  <c r="Y135" i="11"/>
  <c r="Z135" i="11" a="1"/>
  <c r="Z135" i="11" s="1"/>
  <c r="BA159" i="11" a="1"/>
  <c r="BA159" i="11" s="1"/>
  <c r="AX159" i="11"/>
  <c r="AF155" i="11"/>
  <c r="AN166" i="11"/>
  <c r="AR166" i="11" s="1" a="1"/>
  <c r="AR166" i="11" s="1"/>
  <c r="AL166" i="11" a="1"/>
  <c r="AL166" i="11" s="1"/>
  <c r="AM166" i="11" a="1"/>
  <c r="AM166" i="11" s="1"/>
  <c r="AU156" i="11"/>
  <c r="AV156" i="11"/>
  <c r="AW156" i="11"/>
  <c r="AG174" i="11"/>
  <c r="AH174" i="11" s="1"/>
  <c r="M174" i="11"/>
  <c r="BA165" i="11" a="1"/>
  <c r="BA165" i="11" s="1"/>
  <c r="AX165" i="11"/>
  <c r="AE179" i="11"/>
  <c r="AI179" i="11" s="1" a="1"/>
  <c r="AI179" i="11" s="1"/>
  <c r="AC179" i="11" a="1"/>
  <c r="AC179" i="11" s="1"/>
  <c r="AD179" i="11" a="1"/>
  <c r="AD179" i="11" s="1"/>
  <c r="AX167" i="11"/>
  <c r="BA167" i="11" a="1"/>
  <c r="BA167" i="11" s="1"/>
  <c r="AX168" i="11"/>
  <c r="BA168" i="11" a="1"/>
  <c r="BA168" i="11" s="1"/>
  <c r="AX176" i="11"/>
  <c r="BA176" i="11" a="1"/>
  <c r="BA176" i="11" s="1"/>
  <c r="AW190" i="11"/>
  <c r="AV190" i="11"/>
  <c r="AU190" i="11"/>
  <c r="AX184" i="11"/>
  <c r="BA184" i="11" a="1"/>
  <c r="BA184" i="11" s="1"/>
  <c r="U184" i="11" s="1"/>
  <c r="M197" i="11"/>
  <c r="AU212" i="11"/>
  <c r="AV212" i="11"/>
  <c r="AW212" i="11"/>
  <c r="AF198" i="11"/>
  <c r="AC208" i="11" a="1"/>
  <c r="AC208" i="11" s="1"/>
  <c r="AE208" i="11"/>
  <c r="AI208" i="11" s="1" a="1"/>
  <c r="AI208" i="11" s="1"/>
  <c r="AD208" i="11" a="1"/>
  <c r="AD208" i="11" s="1"/>
  <c r="BA213" i="11" a="1"/>
  <c r="BA213" i="11" s="1"/>
  <c r="U213" i="11" s="1"/>
  <c r="AU224" i="11"/>
  <c r="AV224" i="11"/>
  <c r="AW224" i="11"/>
  <c r="S207" i="11"/>
  <c r="AP207" i="11"/>
  <c r="AQ207" i="11" s="1"/>
  <c r="AV226" i="11"/>
  <c r="AU226" i="11"/>
  <c r="AW226" i="11"/>
  <c r="AX221" i="11"/>
  <c r="BA221" i="11" a="1"/>
  <c r="BA221" i="11" s="1"/>
  <c r="AX230" i="11"/>
  <c r="BA230" i="11" a="1"/>
  <c r="BA230" i="11" s="1"/>
  <c r="Z241" i="11" a="1"/>
  <c r="Z241" i="11" s="1"/>
  <c r="Y241" i="11"/>
  <c r="AE250" i="11"/>
  <c r="AI250" i="11" s="1" a="1"/>
  <c r="AI250" i="11" s="1"/>
  <c r="AC250" i="11" a="1"/>
  <c r="AC250" i="11" s="1"/>
  <c r="AD250" i="11" a="1"/>
  <c r="AD250" i="11" s="1"/>
  <c r="AU256" i="11"/>
  <c r="AW256" i="11"/>
  <c r="AV256" i="11"/>
  <c r="S254" i="11"/>
  <c r="AP254" i="11"/>
  <c r="AQ254" i="11" s="1"/>
  <c r="AE255" i="11"/>
  <c r="AI255" i="11" s="1" a="1"/>
  <c r="AI255" i="11" s="1"/>
  <c r="AC255" i="11" a="1"/>
  <c r="AC255" i="11" s="1"/>
  <c r="AD255" i="11" a="1"/>
  <c r="AD255" i="11" s="1"/>
  <c r="AF248" i="11"/>
  <c r="AX264" i="11"/>
  <c r="BA264" i="11" a="1"/>
  <c r="BA264" i="11" s="1"/>
  <c r="AN242" i="11"/>
  <c r="AR242" i="11" s="1" a="1"/>
  <c r="AR242" i="11" s="1"/>
  <c r="AM242" i="11" a="1"/>
  <c r="AM242" i="11" s="1"/>
  <c r="AL242" i="11" a="1"/>
  <c r="AL242" i="11" s="1"/>
  <c r="AO258" i="11"/>
  <c r="AF238" i="11"/>
  <c r="AV284" i="11"/>
  <c r="AW284" i="11"/>
  <c r="AU284" i="11"/>
  <c r="AM286" i="11" a="1"/>
  <c r="AM286" i="11" s="1"/>
  <c r="AL286" i="11" a="1"/>
  <c r="AL286" i="11" s="1"/>
  <c r="AN286" i="11"/>
  <c r="AR286" i="11" s="1" a="1"/>
  <c r="AR286" i="11" s="1"/>
  <c r="AU276" i="11"/>
  <c r="AV276" i="11"/>
  <c r="AW276" i="11"/>
  <c r="AG281" i="11"/>
  <c r="AH281" i="11" s="1"/>
  <c r="AE288" i="11"/>
  <c r="AI288" i="11" s="1" a="1"/>
  <c r="AI288" i="11" s="1"/>
  <c r="AD288" i="11" a="1"/>
  <c r="AD288" i="11" s="1"/>
  <c r="AC288" i="11" a="1"/>
  <c r="AC288" i="11" s="1"/>
  <c r="AE283" i="11"/>
  <c r="AI283" i="11" s="1" a="1"/>
  <c r="AI283" i="11" s="1"/>
  <c r="AC283" i="11" a="1"/>
  <c r="AC283" i="11" s="1"/>
  <c r="AD283" i="11" a="1"/>
  <c r="AD283" i="11" s="1"/>
  <c r="AU293" i="11"/>
  <c r="AV293" i="11"/>
  <c r="AW293" i="11"/>
  <c r="AY303" i="11"/>
  <c r="AZ303" i="11" s="1"/>
  <c r="P303" i="11"/>
  <c r="AX305" i="11"/>
  <c r="BA305" i="11" a="1"/>
  <c r="BA305" i="11" s="1"/>
  <c r="Y324" i="11"/>
  <c r="Z324" i="11" a="1"/>
  <c r="Z324" i="11" s="1"/>
  <c r="U324" i="11" s="1"/>
  <c r="AU333" i="11"/>
  <c r="AW333" i="11"/>
  <c r="AV333" i="11"/>
  <c r="AF280" i="11"/>
  <c r="AE301" i="11"/>
  <c r="AI301" i="11" s="1" a="1"/>
  <c r="AI301" i="11" s="1"/>
  <c r="AC301" i="11" a="1"/>
  <c r="AC301" i="11" s="1"/>
  <c r="AD301" i="11" a="1"/>
  <c r="AD301" i="11" s="1"/>
  <c r="AF313" i="11"/>
  <c r="AU339" i="11"/>
  <c r="AV339" i="11"/>
  <c r="AW339" i="11"/>
  <c r="AU317" i="11"/>
  <c r="AV317" i="11"/>
  <c r="AW317" i="11"/>
  <c r="AO300" i="11"/>
  <c r="AF335" i="11"/>
  <c r="AE321" i="11"/>
  <c r="AI321" i="11" s="1" a="1"/>
  <c r="AI321" i="11" s="1"/>
  <c r="AC321" i="11" a="1"/>
  <c r="AC321" i="11" s="1"/>
  <c r="AD321" i="11" a="1"/>
  <c r="AD321" i="11" s="1"/>
  <c r="AX336" i="11"/>
  <c r="BA336" i="11" a="1"/>
  <c r="BA336" i="11" s="1"/>
  <c r="AE350" i="11"/>
  <c r="AI350" i="11" s="1" a="1"/>
  <c r="AI350" i="11" s="1"/>
  <c r="AC350" i="11" a="1"/>
  <c r="AC350" i="11" s="1"/>
  <c r="AD350" i="11" a="1"/>
  <c r="AD350" i="11" s="1"/>
  <c r="AU330" i="11"/>
  <c r="AV330" i="11"/>
  <c r="AW330" i="11"/>
  <c r="BA366" i="11" a="1"/>
  <c r="BA366" i="11" s="1"/>
  <c r="AX366" i="11"/>
  <c r="AC369" i="11" a="1"/>
  <c r="AC369" i="11" s="1"/>
  <c r="AD369" i="11" a="1"/>
  <c r="AD369" i="11" s="1"/>
  <c r="AE369" i="11"/>
  <c r="AI369" i="11" s="1" a="1"/>
  <c r="AI369" i="11" s="1"/>
  <c r="M376" i="11"/>
  <c r="AG376" i="11"/>
  <c r="AH376" i="11" s="1"/>
  <c r="AX410" i="11"/>
  <c r="BA410" i="11" a="1"/>
  <c r="BA410" i="11" s="1"/>
  <c r="Y408" i="11"/>
  <c r="Z408" i="11" a="1"/>
  <c r="Z408" i="11" s="1"/>
  <c r="AL386" i="11" a="1"/>
  <c r="AL386" i="11" s="1"/>
  <c r="AN386" i="11"/>
  <c r="AR386" i="11" s="1" a="1"/>
  <c r="AR386" i="11" s="1"/>
  <c r="AM386" i="11" a="1"/>
  <c r="AM386" i="11" s="1"/>
  <c r="AD405" i="11" a="1"/>
  <c r="AD405" i="11" s="1"/>
  <c r="AE405" i="11"/>
  <c r="AI405" i="11" s="1" a="1"/>
  <c r="AI405" i="11" s="1"/>
  <c r="AC405" i="11" a="1"/>
  <c r="AC405" i="11" s="1"/>
  <c r="S357" i="11"/>
  <c r="AP357" i="11"/>
  <c r="AQ357" i="11" s="1"/>
  <c r="S373" i="11"/>
  <c r="AP373" i="11"/>
  <c r="AQ373" i="11" s="1"/>
  <c r="AL414" i="11" a="1"/>
  <c r="AL414" i="11" s="1"/>
  <c r="AM414" i="11" a="1"/>
  <c r="AM414" i="11" s="1"/>
  <c r="AN414" i="11"/>
  <c r="AR414" i="11" s="1" a="1"/>
  <c r="AR414" i="11" s="1"/>
  <c r="AP406" i="11"/>
  <c r="AQ406" i="11" s="1"/>
  <c r="S406" i="11"/>
  <c r="AU403" i="11"/>
  <c r="AV403" i="11"/>
  <c r="AW403" i="11"/>
  <c r="AU395" i="11"/>
  <c r="AV395" i="11"/>
  <c r="AW395" i="11"/>
  <c r="AE383" i="11"/>
  <c r="AI383" i="11" s="1" a="1"/>
  <c r="AI383" i="11" s="1"/>
  <c r="AC383" i="11" a="1"/>
  <c r="AC383" i="11" s="1"/>
  <c r="AD383" i="11" a="1"/>
  <c r="AD383" i="11" s="1"/>
  <c r="BA419" i="11" a="1"/>
  <c r="BA419" i="11" s="1"/>
  <c r="AX419" i="11"/>
  <c r="AF431" i="11"/>
  <c r="AF359" i="11"/>
  <c r="AU445" i="11"/>
  <c r="AV445" i="11"/>
  <c r="AW445" i="11"/>
  <c r="AU450" i="11"/>
  <c r="AW450" i="11"/>
  <c r="AV450" i="11"/>
  <c r="M454" i="11"/>
  <c r="Y465" i="11"/>
  <c r="Z465" i="11" a="1"/>
  <c r="Z465" i="11" s="1"/>
  <c r="M473" i="11"/>
  <c r="AG473" i="11"/>
  <c r="AH473" i="11" s="1"/>
  <c r="BA481" i="11" a="1"/>
  <c r="BA481" i="11" s="1"/>
  <c r="AX481" i="11"/>
  <c r="AU500" i="11"/>
  <c r="AV500" i="11"/>
  <c r="AW500" i="11"/>
  <c r="AF408" i="11"/>
  <c r="Z455" i="11" a="1"/>
  <c r="Z455" i="11" s="1"/>
  <c r="Y455" i="11"/>
  <c r="S472" i="11"/>
  <c r="AP472" i="11"/>
  <c r="AQ472" i="11" s="1"/>
  <c r="Z480" i="11" a="1"/>
  <c r="Z480" i="11" s="1"/>
  <c r="U480" i="11" s="1"/>
  <c r="Y480" i="11"/>
  <c r="AI487" i="11" a="1"/>
  <c r="AI487" i="11" s="1"/>
  <c r="AF487" i="11"/>
  <c r="AV494" i="11"/>
  <c r="AW494" i="11"/>
  <c r="AU494" i="11"/>
  <c r="Z463" i="11" a="1"/>
  <c r="Z463" i="11" s="1"/>
  <c r="Y463" i="11"/>
  <c r="Y524" i="11"/>
  <c r="Z524" i="11" a="1"/>
  <c r="Z524" i="11" s="1"/>
  <c r="BA503" i="11" a="1"/>
  <c r="BA503" i="11" s="1"/>
  <c r="Z522" i="11" a="1"/>
  <c r="Z522" i="11" s="1"/>
  <c r="Y522" i="11"/>
  <c r="M488" i="11"/>
  <c r="AG488" i="11"/>
  <c r="AH488" i="11" s="1"/>
  <c r="Z514" i="11" a="1"/>
  <c r="Z514" i="11" s="1"/>
  <c r="Y514" i="11"/>
  <c r="AU490" i="11"/>
  <c r="AV490" i="11"/>
  <c r="AW490" i="11"/>
  <c r="AF501" i="11"/>
  <c r="AF511" i="11"/>
  <c r="AD530" i="11" a="1"/>
  <c r="AD530" i="11" s="1"/>
  <c r="AE530" i="11"/>
  <c r="AI530" i="11" s="1" a="1"/>
  <c r="AI530" i="11" s="1"/>
  <c r="AC530" i="11" a="1"/>
  <c r="AC530" i="11" s="1"/>
  <c r="M475" i="11"/>
  <c r="AG475" i="11"/>
  <c r="AH475" i="11" s="1"/>
  <c r="Z516" i="11" a="1"/>
  <c r="Z516" i="11" s="1"/>
  <c r="Y516" i="11"/>
  <c r="AD539" i="11" a="1"/>
  <c r="AD539" i="11" s="1"/>
  <c r="AE539" i="11"/>
  <c r="AI539" i="11" s="1" a="1"/>
  <c r="AI539" i="11" s="1"/>
  <c r="AC539" i="11" a="1"/>
  <c r="AC539" i="11" s="1"/>
  <c r="AE547" i="11"/>
  <c r="AI547" i="11" s="1" a="1"/>
  <c r="AI547" i="11" s="1"/>
  <c r="AC547" i="11" a="1"/>
  <c r="AC547" i="11" s="1"/>
  <c r="AD547" i="11" a="1"/>
  <c r="AD547" i="11" s="1"/>
  <c r="Y559" i="11"/>
  <c r="Z559" i="11" a="1"/>
  <c r="Z559" i="11" s="1"/>
  <c r="AF453" i="11"/>
  <c r="M529" i="11"/>
  <c r="AG529" i="11"/>
  <c r="AH529" i="11" s="1"/>
  <c r="AX568" i="11"/>
  <c r="BA568" i="11" a="1"/>
  <c r="BA568" i="11" s="1"/>
  <c r="AV571" i="11"/>
  <c r="AW571" i="11"/>
  <c r="AU571" i="11"/>
  <c r="AP518" i="11"/>
  <c r="AQ518" i="11" s="1"/>
  <c r="S518" i="11"/>
  <c r="U566" i="11"/>
  <c r="S463" i="11"/>
  <c r="AP463" i="11"/>
  <c r="AQ463" i="11" s="1"/>
  <c r="Y562" i="11"/>
  <c r="Z562" i="11" a="1"/>
  <c r="Z562" i="11" s="1"/>
  <c r="AL570" i="11" a="1"/>
  <c r="AL570" i="11" s="1"/>
  <c r="AM570" i="11" a="1"/>
  <c r="AM570" i="11" s="1"/>
  <c r="AN570" i="11"/>
  <c r="AR570" i="11" s="1" a="1"/>
  <c r="AR570" i="11" s="1"/>
  <c r="AU594" i="11"/>
  <c r="AV594" i="11"/>
  <c r="AW594" i="11"/>
  <c r="AO500" i="11"/>
  <c r="AL584" i="11" a="1"/>
  <c r="AL584" i="11" s="1"/>
  <c r="AN584" i="11"/>
  <c r="AR584" i="11" s="1" a="1"/>
  <c r="AR584" i="11" s="1"/>
  <c r="AM584" i="11" a="1"/>
  <c r="AM584" i="11" s="1"/>
  <c r="AD602" i="11" a="1"/>
  <c r="AD602" i="11" s="1"/>
  <c r="AE602" i="11"/>
  <c r="AI602" i="11" s="1" a="1"/>
  <c r="AI602" i="11" s="1"/>
  <c r="AC602" i="11" a="1"/>
  <c r="AC602" i="11" s="1"/>
  <c r="AD610" i="11" a="1"/>
  <c r="AD610" i="11" s="1"/>
  <c r="AE610" i="11"/>
  <c r="AI610" i="11" s="1" a="1"/>
  <c r="AI610" i="11" s="1"/>
  <c r="AC610" i="11" a="1"/>
  <c r="AC610" i="11" s="1"/>
  <c r="Y622" i="11"/>
  <c r="Z622" i="11" a="1"/>
  <c r="Z622" i="11" s="1"/>
  <c r="AF521" i="11"/>
  <c r="AF556" i="11"/>
  <c r="AD595" i="11" a="1"/>
  <c r="AD595" i="11" s="1"/>
  <c r="AE595" i="11"/>
  <c r="AI595" i="11" s="1" a="1"/>
  <c r="AI595" i="11" s="1"/>
  <c r="AC595" i="11" a="1"/>
  <c r="AC595" i="11" s="1"/>
  <c r="Z615" i="11" a="1"/>
  <c r="Z615" i="11" s="1"/>
  <c r="Y615" i="11"/>
  <c r="AD627" i="11" a="1"/>
  <c r="AD627" i="11" s="1"/>
  <c r="AE627" i="11"/>
  <c r="AI627" i="11" s="1" a="1"/>
  <c r="AI627" i="11" s="1"/>
  <c r="AC627" i="11" a="1"/>
  <c r="AC627" i="11" s="1"/>
  <c r="AC588" i="11" a="1"/>
  <c r="AC588" i="11" s="1"/>
  <c r="AD588" i="11" a="1"/>
  <c r="AD588" i="11" s="1"/>
  <c r="AE588" i="11"/>
  <c r="AI588" i="11" s="1" a="1"/>
  <c r="AI588" i="11" s="1"/>
  <c r="AX595" i="11"/>
  <c r="BA595" i="11" a="1"/>
  <c r="BA595" i="11" s="1"/>
  <c r="BA668" i="11" a="1"/>
  <c r="BA668" i="11" s="1"/>
  <c r="AX668" i="11"/>
  <c r="BA653" i="11" a="1"/>
  <c r="BA653" i="11" s="1"/>
  <c r="U653" i="11" s="1"/>
  <c r="AX653" i="11"/>
  <c r="BA669" i="11" a="1"/>
  <c r="BA669" i="11" s="1"/>
  <c r="AX669" i="11"/>
  <c r="AF623" i="11"/>
  <c r="Y634" i="11"/>
  <c r="Z634" i="11" a="1"/>
  <c r="Z634" i="11" s="1"/>
  <c r="Z643" i="11" a="1"/>
  <c r="Z643" i="11" s="1"/>
  <c r="Y643" i="11"/>
  <c r="AD663" i="11" a="1"/>
  <c r="AD663" i="11" s="1"/>
  <c r="AE663" i="11"/>
  <c r="AI663" i="11" s="1" a="1"/>
  <c r="AI663" i="11" s="1"/>
  <c r="AC663" i="11" a="1"/>
  <c r="AC663" i="11" s="1"/>
  <c r="AY691" i="11"/>
  <c r="AZ691" i="11" s="1"/>
  <c r="P691" i="11"/>
  <c r="AC699" i="11" a="1"/>
  <c r="AC699" i="11" s="1"/>
  <c r="AE699" i="11"/>
  <c r="AI699" i="11" s="1" a="1"/>
  <c r="AI699" i="11" s="1"/>
  <c r="AD699" i="11" a="1"/>
  <c r="AD699" i="11" s="1"/>
  <c r="AF658" i="11"/>
  <c r="Y680" i="11"/>
  <c r="Z680" i="11" a="1"/>
  <c r="Z680" i="11" s="1"/>
  <c r="AX678" i="11"/>
  <c r="BA678" i="11" a="1"/>
  <c r="BA678" i="11" s="1"/>
  <c r="BA646" i="11" a="1"/>
  <c r="BA646" i="11" s="1"/>
  <c r="AX646" i="11"/>
  <c r="BA757" i="11" a="1"/>
  <c r="BA757" i="11" s="1"/>
  <c r="M685" i="11"/>
  <c r="AG685" i="11"/>
  <c r="AH685" i="11" s="1"/>
  <c r="AE695" i="11"/>
  <c r="AI695" i="11" s="1" a="1"/>
  <c r="AI695" i="11" s="1"/>
  <c r="AC695" i="11" a="1"/>
  <c r="AC695" i="11" s="1"/>
  <c r="AD695" i="11" a="1"/>
  <c r="AD695" i="11" s="1"/>
  <c r="AV703" i="11"/>
  <c r="AW703" i="11"/>
  <c r="AU703" i="11"/>
  <c r="AD743" i="11" a="1"/>
  <c r="AD743" i="11" s="1"/>
  <c r="AE743" i="11"/>
  <c r="AI743" i="11" s="1" a="1"/>
  <c r="AI743" i="11" s="1"/>
  <c r="AC743" i="11" a="1"/>
  <c r="AC743" i="11" s="1"/>
  <c r="AW761" i="11"/>
  <c r="AU761" i="11"/>
  <c r="AV761" i="11"/>
  <c r="AF650" i="11"/>
  <c r="Z772" i="11" a="1"/>
  <c r="Z772" i="11" s="1"/>
  <c r="Y772" i="11"/>
  <c r="AO664" i="11"/>
  <c r="AF770" i="11"/>
  <c r="Y785" i="11"/>
  <c r="Z785" i="11" a="1"/>
  <c r="Z785" i="11" s="1"/>
  <c r="AF698" i="11"/>
  <c r="BA759" i="11" a="1"/>
  <c r="BA759" i="11" s="1"/>
  <c r="AX759" i="11"/>
  <c r="BA763" i="11" a="1"/>
  <c r="BA763" i="11" s="1"/>
  <c r="AL769" i="11" a="1"/>
  <c r="AL769" i="11" s="1"/>
  <c r="AM769" i="11" a="1"/>
  <c r="AM769" i="11" s="1"/>
  <c r="AN769" i="11"/>
  <c r="AR769" i="11" s="1" a="1"/>
  <c r="AR769" i="11" s="1"/>
  <c r="AX793" i="11"/>
  <c r="BA793" i="11" a="1"/>
  <c r="BA793" i="11" s="1"/>
  <c r="U793" i="11" s="1"/>
  <c r="Y800" i="11"/>
  <c r="Z800" i="11" a="1"/>
  <c r="Z800" i="11" s="1"/>
  <c r="AC788" i="11" a="1"/>
  <c r="AC788" i="11" s="1"/>
  <c r="AD788" i="11" a="1"/>
  <c r="AD788" i="11" s="1"/>
  <c r="AE788" i="11"/>
  <c r="AI788" i="11" s="1" a="1"/>
  <c r="AI788" i="11" s="1"/>
  <c r="BA803" i="11" a="1"/>
  <c r="BA803" i="11" s="1"/>
  <c r="AX803" i="11"/>
  <c r="BA819" i="11" a="1"/>
  <c r="BA819" i="11" s="1"/>
  <c r="AX819" i="11"/>
  <c r="BA812" i="11" a="1"/>
  <c r="BA812" i="11" s="1"/>
  <c r="U812" i="11" s="1"/>
  <c r="AD821" i="11" a="1"/>
  <c r="AD821" i="11" s="1"/>
  <c r="AE821" i="11"/>
  <c r="AI821" i="11" s="1" a="1"/>
  <c r="AI821" i="11" s="1"/>
  <c r="AC821" i="11" a="1"/>
  <c r="AC821" i="11" s="1"/>
  <c r="AW847" i="11"/>
  <c r="AU847" i="11"/>
  <c r="AV847" i="11"/>
  <c r="M733" i="11"/>
  <c r="AG733" i="11"/>
  <c r="AH733" i="11" s="1"/>
  <c r="AW780" i="11"/>
  <c r="AV780" i="11"/>
  <c r="AU780" i="11"/>
  <c r="AD806" i="11" a="1"/>
  <c r="AD806" i="11" s="1"/>
  <c r="AE806" i="11"/>
  <c r="AI806" i="11" s="1" a="1"/>
  <c r="AI806" i="11" s="1"/>
  <c r="AC806" i="11" a="1"/>
  <c r="AC806" i="11" s="1"/>
  <c r="AD822" i="11" a="1"/>
  <c r="AD822" i="11" s="1"/>
  <c r="AE822" i="11"/>
  <c r="AI822" i="11" s="1" a="1"/>
  <c r="AI822" i="11" s="1"/>
  <c r="AC822" i="11" a="1"/>
  <c r="AC822" i="11" s="1"/>
  <c r="AF822" i="11" s="1"/>
  <c r="AD838" i="11" a="1"/>
  <c r="AD838" i="11" s="1"/>
  <c r="AE838" i="11"/>
  <c r="AI838" i="11" s="1" a="1"/>
  <c r="AI838" i="11" s="1"/>
  <c r="AC838" i="11" a="1"/>
  <c r="AC838" i="11" s="1"/>
  <c r="BA712" i="11" a="1"/>
  <c r="BA712" i="11" s="1"/>
  <c r="AC815" i="11" a="1"/>
  <c r="AC815" i="11" s="1"/>
  <c r="AD815" i="11" a="1"/>
  <c r="AD815" i="11" s="1"/>
  <c r="AE815" i="11"/>
  <c r="AI815" i="11" s="1" a="1"/>
  <c r="AI815" i="11" s="1"/>
  <c r="AC823" i="11" a="1"/>
  <c r="AC823" i="11" s="1"/>
  <c r="AD823" i="11" a="1"/>
  <c r="AD823" i="11" s="1"/>
  <c r="AE823" i="11"/>
  <c r="AI823" i="11" s="1" a="1"/>
  <c r="AI823" i="11" s="1"/>
  <c r="AC831" i="11" a="1"/>
  <c r="AC831" i="11" s="1"/>
  <c r="AD831" i="11" a="1"/>
  <c r="AD831" i="11" s="1"/>
  <c r="AE831" i="11"/>
  <c r="AI831" i="11" s="1" a="1"/>
  <c r="AI831" i="11" s="1"/>
  <c r="AC839" i="11" a="1"/>
  <c r="AC839" i="11" s="1"/>
  <c r="AD839" i="11" a="1"/>
  <c r="AD839" i="11" s="1"/>
  <c r="AE839" i="11"/>
  <c r="AI839" i="11" s="1" a="1"/>
  <c r="AI839" i="11" s="1"/>
  <c r="AC847" i="11" a="1"/>
  <c r="AC847" i="11" s="1"/>
  <c r="AD847" i="11" a="1"/>
  <c r="AD847" i="11" s="1"/>
  <c r="AE847" i="11"/>
  <c r="AI847" i="11" s="1" a="1"/>
  <c r="AI847" i="11" s="1"/>
  <c r="AD855" i="11" a="1"/>
  <c r="AD855" i="11" s="1"/>
  <c r="AE855" i="11"/>
  <c r="AI855" i="11" s="1" a="1"/>
  <c r="AI855" i="11" s="1"/>
  <c r="AC855" i="11" a="1"/>
  <c r="AC855" i="11" s="1"/>
  <c r="AF778" i="11"/>
  <c r="M843" i="11"/>
  <c r="AG843" i="11"/>
  <c r="AH843" i="11" s="1"/>
  <c r="M860" i="11"/>
  <c r="AG860" i="11"/>
  <c r="AH860" i="11" s="1"/>
  <c r="AO807" i="11"/>
  <c r="AX850" i="11"/>
  <c r="BA850" i="11" a="1"/>
  <c r="BA850" i="11" s="1"/>
  <c r="U850" i="11" s="1"/>
  <c r="AO777" i="11"/>
  <c r="S820" i="11"/>
  <c r="AP820" i="11"/>
  <c r="AQ820" i="11" s="1"/>
  <c r="M835" i="11"/>
  <c r="AG835" i="11"/>
  <c r="AH835" i="11" s="1"/>
  <c r="AC861" i="11" a="1"/>
  <c r="AC861" i="11" s="1"/>
  <c r="AE861" i="11"/>
  <c r="AI861" i="11" s="1" a="1"/>
  <c r="AI861" i="11" s="1"/>
  <c r="AD861" i="11" a="1"/>
  <c r="AD861" i="11" s="1"/>
  <c r="AX873" i="11"/>
  <c r="BA873" i="11" a="1"/>
  <c r="BA873" i="11" s="1"/>
  <c r="AX889" i="11"/>
  <c r="BA889" i="11" a="1"/>
  <c r="BA889" i="11" s="1"/>
  <c r="AX905" i="11"/>
  <c r="BA905" i="11" a="1"/>
  <c r="BA905" i="11" s="1"/>
  <c r="AX921" i="11"/>
  <c r="BA921" i="11" a="1"/>
  <c r="BA921" i="11" s="1"/>
  <c r="AF841" i="11"/>
  <c r="Y853" i="11"/>
  <c r="Z853" i="11" a="1"/>
  <c r="Z853" i="11" s="1"/>
  <c r="S872" i="11"/>
  <c r="AP872" i="11"/>
  <c r="AQ872" i="11" s="1"/>
  <c r="AD892" i="11" a="1"/>
  <c r="AD892" i="11" s="1"/>
  <c r="AE892" i="11"/>
  <c r="AI892" i="11" s="1" a="1"/>
  <c r="AI892" i="11" s="1"/>
  <c r="AC892" i="11" a="1"/>
  <c r="AC892" i="11" s="1"/>
  <c r="M899" i="11"/>
  <c r="AG899" i="11"/>
  <c r="AH899" i="11" s="1"/>
  <c r="AO904" i="11"/>
  <c r="AW910" i="11"/>
  <c r="AU910" i="11"/>
  <c r="AV910" i="11"/>
  <c r="AD916" i="11" a="1"/>
  <c r="AD916" i="11" s="1"/>
  <c r="AE916" i="11"/>
  <c r="AI916" i="11" s="1" a="1"/>
  <c r="AI916" i="11" s="1"/>
  <c r="AC916" i="11" a="1"/>
  <c r="AC916" i="11" s="1"/>
  <c r="AU863" i="11"/>
  <c r="AV863" i="11"/>
  <c r="AW863" i="11"/>
  <c r="AC878" i="11" a="1"/>
  <c r="AC878" i="11" s="1"/>
  <c r="AD878" i="11" a="1"/>
  <c r="AD878" i="11" s="1"/>
  <c r="AE878" i="11"/>
  <c r="AI878" i="11" s="1" a="1"/>
  <c r="AI878" i="11" s="1"/>
  <c r="AX885" i="11"/>
  <c r="BA885" i="11" a="1"/>
  <c r="BA885" i="11" s="1"/>
  <c r="U885" i="11" s="1"/>
  <c r="Y906" i="11"/>
  <c r="Z906" i="11" a="1"/>
  <c r="Z906" i="11" s="1"/>
  <c r="AU920" i="11"/>
  <c r="AV920" i="11"/>
  <c r="AW920" i="11"/>
  <c r="AI929" i="11" a="1"/>
  <c r="AI929" i="11" s="1"/>
  <c r="AF929" i="11"/>
  <c r="M901" i="11"/>
  <c r="AG901" i="11"/>
  <c r="AH901" i="11" s="1"/>
  <c r="AF913" i="11"/>
  <c r="AF888" i="11"/>
  <c r="AX939" i="11"/>
  <c r="BA939" i="11" a="1"/>
  <c r="BA939" i="11" s="1"/>
  <c r="U939" i="11" s="1"/>
  <c r="AY935" i="11"/>
  <c r="AZ935" i="11" s="1"/>
  <c r="P935" i="11"/>
  <c r="AE932" i="11"/>
  <c r="AI932" i="11" s="1" a="1"/>
  <c r="AI932" i="11" s="1"/>
  <c r="AC932" i="11" a="1"/>
  <c r="AC932" i="11" s="1"/>
  <c r="AD932" i="11" a="1"/>
  <c r="AD932" i="11" s="1"/>
  <c r="Z942" i="11" a="1"/>
  <c r="Z942" i="11" s="1"/>
  <c r="Y942" i="11"/>
  <c r="BA965" i="11" a="1"/>
  <c r="BA965" i="11" s="1"/>
  <c r="AX965" i="11"/>
  <c r="AD974" i="11" a="1"/>
  <c r="AD974" i="11" s="1"/>
  <c r="AE974" i="11"/>
  <c r="AI974" i="11" s="1" a="1"/>
  <c r="AI974" i="11" s="1"/>
  <c r="AC974" i="11" a="1"/>
  <c r="AC974" i="11" s="1"/>
  <c r="AW1000" i="11"/>
  <c r="AV1000" i="11"/>
  <c r="AU1000" i="11"/>
  <c r="AD1014" i="11" a="1"/>
  <c r="AD1014" i="11" s="1"/>
  <c r="AC1014" i="11" a="1"/>
  <c r="AC1014" i="11" s="1"/>
  <c r="AE1014" i="11"/>
  <c r="AI1014" i="11" s="1" a="1"/>
  <c r="AI1014" i="11" s="1"/>
  <c r="BA929" i="11" a="1"/>
  <c r="BA929" i="11" s="1"/>
  <c r="AX929" i="11"/>
  <c r="AC952" i="11" a="1"/>
  <c r="AC952" i="11" s="1"/>
  <c r="AD952" i="11" a="1"/>
  <c r="AD952" i="11" s="1"/>
  <c r="AE952" i="11"/>
  <c r="AI952" i="11" s="1" a="1"/>
  <c r="AI952" i="11" s="1"/>
  <c r="AC984" i="11" a="1"/>
  <c r="AC984" i="11" s="1"/>
  <c r="AD984" i="11" a="1"/>
  <c r="AD984" i="11" s="1"/>
  <c r="AE984" i="11"/>
  <c r="AI984" i="11" s="1" a="1"/>
  <c r="AI984" i="11" s="1"/>
  <c r="BA966" i="11" a="1"/>
  <c r="BA966" i="11" s="1"/>
  <c r="AX966" i="11"/>
  <c r="AU980" i="11"/>
  <c r="AV980" i="11"/>
  <c r="AW980" i="11"/>
  <c r="S957" i="11"/>
  <c r="AP957" i="11"/>
  <c r="AQ957" i="11" s="1"/>
  <c r="AF979" i="11"/>
  <c r="AF955" i="11"/>
  <c r="AX911" i="11"/>
  <c r="BA911" i="11" a="1"/>
  <c r="BA911" i="11" s="1"/>
  <c r="AU941" i="11"/>
  <c r="AV941" i="11"/>
  <c r="AW941" i="11"/>
  <c r="M140" i="11"/>
  <c r="AG140" i="11"/>
  <c r="AH140" i="11" s="1"/>
  <c r="AE134" i="11"/>
  <c r="AI134" i="11" s="1" a="1"/>
  <c r="AI134" i="11" s="1"/>
  <c r="AC134" i="11" a="1"/>
  <c r="AC134" i="11" s="1"/>
  <c r="AD134" i="11" a="1"/>
  <c r="AD134" i="11" s="1"/>
  <c r="AG129" i="11"/>
  <c r="AH129" i="11" s="1"/>
  <c r="M129" i="11"/>
  <c r="AN139" i="11"/>
  <c r="AR139" i="11" s="1" a="1"/>
  <c r="AR139" i="11" s="1"/>
  <c r="AL139" i="11" a="1"/>
  <c r="AL139" i="11" s="1"/>
  <c r="AM139" i="11" a="1"/>
  <c r="AM139" i="11" s="1"/>
  <c r="AE142" i="11"/>
  <c r="AI142" i="11" s="1" a="1"/>
  <c r="AI142" i="11" s="1"/>
  <c r="AD142" i="11" a="1"/>
  <c r="AD142" i="11" s="1"/>
  <c r="AC142" i="11" a="1"/>
  <c r="AC142" i="11" s="1"/>
  <c r="AV149" i="11"/>
  <c r="AW149" i="11"/>
  <c r="AU149" i="11"/>
  <c r="AU150" i="11"/>
  <c r="AV150" i="11"/>
  <c r="AW150" i="11"/>
  <c r="AE171" i="11"/>
  <c r="AI171" i="11" s="1" a="1"/>
  <c r="AI171" i="11" s="1"/>
  <c r="AC171" i="11" a="1"/>
  <c r="AC171" i="11" s="1"/>
  <c r="AD171" i="11" a="1"/>
  <c r="AD171" i="11" s="1"/>
  <c r="AD166" i="11" a="1"/>
  <c r="AD166" i="11" s="1"/>
  <c r="AC166" i="11" a="1"/>
  <c r="AC166" i="11" s="1"/>
  <c r="AE166" i="11"/>
  <c r="AI166" i="11" s="1" a="1"/>
  <c r="AI166" i="11" s="1"/>
  <c r="Z156" i="11" a="1"/>
  <c r="Z156" i="11" s="1"/>
  <c r="Y156" i="11"/>
  <c r="AX157" i="11"/>
  <c r="BA157" i="11" a="1"/>
  <c r="BA157" i="11" s="1"/>
  <c r="U157" i="11" s="1"/>
  <c r="AV179" i="11"/>
  <c r="AW179" i="11"/>
  <c r="AU179" i="11"/>
  <c r="AM158" i="11" a="1"/>
  <c r="AM158" i="11" s="1"/>
  <c r="AN158" i="11"/>
  <c r="AR158" i="11" s="1" a="1"/>
  <c r="AR158" i="11" s="1"/>
  <c r="AL158" i="11" a="1"/>
  <c r="AL158" i="11" s="1"/>
  <c r="M193" i="11"/>
  <c r="AG193" i="11"/>
  <c r="AH193" i="11" s="1"/>
  <c r="Z200" i="11" a="1"/>
  <c r="Z200" i="11" s="1"/>
  <c r="Y200" i="11"/>
  <c r="S187" i="11"/>
  <c r="AP187" i="11"/>
  <c r="AQ187" i="11" s="1"/>
  <c r="AF184" i="11"/>
  <c r="AF200" i="11"/>
  <c r="S225" i="11"/>
  <c r="AP225" i="11"/>
  <c r="AQ225" i="11" s="1"/>
  <c r="M220" i="11"/>
  <c r="AG220" i="11"/>
  <c r="AH220" i="11" s="1"/>
  <c r="Y226" i="11"/>
  <c r="Z226" i="11" a="1"/>
  <c r="Z226" i="11" s="1"/>
  <c r="AF231" i="11"/>
  <c r="Y240" i="11"/>
  <c r="Z240" i="11" a="1"/>
  <c r="Z240" i="11" s="1"/>
  <c r="AO211" i="11"/>
  <c r="AO224" i="11"/>
  <c r="AG244" i="11"/>
  <c r="AH244" i="11" s="1"/>
  <c r="M244" i="11"/>
  <c r="AF249" i="11"/>
  <c r="AC246" i="11" a="1"/>
  <c r="AC246" i="11" s="1"/>
  <c r="AE246" i="11"/>
  <c r="AI246" i="11" s="1" a="1"/>
  <c r="AI246" i="11" s="1"/>
  <c r="AD246" i="11" a="1"/>
  <c r="AD246" i="11" s="1"/>
  <c r="AF227" i="11"/>
  <c r="Z256" i="11" a="1"/>
  <c r="Z256" i="11" s="1"/>
  <c r="Y256" i="11"/>
  <c r="AU248" i="11"/>
  <c r="AW248" i="11"/>
  <c r="AV248" i="11"/>
  <c r="AN266" i="11"/>
  <c r="AR266" i="11" s="1" a="1"/>
  <c r="AR266" i="11" s="1"/>
  <c r="AL266" i="11" a="1"/>
  <c r="AL266" i="11" s="1"/>
  <c r="AM266" i="11" a="1"/>
  <c r="AM266" i="11" s="1"/>
  <c r="Z242" i="11" a="1"/>
  <c r="Z242" i="11" s="1"/>
  <c r="Y242" i="11"/>
  <c r="Z254" i="11" a="1"/>
  <c r="Z254" i="11" s="1"/>
  <c r="Y254" i="11"/>
  <c r="Y272" i="11"/>
  <c r="Z272" i="11" a="1"/>
  <c r="Z272" i="11" s="1"/>
  <c r="U272" i="11" s="1"/>
  <c r="AO248" i="11"/>
  <c r="Z284" i="11" a="1"/>
  <c r="Z284" i="11" s="1"/>
  <c r="Y284" i="11"/>
  <c r="AF271" i="11"/>
  <c r="Y276" i="11"/>
  <c r="Z276" i="11" a="1"/>
  <c r="Z276" i="11" s="1"/>
  <c r="S281" i="11"/>
  <c r="AP281" i="11"/>
  <c r="AQ281" i="11" s="1"/>
  <c r="BA299" i="11" a="1"/>
  <c r="BA299" i="11" s="1"/>
  <c r="U299" i="11" s="1"/>
  <c r="AW304" i="11"/>
  <c r="AU304" i="11"/>
  <c r="AV304" i="11"/>
  <c r="AE309" i="11"/>
  <c r="AI309" i="11" s="1" a="1"/>
  <c r="AI309" i="11" s="1"/>
  <c r="AC309" i="11" a="1"/>
  <c r="AC309" i="11" s="1"/>
  <c r="AD309" i="11" a="1"/>
  <c r="AD309" i="11" s="1"/>
  <c r="Y335" i="11"/>
  <c r="Z335" i="11" a="1"/>
  <c r="Z335" i="11" s="1"/>
  <c r="AU318" i="11"/>
  <c r="AV318" i="11"/>
  <c r="AW318" i="11"/>
  <c r="AU301" i="11"/>
  <c r="AV301" i="11"/>
  <c r="AW301" i="11"/>
  <c r="AO309" i="11"/>
  <c r="Y339" i="11"/>
  <c r="Z339" i="11" a="1"/>
  <c r="Z339" i="11" s="1"/>
  <c r="AN317" i="11"/>
  <c r="AR317" i="11" s="1" a="1"/>
  <c r="AR317" i="11" s="1"/>
  <c r="AL317" i="11" a="1"/>
  <c r="AL317" i="11" s="1"/>
  <c r="AM317" i="11" a="1"/>
  <c r="AM317" i="11" s="1"/>
  <c r="AV325" i="11"/>
  <c r="AU325" i="11"/>
  <c r="AW325" i="11"/>
  <c r="BA335" i="11" a="1"/>
  <c r="BA335" i="11" s="1"/>
  <c r="Y321" i="11"/>
  <c r="Z321" i="11" a="1"/>
  <c r="Z321" i="11" s="1"/>
  <c r="AU341" i="11"/>
  <c r="AV341" i="11"/>
  <c r="AW341" i="11"/>
  <c r="AN348" i="11"/>
  <c r="AR348" i="11" s="1" a="1"/>
  <c r="AR348" i="11" s="1"/>
  <c r="AM348" i="11" a="1"/>
  <c r="AM348" i="11" s="1"/>
  <c r="AL348" i="11" a="1"/>
  <c r="AL348" i="11" s="1"/>
  <c r="AF334" i="11"/>
  <c r="BA418" i="11" a="1"/>
  <c r="BA418" i="11" s="1"/>
  <c r="U418" i="11" s="1"/>
  <c r="Y357" i="11"/>
  <c r="Z357" i="11" a="1"/>
  <c r="Z357" i="11" s="1"/>
  <c r="AF364" i="11"/>
  <c r="AF379" i="11"/>
  <c r="AO384" i="11"/>
  <c r="AU386" i="11"/>
  <c r="AW386" i="11"/>
  <c r="AV386" i="11"/>
  <c r="AR405" i="11" a="1"/>
  <c r="AR405" i="11" s="1"/>
  <c r="AF372" i="11"/>
  <c r="AF425" i="11"/>
  <c r="AF400" i="11"/>
  <c r="BA405" i="11" a="1"/>
  <c r="BA405" i="11" s="1"/>
  <c r="AU438" i="11"/>
  <c r="AW438" i="11"/>
  <c r="AV438" i="11"/>
  <c r="AX381" i="11"/>
  <c r="BA381" i="11" a="1"/>
  <c r="BA381" i="11" s="1"/>
  <c r="AF391" i="11"/>
  <c r="AX392" i="11"/>
  <c r="BA392" i="11" a="1"/>
  <c r="BA392" i="11" s="1"/>
  <c r="AX433" i="11"/>
  <c r="BA433" i="11" a="1"/>
  <c r="BA433" i="11" s="1"/>
  <c r="U433" i="11" s="1"/>
  <c r="AF375" i="11"/>
  <c r="AW446" i="11"/>
  <c r="AU446" i="11"/>
  <c r="AV446" i="11"/>
  <c r="U421" i="11"/>
  <c r="AX425" i="11"/>
  <c r="BA425" i="11" a="1"/>
  <c r="BA425" i="11" s="1"/>
  <c r="U425" i="11" s="1"/>
  <c r="AU443" i="11"/>
  <c r="AW443" i="11"/>
  <c r="AV443" i="11"/>
  <c r="AP409" i="11"/>
  <c r="AQ409" i="11" s="1"/>
  <c r="BA454" i="11" a="1"/>
  <c r="BA454" i="11" s="1"/>
  <c r="U454" i="11" s="1"/>
  <c r="AX454" i="11"/>
  <c r="BA429" i="11" a="1"/>
  <c r="BA429" i="11" s="1"/>
  <c r="AX429" i="11"/>
  <c r="AN457" i="11"/>
  <c r="AR457" i="11" s="1" a="1"/>
  <c r="AR457" i="11" s="1"/>
  <c r="AL457" i="11" a="1"/>
  <c r="AL457" i="11" s="1"/>
  <c r="AM457" i="11" a="1"/>
  <c r="AM457" i="11" s="1"/>
  <c r="AO395" i="11"/>
  <c r="BA437" i="11" a="1"/>
  <c r="BA437" i="11" s="1"/>
  <c r="AX437" i="11"/>
  <c r="BA473" i="11" a="1"/>
  <c r="BA473" i="11" s="1"/>
  <c r="U473" i="11" s="1"/>
  <c r="AX473" i="11"/>
  <c r="AU492" i="11"/>
  <c r="AV492" i="11"/>
  <c r="AW492" i="11"/>
  <c r="Y502" i="11"/>
  <c r="Z502" i="11" a="1"/>
  <c r="Z502" i="11" s="1"/>
  <c r="S444" i="11"/>
  <c r="AP444" i="11"/>
  <c r="AQ444" i="11" s="1"/>
  <c r="AF459" i="11"/>
  <c r="Y470" i="11"/>
  <c r="Z470" i="11" a="1"/>
  <c r="Z470" i="11" s="1"/>
  <c r="U501" i="11"/>
  <c r="AO422" i="11"/>
  <c r="Z488" i="11" a="1"/>
  <c r="Z488" i="11" s="1"/>
  <c r="Y488" i="11"/>
  <c r="AI495" i="11" a="1"/>
  <c r="AI495" i="11" s="1"/>
  <c r="AF495" i="11"/>
  <c r="AV502" i="11"/>
  <c r="AW502" i="11"/>
  <c r="AU502" i="11"/>
  <c r="AC463" i="11" a="1"/>
  <c r="AC463" i="11" s="1"/>
  <c r="AD463" i="11" a="1"/>
  <c r="AD463" i="11" s="1"/>
  <c r="AE463" i="11"/>
  <c r="AI463" i="11" s="1" a="1"/>
  <c r="AI463" i="11" s="1"/>
  <c r="AE498" i="11"/>
  <c r="AI498" i="11" s="1" a="1"/>
  <c r="AI498" i="11" s="1"/>
  <c r="AC498" i="11" a="1"/>
  <c r="AC498" i="11" s="1"/>
  <c r="AD498" i="11" a="1"/>
  <c r="AD498" i="11" s="1"/>
  <c r="AV518" i="11"/>
  <c r="AU518" i="11"/>
  <c r="AW518" i="11"/>
  <c r="AO525" i="11"/>
  <c r="BA526" i="11" a="1"/>
  <c r="BA526" i="11" s="1"/>
  <c r="AX526" i="11"/>
  <c r="AF491" i="11"/>
  <c r="AF515" i="11"/>
  <c r="BA536" i="11" a="1"/>
  <c r="BA536" i="11" s="1"/>
  <c r="U536" i="11" s="1"/>
  <c r="AX536" i="11"/>
  <c r="Y490" i="11"/>
  <c r="Z490" i="11" a="1"/>
  <c r="Z490" i="11" s="1"/>
  <c r="AD554" i="11" a="1"/>
  <c r="AD554" i="11" s="1"/>
  <c r="AE554" i="11"/>
  <c r="AI554" i="11" s="1" a="1"/>
  <c r="AI554" i="11" s="1"/>
  <c r="AC554" i="11" a="1"/>
  <c r="AC554" i="11" s="1"/>
  <c r="M520" i="11"/>
  <c r="AG520" i="11"/>
  <c r="AH520" i="11" s="1"/>
  <c r="AF558" i="11"/>
  <c r="Z571" i="11" a="1"/>
  <c r="Z571" i="11" s="1"/>
  <c r="Y571" i="11"/>
  <c r="AF533" i="11"/>
  <c r="AX559" i="11"/>
  <c r="BA559" i="11" a="1"/>
  <c r="BA559" i="11" s="1"/>
  <c r="AE563" i="11"/>
  <c r="AI563" i="11" s="1" a="1"/>
  <c r="AI563" i="11" s="1"/>
  <c r="AC563" i="11" a="1"/>
  <c r="AC563" i="11" s="1"/>
  <c r="AD563" i="11" a="1"/>
  <c r="AD563" i="11" s="1"/>
  <c r="Y575" i="11"/>
  <c r="Z575" i="11" a="1"/>
  <c r="Z575" i="11" s="1"/>
  <c r="BA623" i="11" a="1"/>
  <c r="BA623" i="11" s="1"/>
  <c r="AF525" i="11"/>
  <c r="AC579" i="11" a="1"/>
  <c r="AC579" i="11" s="1"/>
  <c r="AD579" i="11" a="1"/>
  <c r="AD579" i="11" s="1"/>
  <c r="AE579" i="11"/>
  <c r="AI579" i="11" s="1" a="1"/>
  <c r="AI579" i="11" s="1"/>
  <c r="AW584" i="11"/>
  <c r="AU584" i="11"/>
  <c r="AV584" i="11"/>
  <c r="AD594" i="11" a="1"/>
  <c r="AD594" i="11" s="1"/>
  <c r="AE594" i="11"/>
  <c r="AI594" i="11" s="1" a="1"/>
  <c r="AI594" i="11" s="1"/>
  <c r="AC594" i="11" a="1"/>
  <c r="AC594" i="11" s="1"/>
  <c r="BA617" i="11" a="1"/>
  <c r="BA617" i="11" s="1"/>
  <c r="AX617" i="11"/>
  <c r="AO622" i="11"/>
  <c r="BA633" i="11" a="1"/>
  <c r="BA633" i="11" s="1"/>
  <c r="U633" i="11" s="1"/>
  <c r="BA546" i="11" a="1"/>
  <c r="BA546" i="11" s="1"/>
  <c r="AX546" i="11"/>
  <c r="AV583" i="11"/>
  <c r="AW583" i="11"/>
  <c r="AU583" i="11"/>
  <c r="AE555" i="11"/>
  <c r="AI555" i="11" s="1" a="1"/>
  <c r="AI555" i="11" s="1"/>
  <c r="AC555" i="11" a="1"/>
  <c r="AC555" i="11" s="1"/>
  <c r="AD555" i="11" a="1"/>
  <c r="AD555" i="11" s="1"/>
  <c r="AC596" i="11" a="1"/>
  <c r="AC596" i="11" s="1"/>
  <c r="AD596" i="11" a="1"/>
  <c r="AD596" i="11" s="1"/>
  <c r="AE596" i="11"/>
  <c r="AI596" i="11" s="1" a="1"/>
  <c r="AI596" i="11" s="1"/>
  <c r="U596" i="11" s="1"/>
  <c r="BA603" i="11" a="1"/>
  <c r="BA603" i="11" s="1"/>
  <c r="U603" i="11" s="1"/>
  <c r="AF590" i="11"/>
  <c r="AF599" i="11"/>
  <c r="AY629" i="11"/>
  <c r="AZ629" i="11" s="1"/>
  <c r="P629" i="11"/>
  <c r="AO634" i="11"/>
  <c r="AF606" i="11"/>
  <c r="AF616" i="11"/>
  <c r="BA631" i="11" a="1"/>
  <c r="BA631" i="11" s="1"/>
  <c r="AX631" i="11"/>
  <c r="BA627" i="11" a="1"/>
  <c r="BA627" i="11" s="1"/>
  <c r="AX627" i="11"/>
  <c r="AF615" i="11"/>
  <c r="AV689" i="11"/>
  <c r="AU689" i="11"/>
  <c r="AW689" i="11"/>
  <c r="AU642" i="11"/>
  <c r="AV642" i="11"/>
  <c r="AW642" i="11"/>
  <c r="Y652" i="11"/>
  <c r="Z652" i="11" a="1"/>
  <c r="Z652" i="11" s="1"/>
  <c r="AC664" i="11" a="1"/>
  <c r="AC664" i="11" s="1"/>
  <c r="AD664" i="11" a="1"/>
  <c r="AD664" i="11" s="1"/>
  <c r="AE664" i="11"/>
  <c r="AI664" i="11" s="1" a="1"/>
  <c r="AI664" i="11" s="1"/>
  <c r="Y692" i="11"/>
  <c r="Z692" i="11" a="1"/>
  <c r="Z692" i="11" s="1"/>
  <c r="S673" i="11"/>
  <c r="AP673" i="11"/>
  <c r="AQ673" i="11" s="1"/>
  <c r="AO688" i="11"/>
  <c r="AF666" i="11"/>
  <c r="AE696" i="11"/>
  <c r="AI696" i="11" s="1" a="1"/>
  <c r="AI696" i="11" s="1"/>
  <c r="AC696" i="11" a="1"/>
  <c r="AC696" i="11" s="1"/>
  <c r="AD696" i="11" a="1"/>
  <c r="AD696" i="11" s="1"/>
  <c r="AF644" i="11"/>
  <c r="AF669" i="11"/>
  <c r="AF690" i="11"/>
  <c r="BA717" i="11" a="1"/>
  <c r="BA717" i="11" s="1"/>
  <c r="AV695" i="11"/>
  <c r="AW695" i="11"/>
  <c r="AU695" i="11"/>
  <c r="BA718" i="11" a="1"/>
  <c r="BA718" i="11" s="1"/>
  <c r="AX718" i="11"/>
  <c r="BA734" i="11" a="1"/>
  <c r="BA734" i="11" s="1"/>
  <c r="AX734" i="11"/>
  <c r="AW753" i="11"/>
  <c r="AU753" i="11"/>
  <c r="AV753" i="11"/>
  <c r="Z732" i="11" a="1"/>
  <c r="Z732" i="11" s="1"/>
  <c r="Y732" i="11"/>
  <c r="AD744" i="11" a="1"/>
  <c r="AD744" i="11" s="1"/>
  <c r="AE744" i="11"/>
  <c r="AI744" i="11" s="1" a="1"/>
  <c r="AI744" i="11" s="1"/>
  <c r="AC744" i="11" a="1"/>
  <c r="AC744" i="11" s="1"/>
  <c r="Z756" i="11" a="1"/>
  <c r="Z756" i="11" s="1"/>
  <c r="Y756" i="11"/>
  <c r="AO656" i="11"/>
  <c r="AX666" i="11"/>
  <c r="BA666" i="11" a="1"/>
  <c r="BA666" i="11" s="1"/>
  <c r="U666" i="11" s="1"/>
  <c r="AF677" i="11"/>
  <c r="AC713" i="11" a="1"/>
  <c r="AC713" i="11" s="1"/>
  <c r="AD713" i="11" a="1"/>
  <c r="AD713" i="11" s="1"/>
  <c r="AE713" i="11"/>
  <c r="AI713" i="11" s="1" a="1"/>
  <c r="AI713" i="11" s="1"/>
  <c r="AC729" i="11" a="1"/>
  <c r="AC729" i="11" s="1"/>
  <c r="AD729" i="11" a="1"/>
  <c r="AD729" i="11" s="1"/>
  <c r="AE729" i="11"/>
  <c r="AI729" i="11" s="1" a="1"/>
  <c r="AI729" i="11" s="1"/>
  <c r="AC745" i="11" a="1"/>
  <c r="AC745" i="11" s="1"/>
  <c r="AD745" i="11" a="1"/>
  <c r="AD745" i="11" s="1"/>
  <c r="AE745" i="11"/>
  <c r="AI745" i="11" s="1" a="1"/>
  <c r="AI745" i="11" s="1"/>
  <c r="AC761" i="11" a="1"/>
  <c r="AC761" i="11" s="1"/>
  <c r="AD761" i="11" a="1"/>
  <c r="AD761" i="11" s="1"/>
  <c r="AE761" i="11"/>
  <c r="AI761" i="11" s="1" a="1"/>
  <c r="AI761" i="11" s="1"/>
  <c r="BA719" i="11" a="1"/>
  <c r="BA719" i="11" s="1"/>
  <c r="AX719" i="11"/>
  <c r="AO703" i="11"/>
  <c r="BA727" i="11" a="1"/>
  <c r="BA727" i="11" s="1"/>
  <c r="AX727" i="11"/>
  <c r="AX746" i="11"/>
  <c r="BA746" i="11" a="1"/>
  <c r="BA746" i="11" s="1"/>
  <c r="U746" i="11" s="1"/>
  <c r="AF725" i="11"/>
  <c r="AF732" i="11"/>
  <c r="AF786" i="11"/>
  <c r="AO729" i="11"/>
  <c r="AL790" i="11" a="1"/>
  <c r="AL790" i="11" s="1"/>
  <c r="AM790" i="11" a="1"/>
  <c r="AM790" i="11" s="1"/>
  <c r="AN790" i="11"/>
  <c r="AR790" i="11" s="1" a="1"/>
  <c r="AR790" i="11" s="1"/>
  <c r="AX826" i="11"/>
  <c r="BA826" i="11" a="1"/>
  <c r="BA826" i="11" s="1"/>
  <c r="AU837" i="11"/>
  <c r="AV837" i="11"/>
  <c r="AW837" i="11"/>
  <c r="AF709" i="11"/>
  <c r="AX716" i="11"/>
  <c r="BA716" i="11" a="1"/>
  <c r="BA716" i="11" s="1"/>
  <c r="AL788" i="11" a="1"/>
  <c r="AL788" i="11" s="1"/>
  <c r="AN788" i="11"/>
  <c r="AR788" i="11" s="1" a="1"/>
  <c r="AR788" i="11" s="1"/>
  <c r="AM788" i="11" a="1"/>
  <c r="AM788" i="11" s="1"/>
  <c r="AU854" i="11"/>
  <c r="AV854" i="11"/>
  <c r="AW854" i="11"/>
  <c r="AY772" i="11"/>
  <c r="AZ772" i="11" s="1"/>
  <c r="P772" i="11"/>
  <c r="BA804" i="11" a="1"/>
  <c r="BA804" i="11" s="1"/>
  <c r="AD813" i="11" a="1"/>
  <c r="AD813" i="11" s="1"/>
  <c r="AE813" i="11"/>
  <c r="AI813" i="11" s="1" a="1"/>
  <c r="AI813" i="11" s="1"/>
  <c r="AC813" i="11" a="1"/>
  <c r="AC813" i="11" s="1"/>
  <c r="AW839" i="11"/>
  <c r="AU839" i="11"/>
  <c r="AV839" i="11"/>
  <c r="AX790" i="11"/>
  <c r="BA790" i="11" a="1"/>
  <c r="BA790" i="11" s="1"/>
  <c r="AO767" i="11"/>
  <c r="AF772" i="11"/>
  <c r="AR855" i="11" a="1"/>
  <c r="AR855" i="11" s="1"/>
  <c r="AO855" i="11"/>
  <c r="M862" i="11"/>
  <c r="AG862" i="11"/>
  <c r="AH862" i="11" s="1"/>
  <c r="AF810" i="11"/>
  <c r="AF849" i="11"/>
  <c r="BA785" i="11" a="1"/>
  <c r="BA785" i="11" s="1"/>
  <c r="AX785" i="11"/>
  <c r="AF842" i="11"/>
  <c r="AV861" i="11"/>
  <c r="AW861" i="11"/>
  <c r="AU861" i="11"/>
  <c r="AF834" i="11"/>
  <c r="BA867" i="11" a="1"/>
  <c r="BA867" i="11" s="1"/>
  <c r="U867" i="11" s="1"/>
  <c r="AX867" i="11"/>
  <c r="Y880" i="11"/>
  <c r="Z880" i="11" a="1"/>
  <c r="Z880" i="11" s="1"/>
  <c r="AW886" i="11"/>
  <c r="AU886" i="11"/>
  <c r="AV886" i="11"/>
  <c r="BA899" i="11" a="1"/>
  <c r="BA899" i="11" s="1"/>
  <c r="BA931" i="11" a="1"/>
  <c r="BA931" i="11" s="1"/>
  <c r="U931" i="11" s="1"/>
  <c r="AX931" i="11"/>
  <c r="AF808" i="11"/>
  <c r="AO822" i="11"/>
  <c r="Z863" i="11" a="1"/>
  <c r="Z863" i="11" s="1"/>
  <c r="Y863" i="11"/>
  <c r="U871" i="11"/>
  <c r="AO854" i="11"/>
  <c r="AC886" i="11" a="1"/>
  <c r="AC886" i="11" s="1"/>
  <c r="AD886" i="11" a="1"/>
  <c r="AD886" i="11" s="1"/>
  <c r="AE886" i="11"/>
  <c r="AI886" i="11" s="1" a="1"/>
  <c r="AI886" i="11" s="1"/>
  <c r="AX893" i="11"/>
  <c r="BA893" i="11" a="1"/>
  <c r="BA893" i="11" s="1"/>
  <c r="U893" i="11" s="1"/>
  <c r="Y914" i="11"/>
  <c r="Z914" i="11" a="1"/>
  <c r="Z914" i="11" s="1"/>
  <c r="Z930" i="11" a="1"/>
  <c r="Z930" i="11" s="1"/>
  <c r="Y930" i="11"/>
  <c r="AL932" i="11" a="1"/>
  <c r="AL932" i="11" s="1"/>
  <c r="AM932" i="11" a="1"/>
  <c r="AM932" i="11" s="1"/>
  <c r="AN932" i="11"/>
  <c r="AR932" i="11" s="1" a="1"/>
  <c r="AR932" i="11" s="1"/>
  <c r="AO944" i="11"/>
  <c r="AO876" i="11"/>
  <c r="AF904" i="11"/>
  <c r="U943" i="11"/>
  <c r="AO868" i="11"/>
  <c r="AV932" i="11"/>
  <c r="AW932" i="11"/>
  <c r="AU932" i="11"/>
  <c r="AU951" i="11"/>
  <c r="AW951" i="11"/>
  <c r="AV951" i="11"/>
  <c r="AU967" i="11"/>
  <c r="AW967" i="11"/>
  <c r="AV967" i="11"/>
  <c r="AU983" i="11"/>
  <c r="AW983" i="11"/>
  <c r="AV983" i="11"/>
  <c r="AU999" i="11"/>
  <c r="AW999" i="11"/>
  <c r="AV999" i="11"/>
  <c r="BA957" i="11" a="1"/>
  <c r="BA957" i="11" s="1"/>
  <c r="AD966" i="11" a="1"/>
  <c r="AD966" i="11" s="1"/>
  <c r="AE966" i="11"/>
  <c r="AI966" i="11" s="1" a="1"/>
  <c r="AI966" i="11" s="1"/>
  <c r="AC966" i="11" a="1"/>
  <c r="AC966" i="11" s="1"/>
  <c r="AW992" i="11"/>
  <c r="AV992" i="11"/>
  <c r="AU992" i="11"/>
  <c r="AU962" i="11"/>
  <c r="AV962" i="11"/>
  <c r="AW962" i="11"/>
  <c r="AU994" i="11"/>
  <c r="AV994" i="11"/>
  <c r="AW994" i="11"/>
  <c r="BA982" i="11" a="1"/>
  <c r="BA982" i="11" s="1"/>
  <c r="AX982" i="11"/>
  <c r="Y956" i="11"/>
  <c r="Z956" i="11" a="1"/>
  <c r="Z956" i="11" s="1"/>
  <c r="AO940" i="11"/>
  <c r="AV1020" i="11"/>
  <c r="AU1020" i="11"/>
  <c r="AW1020" i="11"/>
  <c r="AX977" i="11"/>
  <c r="BA977" i="11" a="1"/>
  <c r="BA977" i="11" s="1"/>
  <c r="AO1010" i="11"/>
  <c r="AO1016" i="11"/>
  <c r="AE941" i="11"/>
  <c r="AI941" i="11" s="1" a="1"/>
  <c r="AI941" i="11" s="1"/>
  <c r="AC941" i="11" a="1"/>
  <c r="AC941" i="11" s="1"/>
  <c r="AD941" i="11" a="1"/>
  <c r="AD941" i="11" s="1"/>
  <c r="AO984" i="11"/>
  <c r="AF1009" i="11"/>
  <c r="AO948" i="11"/>
  <c r="AF1007" i="11"/>
  <c r="BA128" i="11" a="1"/>
  <c r="BA128" i="11" s="1"/>
  <c r="AX128" i="11"/>
  <c r="AO126" i="11"/>
  <c r="AX132" i="11"/>
  <c r="BA132" i="11" a="1"/>
  <c r="BA132" i="11" s="1"/>
  <c r="U132" i="11" s="1"/>
  <c r="AF136" i="11"/>
  <c r="Z139" i="11" a="1"/>
  <c r="Z139" i="11" s="1"/>
  <c r="Y139" i="11"/>
  <c r="Y142" i="11"/>
  <c r="Z142" i="11" a="1"/>
  <c r="Z142" i="11" s="1"/>
  <c r="BA151" i="11" a="1"/>
  <c r="BA151" i="11" s="1"/>
  <c r="AF146" i="11"/>
  <c r="Y150" i="11"/>
  <c r="Z150" i="11" a="1"/>
  <c r="Z150" i="11" s="1"/>
  <c r="AO148" i="11"/>
  <c r="AV171" i="11"/>
  <c r="AW171" i="11"/>
  <c r="AU171" i="11"/>
  <c r="AF162" i="11"/>
  <c r="AC156" i="11" a="1"/>
  <c r="AC156" i="11" s="1"/>
  <c r="AD156" i="11" a="1"/>
  <c r="AD156" i="11" s="1"/>
  <c r="AE156" i="11"/>
  <c r="AI156" i="11" s="1" a="1"/>
  <c r="AI156" i="11" s="1"/>
  <c r="Y179" i="11"/>
  <c r="Z179" i="11" a="1"/>
  <c r="Z179" i="11" s="1"/>
  <c r="Z158" i="11" a="1"/>
  <c r="Z158" i="11" s="1"/>
  <c r="Y158" i="11"/>
  <c r="BA187" i="11" a="1"/>
  <c r="BA187" i="11" s="1"/>
  <c r="U187" i="11" s="1"/>
  <c r="AX187" i="11"/>
  <c r="M190" i="11"/>
  <c r="AG190" i="11"/>
  <c r="AH190" i="11" s="1"/>
  <c r="AF180" i="11"/>
  <c r="BA193" i="11" a="1"/>
  <c r="BA193" i="11" s="1"/>
  <c r="U193" i="11" s="1"/>
  <c r="AE202" i="11"/>
  <c r="AI202" i="11" s="1" a="1"/>
  <c r="AI202" i="11" s="1"/>
  <c r="AC202" i="11" a="1"/>
  <c r="AC202" i="11" s="1"/>
  <c r="AD202" i="11" a="1"/>
  <c r="AD202" i="11" s="1"/>
  <c r="M201" i="11"/>
  <c r="AG201" i="11"/>
  <c r="AH201" i="11" s="1"/>
  <c r="AM210" i="11" a="1"/>
  <c r="AM210" i="11" s="1"/>
  <c r="AL210" i="11" a="1"/>
  <c r="AL210" i="11" s="1"/>
  <c r="AN210" i="11"/>
  <c r="AR210" i="11" s="1" a="1"/>
  <c r="AR210" i="11" s="1"/>
  <c r="AO185" i="11"/>
  <c r="AM202" i="11" a="1"/>
  <c r="AM202" i="11" s="1"/>
  <c r="AN202" i="11"/>
  <c r="AR202" i="11" s="1" a="1"/>
  <c r="AR202" i="11" s="1"/>
  <c r="AL202" i="11" a="1"/>
  <c r="AL202" i="11" s="1"/>
  <c r="BA191" i="11" a="1"/>
  <c r="BA191" i="11" s="1"/>
  <c r="AX191" i="11"/>
  <c r="AC233" i="11" a="1"/>
  <c r="AC233" i="11" s="1"/>
  <c r="AD233" i="11" a="1"/>
  <c r="AD233" i="11" s="1"/>
  <c r="AE233" i="11"/>
  <c r="AI233" i="11" s="1" a="1"/>
  <c r="AI233" i="11" s="1"/>
  <c r="AF216" i="11"/>
  <c r="BA227" i="11" a="1"/>
  <c r="BA227" i="11" s="1"/>
  <c r="U227" i="11" s="1"/>
  <c r="BA231" i="11" a="1"/>
  <c r="BA231" i="11" s="1"/>
  <c r="AX231" i="11"/>
  <c r="BA225" i="11" a="1"/>
  <c r="BA225" i="11" s="1"/>
  <c r="U225" i="11" s="1"/>
  <c r="AX225" i="11"/>
  <c r="AL241" i="11" a="1"/>
  <c r="AL241" i="11" s="1"/>
  <c r="AM241" i="11" a="1"/>
  <c r="AM241" i="11" s="1"/>
  <c r="AN241" i="11"/>
  <c r="AR241" i="11" s="1" a="1"/>
  <c r="AR241" i="11" s="1"/>
  <c r="AV250" i="11"/>
  <c r="AW250" i="11"/>
  <c r="AU250" i="11"/>
  <c r="AF236" i="11"/>
  <c r="AV246" i="11"/>
  <c r="AW246" i="11"/>
  <c r="AU246" i="11"/>
  <c r="AL238" i="11" a="1"/>
  <c r="AL238" i="11" s="1"/>
  <c r="AN238" i="11"/>
  <c r="AR238" i="11" s="1" a="1"/>
  <c r="AR238" i="11" s="1"/>
  <c r="AM238" i="11" a="1"/>
  <c r="AM238" i="11" s="1"/>
  <c r="Z248" i="11" a="1"/>
  <c r="Z248" i="11" s="1"/>
  <c r="Y248" i="11"/>
  <c r="Y269" i="11"/>
  <c r="Z269" i="11" a="1"/>
  <c r="Z269" i="11" s="1"/>
  <c r="AO250" i="11"/>
  <c r="AE242" i="11"/>
  <c r="AI242" i="11" s="1" a="1"/>
  <c r="AI242" i="11" s="1"/>
  <c r="AC242" i="11" a="1"/>
  <c r="AC242" i="11" s="1"/>
  <c r="AD242" i="11" a="1"/>
  <c r="AD242" i="11" s="1"/>
  <c r="AC254" i="11" a="1"/>
  <c r="AC254" i="11" s="1"/>
  <c r="AE254" i="11"/>
  <c r="AI254" i="11" s="1" a="1"/>
  <c r="AI254" i="11" s="1"/>
  <c r="AD254" i="11" a="1"/>
  <c r="AD254" i="11" s="1"/>
  <c r="S272" i="11"/>
  <c r="AP272" i="11"/>
  <c r="AQ272" i="11" s="1"/>
  <c r="AF247" i="11"/>
  <c r="Y283" i="11"/>
  <c r="Z283" i="11" a="1"/>
  <c r="Z283" i="11" s="1"/>
  <c r="AP278" i="11"/>
  <c r="AQ278" i="11" s="1"/>
  <c r="S278" i="11"/>
  <c r="AI305" i="11" a="1"/>
  <c r="AI305" i="11" s="1"/>
  <c r="U305" i="11" s="1"/>
  <c r="AF305" i="11"/>
  <c r="AE275" i="11"/>
  <c r="AI275" i="11" s="1" a="1"/>
  <c r="AI275" i="11" s="1"/>
  <c r="AC275" i="11" a="1"/>
  <c r="AC275" i="11" s="1"/>
  <c r="AD275" i="11" a="1"/>
  <c r="AD275" i="11" s="1"/>
  <c r="S299" i="11"/>
  <c r="AP299" i="11"/>
  <c r="AQ299" i="11" s="1"/>
  <c r="Y309" i="11"/>
  <c r="Z309" i="11" a="1"/>
  <c r="Z309" i="11" s="1"/>
  <c r="AO288" i="11"/>
  <c r="AO308" i="11"/>
  <c r="AE300" i="11"/>
  <c r="AI300" i="11" s="1" a="1"/>
  <c r="AI300" i="11" s="1"/>
  <c r="AC300" i="11" a="1"/>
  <c r="AC300" i="11" s="1"/>
  <c r="AD300" i="11" a="1"/>
  <c r="AD300" i="11" s="1"/>
  <c r="AO276" i="11"/>
  <c r="AN318" i="11"/>
  <c r="AR318" i="11" s="1" a="1"/>
  <c r="AR318" i="11" s="1"/>
  <c r="AL318" i="11" a="1"/>
  <c r="AL318" i="11" s="1"/>
  <c r="AM318" i="11" a="1"/>
  <c r="AM318" i="11" s="1"/>
  <c r="AX324" i="11"/>
  <c r="Y301" i="11"/>
  <c r="Z301" i="11" a="1"/>
  <c r="Z301" i="11" s="1"/>
  <c r="AU312" i="11"/>
  <c r="AV312" i="11"/>
  <c r="AW312" i="11"/>
  <c r="Y317" i="11"/>
  <c r="Z317" i="11" a="1"/>
  <c r="Z317" i="11" s="1"/>
  <c r="AF303" i="11"/>
  <c r="AX323" i="11"/>
  <c r="BA323" i="11" a="1"/>
  <c r="BA323" i="11" s="1"/>
  <c r="U323" i="11" s="1"/>
  <c r="AF346" i="11"/>
  <c r="Z341" i="11" a="1"/>
  <c r="Z341" i="11" s="1"/>
  <c r="Y341" i="11"/>
  <c r="AL351" i="11" a="1"/>
  <c r="AL351" i="11" s="1"/>
  <c r="AM351" i="11" a="1"/>
  <c r="AM351" i="11" s="1"/>
  <c r="AN351" i="11"/>
  <c r="AR351" i="11" s="1" a="1"/>
  <c r="AR351" i="11" s="1"/>
  <c r="U351" i="11" s="1"/>
  <c r="AM349" i="11" a="1"/>
  <c r="AM349" i="11" s="1"/>
  <c r="AN349" i="11"/>
  <c r="AR349" i="11" s="1" a="1"/>
  <c r="AR349" i="11" s="1"/>
  <c r="AL349" i="11" a="1"/>
  <c r="AL349" i="11" s="1"/>
  <c r="AF324" i="11"/>
  <c r="AF326" i="11"/>
  <c r="AN355" i="11"/>
  <c r="AR355" i="11" s="1" a="1"/>
  <c r="AR355" i="11" s="1"/>
  <c r="AL355" i="11" a="1"/>
  <c r="AL355" i="11" s="1"/>
  <c r="AM355" i="11" a="1"/>
  <c r="AM355" i="11" s="1"/>
  <c r="AO330" i="11"/>
  <c r="AX379" i="11"/>
  <c r="BA379" i="11" a="1"/>
  <c r="BA379" i="11" s="1"/>
  <c r="U379" i="11" s="1"/>
  <c r="BA426" i="11" a="1"/>
  <c r="BA426" i="11" s="1"/>
  <c r="AC347" i="11" a="1"/>
  <c r="AC347" i="11" s="1"/>
  <c r="AD347" i="11" a="1"/>
  <c r="AD347" i="11" s="1"/>
  <c r="AE347" i="11"/>
  <c r="AI347" i="11" s="1" a="1"/>
  <c r="AI347" i="11" s="1"/>
  <c r="AE357" i="11"/>
  <c r="AI357" i="11" s="1" a="1"/>
  <c r="AI357" i="11" s="1"/>
  <c r="AC357" i="11" a="1"/>
  <c r="AC357" i="11" s="1"/>
  <c r="AD357" i="11" a="1"/>
  <c r="AD357" i="11" s="1"/>
  <c r="AD389" i="11" a="1"/>
  <c r="AD389" i="11" s="1"/>
  <c r="AE389" i="11"/>
  <c r="AI389" i="11" s="1" a="1"/>
  <c r="AI389" i="11" s="1"/>
  <c r="U389" i="11" s="1"/>
  <c r="AC389" i="11" a="1"/>
  <c r="AC389" i="11" s="1"/>
  <c r="AI424" i="11" a="1"/>
  <c r="AI424" i="11" s="1"/>
  <c r="U424" i="11" s="1"/>
  <c r="AF424" i="11"/>
  <c r="AX352" i="11"/>
  <c r="BA352" i="11" a="1"/>
  <c r="BA352" i="11" s="1"/>
  <c r="U352" i="11" s="1"/>
  <c r="BA389" i="11" a="1"/>
  <c r="BA389" i="11" s="1"/>
  <c r="AX401" i="11"/>
  <c r="BA401" i="11" a="1"/>
  <c r="BA401" i="11" s="1"/>
  <c r="Y438" i="11"/>
  <c r="Z438" i="11" a="1"/>
  <c r="Z438" i="11" s="1"/>
  <c r="AO365" i="11"/>
  <c r="AO411" i="11"/>
  <c r="Z446" i="11" a="1"/>
  <c r="Z446" i="11" s="1"/>
  <c r="Y446" i="11"/>
  <c r="AF402" i="11"/>
  <c r="AF392" i="11"/>
  <c r="AF418" i="11"/>
  <c r="AR437" i="11" a="1"/>
  <c r="AR437" i="11" s="1"/>
  <c r="AC456" i="11" a="1"/>
  <c r="AC456" i="11" s="1"/>
  <c r="AD456" i="11" a="1"/>
  <c r="AD456" i="11" s="1"/>
  <c r="AE456" i="11"/>
  <c r="AI456" i="11" s="1" a="1"/>
  <c r="AI456" i="11" s="1"/>
  <c r="AO430" i="11"/>
  <c r="AN435" i="11"/>
  <c r="AR435" i="11" s="1" a="1"/>
  <c r="AR435" i="11" s="1"/>
  <c r="AL435" i="11" a="1"/>
  <c r="AL435" i="11" s="1"/>
  <c r="AM435" i="11" a="1"/>
  <c r="AM435" i="11" s="1"/>
  <c r="AF447" i="11"/>
  <c r="AF452" i="11"/>
  <c r="AF458" i="11"/>
  <c r="AU484" i="11"/>
  <c r="AV484" i="11"/>
  <c r="AW484" i="11"/>
  <c r="Y494" i="11"/>
  <c r="Z494" i="11" a="1"/>
  <c r="Z494" i="11" s="1"/>
  <c r="AO502" i="11"/>
  <c r="AN427" i="11"/>
  <c r="AR427" i="11" s="1" a="1"/>
  <c r="AR427" i="11" s="1"/>
  <c r="AL427" i="11" a="1"/>
  <c r="AL427" i="11" s="1"/>
  <c r="AM427" i="11" a="1"/>
  <c r="AM427" i="11" s="1"/>
  <c r="BA475" i="11" a="1"/>
  <c r="BA475" i="11" s="1"/>
  <c r="AX475" i="11"/>
  <c r="Z496" i="11" a="1"/>
  <c r="Z496" i="11" s="1"/>
  <c r="Y496" i="11"/>
  <c r="AU463" i="11"/>
  <c r="AV463" i="11"/>
  <c r="AW463" i="11"/>
  <c r="AU498" i="11"/>
  <c r="AV498" i="11"/>
  <c r="AW498" i="11"/>
  <c r="U517" i="11"/>
  <c r="Y518" i="11"/>
  <c r="Z518" i="11" a="1"/>
  <c r="Z518" i="11" s="1"/>
  <c r="AF486" i="11"/>
  <c r="AO522" i="11"/>
  <c r="AX527" i="11"/>
  <c r="BA527" i="11" a="1"/>
  <c r="BA527" i="11" s="1"/>
  <c r="AU538" i="11"/>
  <c r="AV538" i="11"/>
  <c r="AW538" i="11"/>
  <c r="M470" i="11"/>
  <c r="AG470" i="11"/>
  <c r="AH470" i="11" s="1"/>
  <c r="AF513" i="11"/>
  <c r="M504" i="11"/>
  <c r="AG504" i="11"/>
  <c r="AH504" i="11" s="1"/>
  <c r="Y526" i="11"/>
  <c r="Z526" i="11" a="1"/>
  <c r="Z526" i="11" s="1"/>
  <c r="AV533" i="11"/>
  <c r="AW533" i="11"/>
  <c r="AU533" i="11"/>
  <c r="AV549" i="11"/>
  <c r="AU549" i="11"/>
  <c r="AW549" i="11"/>
  <c r="AF422" i="11"/>
  <c r="AE506" i="11"/>
  <c r="AI506" i="11" s="1" a="1"/>
  <c r="AI506" i="11" s="1"/>
  <c r="AC506" i="11" a="1"/>
  <c r="AC506" i="11" s="1"/>
  <c r="AD506" i="11" a="1"/>
  <c r="AD506" i="11" s="1"/>
  <c r="AO563" i="11"/>
  <c r="AU581" i="11"/>
  <c r="AW581" i="11"/>
  <c r="AV581" i="11"/>
  <c r="AF548" i="11"/>
  <c r="Y567" i="11"/>
  <c r="Z567" i="11" a="1"/>
  <c r="Z567" i="11" s="1"/>
  <c r="AV563" i="11"/>
  <c r="AW563" i="11"/>
  <c r="AU563" i="11"/>
  <c r="AE575" i="11"/>
  <c r="AI575" i="11" s="1" a="1"/>
  <c r="AI575" i="11" s="1"/>
  <c r="AC575" i="11" a="1"/>
  <c r="AC575" i="11" s="1"/>
  <c r="AD575" i="11" a="1"/>
  <c r="AD575" i="11" s="1"/>
  <c r="AX599" i="11"/>
  <c r="BA599" i="11" a="1"/>
  <c r="BA599" i="11" s="1"/>
  <c r="AU610" i="11"/>
  <c r="AV610" i="11"/>
  <c r="AW610" i="11"/>
  <c r="AO490" i="11"/>
  <c r="AF550" i="11"/>
  <c r="AF543" i="11"/>
  <c r="AU573" i="11"/>
  <c r="AV573" i="11"/>
  <c r="AW573" i="11"/>
  <c r="AV579" i="11"/>
  <c r="AW579" i="11"/>
  <c r="AU579" i="11"/>
  <c r="AF585" i="11"/>
  <c r="AD618" i="11" a="1"/>
  <c r="AD618" i="11" s="1"/>
  <c r="AE618" i="11"/>
  <c r="AI618" i="11" s="1" a="1"/>
  <c r="AI618" i="11" s="1"/>
  <c r="AC618" i="11" a="1"/>
  <c r="AC618" i="11" s="1"/>
  <c r="AF557" i="11"/>
  <c r="AE570" i="11"/>
  <c r="AI570" i="11" s="1" a="1"/>
  <c r="AI570" i="11" s="1"/>
  <c r="AC570" i="11" a="1"/>
  <c r="AC570" i="11" s="1"/>
  <c r="AD570" i="11" a="1"/>
  <c r="AD570" i="11" s="1"/>
  <c r="AD587" i="11" a="1"/>
  <c r="AD587" i="11" s="1"/>
  <c r="AE587" i="11"/>
  <c r="AI587" i="11" s="1" a="1"/>
  <c r="AI587" i="11" s="1"/>
  <c r="AC587" i="11" a="1"/>
  <c r="AC587" i="11" s="1"/>
  <c r="Z607" i="11" a="1"/>
  <c r="Z607" i="11" s="1"/>
  <c r="U607" i="11" s="1"/>
  <c r="Y607" i="11"/>
  <c r="AD619" i="11" a="1"/>
  <c r="AD619" i="11" s="1"/>
  <c r="AE619" i="11"/>
  <c r="AI619" i="11" s="1" a="1"/>
  <c r="AI619" i="11" s="1"/>
  <c r="AC619" i="11" a="1"/>
  <c r="AC619" i="11" s="1"/>
  <c r="AE635" i="11"/>
  <c r="AI635" i="11" s="1" a="1"/>
  <c r="AI635" i="11" s="1"/>
  <c r="AC635" i="11" a="1"/>
  <c r="AC635" i="11" s="1"/>
  <c r="AD635" i="11" a="1"/>
  <c r="AD635" i="11" s="1"/>
  <c r="AU555" i="11"/>
  <c r="AV555" i="11"/>
  <c r="AW555" i="11"/>
  <c r="AX576" i="11"/>
  <c r="BA576" i="11" a="1"/>
  <c r="BA576" i="11" s="1"/>
  <c r="U576" i="11" s="1"/>
  <c r="AC604" i="11" a="1"/>
  <c r="AC604" i="11" s="1"/>
  <c r="AD604" i="11" a="1"/>
  <c r="AD604" i="11" s="1"/>
  <c r="AE604" i="11"/>
  <c r="AI604" i="11" s="1" a="1"/>
  <c r="AI604" i="11" s="1"/>
  <c r="U604" i="11" s="1"/>
  <c r="AX611" i="11"/>
  <c r="BA611" i="11" a="1"/>
  <c r="BA611" i="11" s="1"/>
  <c r="AX619" i="11"/>
  <c r="BA619" i="11" a="1"/>
  <c r="BA619" i="11" s="1"/>
  <c r="AD628" i="11" a="1"/>
  <c r="AD628" i="11" s="1"/>
  <c r="AC628" i="11" a="1"/>
  <c r="AC628" i="11" s="1"/>
  <c r="AE628" i="11"/>
  <c r="AI628" i="11" s="1" a="1"/>
  <c r="AI628" i="11" s="1"/>
  <c r="AF582" i="11"/>
  <c r="BA652" i="11" a="1"/>
  <c r="BA652" i="11" s="1"/>
  <c r="AX652" i="11"/>
  <c r="AF581" i="11"/>
  <c r="AW656" i="11"/>
  <c r="AU656" i="11"/>
  <c r="AV656" i="11"/>
  <c r="AW672" i="11"/>
  <c r="AU672" i="11"/>
  <c r="AV672" i="11"/>
  <c r="AF598" i="11"/>
  <c r="AF607" i="11"/>
  <c r="AD655" i="11" a="1"/>
  <c r="AD655" i="11" s="1"/>
  <c r="AE655" i="11"/>
  <c r="AI655" i="11" s="1" a="1"/>
  <c r="AI655" i="11" s="1"/>
  <c r="AC655" i="11" a="1"/>
  <c r="AC655" i="11" s="1"/>
  <c r="Z675" i="11" a="1"/>
  <c r="Z675" i="11" s="1"/>
  <c r="Y675" i="11"/>
  <c r="Z691" i="11" a="1"/>
  <c r="Z691" i="11" s="1"/>
  <c r="U691" i="11" s="1"/>
  <c r="Y691" i="11"/>
  <c r="Y696" i="11"/>
  <c r="Z696" i="11" a="1"/>
  <c r="Z696" i="11" s="1"/>
  <c r="AF700" i="11"/>
  <c r="AF705" i="11"/>
  <c r="AO640" i="11"/>
  <c r="AX690" i="11"/>
  <c r="BA690" i="11" a="1"/>
  <c r="BA690" i="11" s="1"/>
  <c r="BA741" i="11" a="1"/>
  <c r="BA741" i="11" s="1"/>
  <c r="U741" i="11" s="1"/>
  <c r="AX741" i="11"/>
  <c r="BA670" i="11" a="1"/>
  <c r="BA670" i="11" s="1"/>
  <c r="U670" i="11" s="1"/>
  <c r="AX670" i="11"/>
  <c r="AD735" i="11" a="1"/>
  <c r="AD735" i="11" s="1"/>
  <c r="AE735" i="11"/>
  <c r="AI735" i="11" s="1" a="1"/>
  <c r="AI735" i="11" s="1"/>
  <c r="AC735" i="11" a="1"/>
  <c r="AC735" i="11" s="1"/>
  <c r="Z724" i="11" a="1"/>
  <c r="Z724" i="11" s="1"/>
  <c r="Y724" i="11"/>
  <c r="AO628" i="11"/>
  <c r="AX658" i="11"/>
  <c r="BA658" i="11" a="1"/>
  <c r="BA658" i="11" s="1"/>
  <c r="AF742" i="11"/>
  <c r="AF773" i="11"/>
  <c r="AX754" i="11"/>
  <c r="BA754" i="11" a="1"/>
  <c r="BA754" i="11" s="1"/>
  <c r="BA711" i="11" a="1"/>
  <c r="BA711" i="11" s="1"/>
  <c r="AC791" i="11" a="1"/>
  <c r="AC791" i="11" s="1"/>
  <c r="AD791" i="11" a="1"/>
  <c r="AD791" i="11" s="1"/>
  <c r="AE791" i="11"/>
  <c r="AI791" i="11" s="1" a="1"/>
  <c r="AI791" i="11" s="1"/>
  <c r="AX802" i="11"/>
  <c r="BA802" i="11" a="1"/>
  <c r="BA802" i="11" s="1"/>
  <c r="U802" i="11" s="1"/>
  <c r="AU813" i="11"/>
  <c r="AV813" i="11"/>
  <c r="AW813" i="11"/>
  <c r="AC780" i="11" a="1"/>
  <c r="AC780" i="11" s="1"/>
  <c r="AE780" i="11"/>
  <c r="AI780" i="11" s="1" a="1"/>
  <c r="AI780" i="11" s="1"/>
  <c r="AD780" i="11" a="1"/>
  <c r="AD780" i="11" s="1"/>
  <c r="AW788" i="11"/>
  <c r="AU788" i="11"/>
  <c r="AV788" i="11"/>
  <c r="AU806" i="11"/>
  <c r="AV806" i="11"/>
  <c r="AW806" i="11"/>
  <c r="AU822" i="11"/>
  <c r="AV822" i="11"/>
  <c r="AW822" i="11"/>
  <c r="AU838" i="11"/>
  <c r="AV838" i="11"/>
  <c r="AW838" i="11"/>
  <c r="AX728" i="11"/>
  <c r="BA728" i="11" a="1"/>
  <c r="BA728" i="11" s="1"/>
  <c r="BA735" i="11" a="1"/>
  <c r="BA735" i="11" s="1"/>
  <c r="AX735" i="11"/>
  <c r="AX755" i="11"/>
  <c r="BA755" i="11" a="1"/>
  <c r="BA755" i="11" s="1"/>
  <c r="BA773" i="11" a="1"/>
  <c r="BA773" i="11" s="1"/>
  <c r="AX773" i="11"/>
  <c r="AD805" i="11" a="1"/>
  <c r="AD805" i="11" s="1"/>
  <c r="AE805" i="11"/>
  <c r="AI805" i="11" s="1" a="1"/>
  <c r="AI805" i="11" s="1"/>
  <c r="AC805" i="11" a="1"/>
  <c r="AC805" i="11" s="1"/>
  <c r="AW831" i="11"/>
  <c r="AU831" i="11"/>
  <c r="AV831" i="11"/>
  <c r="Y849" i="11"/>
  <c r="Z849" i="11" a="1"/>
  <c r="Z849" i="11" s="1"/>
  <c r="BA766" i="11" a="1"/>
  <c r="BA766" i="11" s="1"/>
  <c r="AX766" i="11"/>
  <c r="AF781" i="11"/>
  <c r="AX747" i="11"/>
  <c r="BA747" i="11" a="1"/>
  <c r="BA747" i="11" s="1"/>
  <c r="U747" i="11" s="1"/>
  <c r="AC807" i="11" a="1"/>
  <c r="AC807" i="11" s="1"/>
  <c r="AD807" i="11" a="1"/>
  <c r="AD807" i="11" s="1"/>
  <c r="AE807" i="11"/>
  <c r="AI807" i="11" s="1" a="1"/>
  <c r="AI807" i="11" s="1"/>
  <c r="AW857" i="11"/>
  <c r="AU857" i="11"/>
  <c r="AV857" i="11"/>
  <c r="AF816" i="11"/>
  <c r="AO814" i="11"/>
  <c r="AU876" i="11"/>
  <c r="AV876" i="11"/>
  <c r="AW876" i="11"/>
  <c r="AU892" i="11"/>
  <c r="AV892" i="11"/>
  <c r="AW892" i="11"/>
  <c r="AU908" i="11"/>
  <c r="AV908" i="11"/>
  <c r="AW908" i="11"/>
  <c r="AU924" i="11"/>
  <c r="AV924" i="11"/>
  <c r="AW924" i="11"/>
  <c r="AF803" i="11"/>
  <c r="AD868" i="11" a="1"/>
  <c r="AD868" i="11" s="1"/>
  <c r="AE868" i="11"/>
  <c r="AI868" i="11" s="1" a="1"/>
  <c r="AI868" i="11" s="1"/>
  <c r="AC868" i="11" a="1"/>
  <c r="AC868" i="11" s="1"/>
  <c r="AF875" i="11"/>
  <c r="AD900" i="11" a="1"/>
  <c r="AD900" i="11" s="1"/>
  <c r="AE900" i="11"/>
  <c r="AI900" i="11" s="1" a="1"/>
  <c r="AI900" i="11" s="1"/>
  <c r="AC900" i="11" a="1"/>
  <c r="AC900" i="11" s="1"/>
  <c r="Y912" i="11"/>
  <c r="Z912" i="11" a="1"/>
  <c r="Z912" i="11" s="1"/>
  <c r="BA923" i="11" a="1"/>
  <c r="BA923" i="11" s="1"/>
  <c r="U923" i="11" s="1"/>
  <c r="AU934" i="11"/>
  <c r="AV934" i="11"/>
  <c r="AW934" i="11"/>
  <c r="AY794" i="11"/>
  <c r="AZ794" i="11" s="1"/>
  <c r="P794" i="11"/>
  <c r="AX856" i="11"/>
  <c r="BA856" i="11" a="1"/>
  <c r="BA856" i="11" s="1"/>
  <c r="AU872" i="11"/>
  <c r="AV872" i="11"/>
  <c r="AW872" i="11"/>
  <c r="AC894" i="11" a="1"/>
  <c r="AC894" i="11" s="1"/>
  <c r="AD894" i="11" a="1"/>
  <c r="AD894" i="11" s="1"/>
  <c r="AE894" i="11"/>
  <c r="AI894" i="11" s="1" a="1"/>
  <c r="AI894" i="11" s="1"/>
  <c r="AX901" i="11"/>
  <c r="BA901" i="11" a="1"/>
  <c r="BA901" i="11" s="1"/>
  <c r="U901" i="11" s="1"/>
  <c r="S914" i="11"/>
  <c r="AP914" i="11"/>
  <c r="AQ914" i="11" s="1"/>
  <c r="Y922" i="11"/>
  <c r="Z922" i="11" a="1"/>
  <c r="Z922" i="11" s="1"/>
  <c r="M938" i="11"/>
  <c r="AG938" i="11"/>
  <c r="AH938" i="11" s="1"/>
  <c r="AC940" i="11" a="1"/>
  <c r="AC940" i="11" s="1"/>
  <c r="AD940" i="11" a="1"/>
  <c r="AD940" i="11" s="1"/>
  <c r="AE940" i="11"/>
  <c r="AI940" i="11" s="1" a="1"/>
  <c r="AI940" i="11" s="1"/>
  <c r="AF879" i="11"/>
  <c r="AV928" i="11"/>
  <c r="AW928" i="11"/>
  <c r="AU928" i="11"/>
  <c r="AF909" i="11"/>
  <c r="AF897" i="11"/>
  <c r="Y932" i="11"/>
  <c r="Z932" i="11" a="1"/>
  <c r="Z932" i="11" s="1"/>
  <c r="AF912" i="11"/>
  <c r="BA949" i="11" a="1"/>
  <c r="BA949" i="11" s="1"/>
  <c r="AX949" i="11"/>
  <c r="AD958" i="11" a="1"/>
  <c r="AD958" i="11" s="1"/>
  <c r="AE958" i="11"/>
  <c r="AI958" i="11" s="1" a="1"/>
  <c r="AI958" i="11" s="1"/>
  <c r="AC958" i="11" a="1"/>
  <c r="AC958" i="11" s="1"/>
  <c r="AW984" i="11"/>
  <c r="AV984" i="11"/>
  <c r="AU984" i="11"/>
  <c r="AI993" i="11" a="1"/>
  <c r="AI993" i="11" s="1"/>
  <c r="AF993" i="11"/>
  <c r="AF881" i="11"/>
  <c r="AF914" i="11"/>
  <c r="AC976" i="11" a="1"/>
  <c r="AC976" i="11" s="1"/>
  <c r="AD976" i="11" a="1"/>
  <c r="AD976" i="11" s="1"/>
  <c r="AE976" i="11"/>
  <c r="AI976" i="11" s="1" a="1"/>
  <c r="AI976" i="11" s="1"/>
  <c r="AC1008" i="11" a="1"/>
  <c r="AC1008" i="11" s="1"/>
  <c r="AE1008" i="11"/>
  <c r="AI1008" i="11" s="1" a="1"/>
  <c r="AI1008" i="11" s="1"/>
  <c r="AD1008" i="11" a="1"/>
  <c r="AD1008" i="11" s="1"/>
  <c r="S971" i="11"/>
  <c r="AP971" i="11"/>
  <c r="AQ971" i="11" s="1"/>
  <c r="AV1012" i="11"/>
  <c r="AU1012" i="11"/>
  <c r="AW1012" i="11"/>
  <c r="AE956" i="11"/>
  <c r="AI956" i="11" s="1" a="1"/>
  <c r="AI956" i="11" s="1"/>
  <c r="AC956" i="11" a="1"/>
  <c r="AC956" i="11" s="1"/>
  <c r="AD956" i="11" a="1"/>
  <c r="AD956" i="11" s="1"/>
  <c r="AF1021" i="11"/>
  <c r="AF930" i="11"/>
  <c r="AF987" i="11"/>
  <c r="AX1015" i="11"/>
  <c r="BA1015" i="11" a="1"/>
  <c r="BA1015" i="11" s="1"/>
  <c r="U1015" i="11" s="1"/>
  <c r="AF856" i="11"/>
  <c r="AF1011" i="11"/>
  <c r="AX961" i="11"/>
  <c r="BA961" i="11" a="1"/>
  <c r="BA961" i="11" s="1"/>
  <c r="AO996" i="11"/>
  <c r="AY1022" i="11"/>
  <c r="AZ1022" i="11" s="1"/>
  <c r="P1022" i="11"/>
  <c r="AV129" i="11"/>
  <c r="AU129" i="11"/>
  <c r="AW129" i="11"/>
  <c r="AE127" i="11"/>
  <c r="AI127" i="11" s="1" a="1"/>
  <c r="AI127" i="11" s="1"/>
  <c r="AC127" i="11" a="1"/>
  <c r="AC127" i="11" s="1"/>
  <c r="AD127" i="11" a="1"/>
  <c r="AD127" i="11" s="1"/>
  <c r="Y131" i="11"/>
  <c r="Z131" i="11" a="1"/>
  <c r="Z131" i="11" s="1"/>
  <c r="AC139" i="11" a="1"/>
  <c r="AC139" i="11" s="1"/>
  <c r="AD139" i="11" a="1"/>
  <c r="AD139" i="11" s="1"/>
  <c r="AE139" i="11"/>
  <c r="AI139" i="11" s="1" a="1"/>
  <c r="AI139" i="11" s="1"/>
  <c r="AV152" i="11"/>
  <c r="AU152" i="11"/>
  <c r="AW152" i="11"/>
  <c r="AD152" i="11" a="1"/>
  <c r="AD152" i="11" s="1"/>
  <c r="AE152" i="11"/>
  <c r="AI152" i="11" s="1" a="1"/>
  <c r="AI152" i="11" s="1"/>
  <c r="AC152" i="11" a="1"/>
  <c r="AC152" i="11" s="1"/>
  <c r="AE150" i="11"/>
  <c r="AI150" i="11" s="1" a="1"/>
  <c r="AI150" i="11" s="1"/>
  <c r="AC150" i="11" a="1"/>
  <c r="AC150" i="11" s="1"/>
  <c r="AD150" i="11" a="1"/>
  <c r="AD150" i="11" s="1"/>
  <c r="Y171" i="11"/>
  <c r="Z171" i="11" a="1"/>
  <c r="Z171" i="11" s="1"/>
  <c r="AC158" i="11" a="1"/>
  <c r="AC158" i="11" s="1"/>
  <c r="AD158" i="11" a="1"/>
  <c r="AD158" i="11" s="1"/>
  <c r="AE158" i="11"/>
  <c r="AI158" i="11" s="1" a="1"/>
  <c r="AI158" i="11" s="1"/>
  <c r="AO172" i="11"/>
  <c r="Y178" i="11"/>
  <c r="Z178" i="11" a="1"/>
  <c r="Z178" i="11" s="1"/>
  <c r="AX130" i="11"/>
  <c r="BA130" i="11" a="1"/>
  <c r="BA130" i="11" s="1"/>
  <c r="AE170" i="11"/>
  <c r="AI170" i="11" s="1" a="1"/>
  <c r="AI170" i="11" s="1"/>
  <c r="AC170" i="11" a="1"/>
  <c r="AC170" i="11" s="1"/>
  <c r="AD170" i="11" a="1"/>
  <c r="AD170" i="11" s="1"/>
  <c r="AL186" i="11" a="1"/>
  <c r="AL186" i="11" s="1"/>
  <c r="AM186" i="11" a="1"/>
  <c r="AM186" i="11" s="1"/>
  <c r="AN186" i="11"/>
  <c r="AR186" i="11" s="1" a="1"/>
  <c r="AR186" i="11" s="1"/>
  <c r="Y191" i="11"/>
  <c r="Z191" i="11" a="1"/>
  <c r="Z191" i="11" s="1"/>
  <c r="AG185" i="11"/>
  <c r="AH185" i="11" s="1"/>
  <c r="M185" i="11"/>
  <c r="AX201" i="11"/>
  <c r="BA201" i="11" a="1"/>
  <c r="BA201" i="11" s="1"/>
  <c r="U201" i="11" s="1"/>
  <c r="AD204" i="11" a="1"/>
  <c r="AD204" i="11" s="1"/>
  <c r="AE204" i="11"/>
  <c r="AI204" i="11" s="1" a="1"/>
  <c r="AI204" i="11" s="1"/>
  <c r="AC204" i="11" a="1"/>
  <c r="AC204" i="11" s="1"/>
  <c r="AU202" i="11"/>
  <c r="AV202" i="11"/>
  <c r="AW202" i="11"/>
  <c r="AU211" i="11"/>
  <c r="AW211" i="11"/>
  <c r="AV211" i="11"/>
  <c r="AE203" i="11"/>
  <c r="AI203" i="11" s="1" a="1"/>
  <c r="AI203" i="11" s="1"/>
  <c r="AC203" i="11" a="1"/>
  <c r="AC203" i="11" s="1"/>
  <c r="AD203" i="11" a="1"/>
  <c r="AD203" i="11" s="1"/>
  <c r="AX196" i="11"/>
  <c r="BA196" i="11" a="1"/>
  <c r="BA196" i="11" s="1"/>
  <c r="Z230" i="11" a="1"/>
  <c r="Z230" i="11" s="1"/>
  <c r="Y230" i="11"/>
  <c r="AE234" i="11"/>
  <c r="AI234" i="11" s="1" a="1"/>
  <c r="AI234" i="11" s="1"/>
  <c r="AC234" i="11" a="1"/>
  <c r="AC234" i="11" s="1"/>
  <c r="AD234" i="11" a="1"/>
  <c r="AD234" i="11" s="1"/>
  <c r="AV183" i="11"/>
  <c r="AU183" i="11"/>
  <c r="AW183" i="11"/>
  <c r="Y214" i="11"/>
  <c r="Z214" i="11" a="1"/>
  <c r="Z214" i="11" s="1"/>
  <c r="M217" i="11"/>
  <c r="AG217" i="11"/>
  <c r="AH217" i="11" s="1"/>
  <c r="Y222" i="11"/>
  <c r="Z222" i="11" a="1"/>
  <c r="Z222" i="11" s="1"/>
  <c r="S245" i="11"/>
  <c r="AP245" i="11"/>
  <c r="AQ245" i="11" s="1"/>
  <c r="U229" i="11"/>
  <c r="M245" i="11"/>
  <c r="AG245" i="11"/>
  <c r="AH245" i="11" s="1"/>
  <c r="Z246" i="11" a="1"/>
  <c r="Z246" i="11" s="1"/>
  <c r="Y246" i="11"/>
  <c r="AX217" i="11"/>
  <c r="BA217" i="11" a="1"/>
  <c r="BA217" i="11" s="1"/>
  <c r="AV254" i="11"/>
  <c r="AW254" i="11"/>
  <c r="AU254" i="11"/>
  <c r="AV266" i="11"/>
  <c r="AU266" i="11"/>
  <c r="AW266" i="11"/>
  <c r="BA247" i="11" a="1"/>
  <c r="BA247" i="11" s="1"/>
  <c r="AX247" i="11"/>
  <c r="Y262" i="11"/>
  <c r="Z262" i="11" a="1"/>
  <c r="Z262" i="11" s="1"/>
  <c r="Y293" i="11"/>
  <c r="Z293" i="11" a="1"/>
  <c r="Z293" i="11" s="1"/>
  <c r="AC286" i="11" a="1"/>
  <c r="AC286" i="11" s="1"/>
  <c r="AD286" i="11" a="1"/>
  <c r="AD286" i="11" s="1"/>
  <c r="AE286" i="11"/>
  <c r="AI286" i="11" s="1" a="1"/>
  <c r="AI286" i="11" s="1"/>
  <c r="AG267" i="11"/>
  <c r="AH267" i="11" s="1"/>
  <c r="Y287" i="11"/>
  <c r="Z287" i="11" a="1"/>
  <c r="Z287" i="11" s="1"/>
  <c r="AU302" i="11"/>
  <c r="AV302" i="11"/>
  <c r="AW302" i="11"/>
  <c r="M282" i="11"/>
  <c r="AG282" i="11"/>
  <c r="AH282" i="11" s="1"/>
  <c r="AN293" i="11"/>
  <c r="AR293" i="11" s="1" a="1"/>
  <c r="AR293" i="11" s="1"/>
  <c r="AL293" i="11" a="1"/>
  <c r="AL293" i="11" s="1"/>
  <c r="AM293" i="11" a="1"/>
  <c r="AM293" i="11" s="1"/>
  <c r="AW296" i="11"/>
  <c r="AU296" i="11"/>
  <c r="AV296" i="11"/>
  <c r="AU275" i="11"/>
  <c r="AV275" i="11"/>
  <c r="AW275" i="11"/>
  <c r="AU300" i="11"/>
  <c r="AV300" i="11"/>
  <c r="AW300" i="11"/>
  <c r="AE308" i="11"/>
  <c r="AI308" i="11" s="1" a="1"/>
  <c r="AI308" i="11" s="1"/>
  <c r="AC308" i="11" a="1"/>
  <c r="AC308" i="11" s="1"/>
  <c r="AD308" i="11" a="1"/>
  <c r="AD308" i="11" s="1"/>
  <c r="M319" i="11"/>
  <c r="AG319" i="11"/>
  <c r="AH319" i="11" s="1"/>
  <c r="Y326" i="11"/>
  <c r="Z326" i="11" a="1"/>
  <c r="Z326" i="11" s="1"/>
  <c r="AY320" i="11"/>
  <c r="AZ320" i="11" s="1"/>
  <c r="P320" i="11"/>
  <c r="M296" i="11"/>
  <c r="AG296" i="11"/>
  <c r="AH296" i="11" s="1"/>
  <c r="Y312" i="11"/>
  <c r="Z312" i="11" a="1"/>
  <c r="Z312" i="11" s="1"/>
  <c r="Y343" i="11"/>
  <c r="Z343" i="11" a="1"/>
  <c r="Z343" i="11" s="1"/>
  <c r="AC317" i="11" a="1"/>
  <c r="AC317" i="11" s="1"/>
  <c r="AD317" i="11" a="1"/>
  <c r="AD317" i="11" s="1"/>
  <c r="AE317" i="11"/>
  <c r="AI317" i="11" s="1" a="1"/>
  <c r="AI317" i="11" s="1"/>
  <c r="AN325" i="11"/>
  <c r="AR325" i="11" s="1" a="1"/>
  <c r="AR325" i="11" s="1"/>
  <c r="AM325" i="11" a="1"/>
  <c r="AM325" i="11" s="1"/>
  <c r="AL325" i="11" a="1"/>
  <c r="AL325" i="11" s="1"/>
  <c r="AY334" i="11"/>
  <c r="AZ334" i="11" s="1"/>
  <c r="P334" i="11"/>
  <c r="AX353" i="11"/>
  <c r="BA353" i="11" a="1"/>
  <c r="BA353" i="11" s="1"/>
  <c r="U353" i="11" s="1"/>
  <c r="AU368" i="11"/>
  <c r="AW368" i="11"/>
  <c r="AV368" i="11"/>
  <c r="AF340" i="11"/>
  <c r="AI340" i="11" a="1"/>
  <c r="AI340" i="11" s="1"/>
  <c r="AM350" i="11" a="1"/>
  <c r="AM350" i="11" s="1"/>
  <c r="AN350" i="11"/>
  <c r="AR350" i="11" s="1" a="1"/>
  <c r="AR350" i="11" s="1"/>
  <c r="AL350" i="11" a="1"/>
  <c r="AL350" i="11" s="1"/>
  <c r="BA374" i="11" a="1"/>
  <c r="BA374" i="11" s="1"/>
  <c r="AX374" i="11"/>
  <c r="S336" i="11"/>
  <c r="AP336" i="11"/>
  <c r="AQ336" i="11" s="1"/>
  <c r="AC377" i="11" a="1"/>
  <c r="AC377" i="11" s="1"/>
  <c r="AD377" i="11" a="1"/>
  <c r="AD377" i="11" s="1"/>
  <c r="AE377" i="11"/>
  <c r="AI377" i="11" s="1" a="1"/>
  <c r="AI377" i="11" s="1"/>
  <c r="AF355" i="11"/>
  <c r="M367" i="11"/>
  <c r="AG367" i="11"/>
  <c r="AH367" i="11" s="1"/>
  <c r="Y365" i="11"/>
  <c r="Z365" i="11" a="1"/>
  <c r="Z365" i="11" s="1"/>
  <c r="S331" i="11"/>
  <c r="AP331" i="11"/>
  <c r="AQ331" i="11" s="1"/>
  <c r="AX434" i="11"/>
  <c r="BA434" i="11" a="1"/>
  <c r="BA434" i="11" s="1"/>
  <c r="U434" i="11" s="1"/>
  <c r="AV347" i="11"/>
  <c r="AW347" i="11"/>
  <c r="AU347" i="11"/>
  <c r="AU357" i="11"/>
  <c r="AV357" i="11"/>
  <c r="AW357" i="11"/>
  <c r="Y373" i="11"/>
  <c r="Z373" i="11" a="1"/>
  <c r="Z373" i="11" s="1"/>
  <c r="AE386" i="11"/>
  <c r="AI386" i="11" s="1" a="1"/>
  <c r="AI386" i="11" s="1"/>
  <c r="AC386" i="11" a="1"/>
  <c r="AC386" i="11" s="1"/>
  <c r="AD386" i="11" a="1"/>
  <c r="AD386" i="11" s="1"/>
  <c r="AU398" i="11"/>
  <c r="AW398" i="11"/>
  <c r="AV398" i="11"/>
  <c r="AD413" i="11" a="1"/>
  <c r="AD413" i="11" s="1"/>
  <c r="AE413" i="11"/>
  <c r="AI413" i="11" s="1" a="1"/>
  <c r="AI413" i="11" s="1"/>
  <c r="AC413" i="11" a="1"/>
  <c r="AC413" i="11" s="1"/>
  <c r="AD429" i="11" a="1"/>
  <c r="AD429" i="11" s="1"/>
  <c r="AE429" i="11"/>
  <c r="AI429" i="11" s="1" a="1"/>
  <c r="AI429" i="11" s="1"/>
  <c r="AC429" i="11" a="1"/>
  <c r="AC429" i="11" s="1"/>
  <c r="AP378" i="11"/>
  <c r="AQ378" i="11" s="1"/>
  <c r="S378" i="11"/>
  <c r="BA377" i="11" a="1"/>
  <c r="BA377" i="11" s="1"/>
  <c r="AX377" i="11"/>
  <c r="AU430" i="11"/>
  <c r="AW430" i="11"/>
  <c r="AV430" i="11"/>
  <c r="M393" i="11"/>
  <c r="AG393" i="11"/>
  <c r="AH393" i="11" s="1"/>
  <c r="AU422" i="11"/>
  <c r="AW422" i="11"/>
  <c r="AV422" i="11"/>
  <c r="AE448" i="11"/>
  <c r="AI448" i="11" s="1" a="1"/>
  <c r="AI448" i="11" s="1"/>
  <c r="AC448" i="11" a="1"/>
  <c r="AC448" i="11" s="1"/>
  <c r="AD448" i="11" a="1"/>
  <c r="AD448" i="11" s="1"/>
  <c r="M406" i="11"/>
  <c r="AG406" i="11"/>
  <c r="AH406" i="11" s="1"/>
  <c r="M444" i="11"/>
  <c r="AG444" i="11"/>
  <c r="AH444" i="11" s="1"/>
  <c r="AX400" i="11"/>
  <c r="BA400" i="11" a="1"/>
  <c r="BA400" i="11" s="1"/>
  <c r="Y411" i="11"/>
  <c r="Z411" i="11" a="1"/>
  <c r="Z411" i="11" s="1"/>
  <c r="AU435" i="11"/>
  <c r="AV435" i="11"/>
  <c r="AW435" i="11"/>
  <c r="AO383" i="11"/>
  <c r="AU476" i="11"/>
  <c r="AV476" i="11"/>
  <c r="AW476" i="11"/>
  <c r="Y486" i="11"/>
  <c r="Z486" i="11" a="1"/>
  <c r="Z486" i="11" s="1"/>
  <c r="S494" i="11"/>
  <c r="AP494" i="11"/>
  <c r="AQ494" i="11" s="1"/>
  <c r="AU427" i="11"/>
  <c r="AV427" i="11"/>
  <c r="AW427" i="11"/>
  <c r="AD476" i="11" a="1"/>
  <c r="AD476" i="11" s="1"/>
  <c r="AE476" i="11"/>
  <c r="AI476" i="11" s="1" a="1"/>
  <c r="AI476" i="11" s="1"/>
  <c r="AC476" i="11" a="1"/>
  <c r="AC476" i="11" s="1"/>
  <c r="Z504" i="11" a="1"/>
  <c r="Z504" i="11" s="1"/>
  <c r="Y504" i="11"/>
  <c r="Y498" i="11"/>
  <c r="Z498" i="11" a="1"/>
  <c r="Z498" i="11" s="1"/>
  <c r="AE518" i="11"/>
  <c r="AI518" i="11" s="1" a="1"/>
  <c r="AI518" i="11" s="1"/>
  <c r="AC518" i="11" a="1"/>
  <c r="AC518" i="11" s="1"/>
  <c r="AD518" i="11" a="1"/>
  <c r="AD518" i="11" s="1"/>
  <c r="AE482" i="11"/>
  <c r="AI482" i="11" s="1" a="1"/>
  <c r="AI482" i="11" s="1"/>
  <c r="AC482" i="11" a="1"/>
  <c r="AC482" i="11" s="1"/>
  <c r="AD482" i="11" a="1"/>
  <c r="AD482" i="11" s="1"/>
  <c r="M493" i="11"/>
  <c r="AG493" i="11"/>
  <c r="AH493" i="11" s="1"/>
  <c r="BA509" i="11" a="1"/>
  <c r="BA509" i="11" s="1"/>
  <c r="U509" i="11" s="1"/>
  <c r="AX509" i="11"/>
  <c r="AU539" i="11"/>
  <c r="AV539" i="11"/>
  <c r="AW539" i="11"/>
  <c r="M502" i="11"/>
  <c r="AG502" i="11"/>
  <c r="AH502" i="11" s="1"/>
  <c r="AD538" i="11" a="1"/>
  <c r="AD538" i="11" s="1"/>
  <c r="AE538" i="11"/>
  <c r="AI538" i="11" s="1" a="1"/>
  <c r="AI538" i="11" s="1"/>
  <c r="AC538" i="11" a="1"/>
  <c r="AC538" i="11" s="1"/>
  <c r="AX479" i="11"/>
  <c r="BA479" i="11" a="1"/>
  <c r="BA479" i="11" s="1"/>
  <c r="BA513" i="11" a="1"/>
  <c r="BA513" i="11" s="1"/>
  <c r="U513" i="11" s="1"/>
  <c r="AX513" i="11"/>
  <c r="Z527" i="11" a="1"/>
  <c r="Z527" i="11" s="1"/>
  <c r="Y527" i="11"/>
  <c r="AV541" i="11"/>
  <c r="AW541" i="11"/>
  <c r="AU541" i="11"/>
  <c r="Z551" i="11" a="1"/>
  <c r="Z551" i="11" s="1"/>
  <c r="Y551" i="11"/>
  <c r="AU565" i="11"/>
  <c r="AV565" i="11"/>
  <c r="AW565" i="11"/>
  <c r="AE474" i="11"/>
  <c r="AI474" i="11" s="1" a="1"/>
  <c r="AI474" i="11" s="1"/>
  <c r="AC474" i="11" a="1"/>
  <c r="AC474" i="11" s="1"/>
  <c r="AD474" i="11" a="1"/>
  <c r="AD474" i="11" s="1"/>
  <c r="AG485" i="11"/>
  <c r="AH485" i="11" s="1"/>
  <c r="AU506" i="11"/>
  <c r="AV506" i="11"/>
  <c r="AW506" i="11"/>
  <c r="Z581" i="11" a="1"/>
  <c r="Z581" i="11" s="1"/>
  <c r="Y581" i="11"/>
  <c r="AC567" i="11" a="1"/>
  <c r="AC567" i="11" s="1"/>
  <c r="AE567" i="11"/>
  <c r="AI567" i="11" s="1" a="1"/>
  <c r="AI567" i="11" s="1"/>
  <c r="AD567" i="11" a="1"/>
  <c r="AD567" i="11" s="1"/>
  <c r="U609" i="11"/>
  <c r="M527" i="11"/>
  <c r="AG527" i="11"/>
  <c r="AH527" i="11" s="1"/>
  <c r="P545" i="11"/>
  <c r="AY545" i="11"/>
  <c r="AZ545" i="11" s="1"/>
  <c r="Y563" i="11"/>
  <c r="Z563" i="11" a="1"/>
  <c r="Z563" i="11" s="1"/>
  <c r="AP575" i="11"/>
  <c r="AQ575" i="11" s="1"/>
  <c r="S575" i="11"/>
  <c r="AU586" i="11"/>
  <c r="AV586" i="11"/>
  <c r="AW586" i="11"/>
  <c r="AU626" i="11"/>
  <c r="AV626" i="11"/>
  <c r="AW626" i="11"/>
  <c r="Z573" i="11" a="1"/>
  <c r="Z573" i="11" s="1"/>
  <c r="Y573" i="11"/>
  <c r="Z579" i="11" a="1"/>
  <c r="Z579" i="11" s="1"/>
  <c r="Y579" i="11"/>
  <c r="AD586" i="11" a="1"/>
  <c r="AD586" i="11" s="1"/>
  <c r="AE586" i="11"/>
  <c r="AI586" i="11" s="1" a="1"/>
  <c r="AI586" i="11" s="1"/>
  <c r="AC586" i="11" a="1"/>
  <c r="AC586" i="11" s="1"/>
  <c r="AW612" i="11"/>
  <c r="AU612" i="11"/>
  <c r="AV612" i="11"/>
  <c r="BA625" i="11" a="1"/>
  <c r="BA625" i="11" s="1"/>
  <c r="U625" i="11" s="1"/>
  <c r="AX625" i="11"/>
  <c r="AU636" i="11"/>
  <c r="AV636" i="11"/>
  <c r="AW636" i="11"/>
  <c r="M522" i="11"/>
  <c r="AG522" i="11"/>
  <c r="AH522" i="11" s="1"/>
  <c r="AX558" i="11"/>
  <c r="BA558" i="11" a="1"/>
  <c r="BA558" i="11" s="1"/>
  <c r="U597" i="11"/>
  <c r="M540" i="11"/>
  <c r="AG540" i="11"/>
  <c r="AH540" i="11" s="1"/>
  <c r="Y555" i="11"/>
  <c r="Z555" i="11" a="1"/>
  <c r="Z555" i="11" s="1"/>
  <c r="AC612" i="11" a="1"/>
  <c r="AC612" i="11" s="1"/>
  <c r="AD612" i="11" a="1"/>
  <c r="AD612" i="11" s="1"/>
  <c r="AE612" i="11"/>
  <c r="AI612" i="11" s="1" a="1"/>
  <c r="AI612" i="11" s="1"/>
  <c r="AC620" i="11" a="1"/>
  <c r="AC620" i="11" s="1"/>
  <c r="AD620" i="11" a="1"/>
  <c r="AD620" i="11" s="1"/>
  <c r="AE620" i="11"/>
  <c r="AI620" i="11" s="1" a="1"/>
  <c r="AI620" i="11" s="1"/>
  <c r="M629" i="11"/>
  <c r="AG629" i="11"/>
  <c r="AH629" i="11" s="1"/>
  <c r="M592" i="11"/>
  <c r="AG592" i="11"/>
  <c r="AH592" i="11" s="1"/>
  <c r="AU638" i="11"/>
  <c r="AV638" i="11"/>
  <c r="AW638" i="11"/>
  <c r="M591" i="11"/>
  <c r="AG591" i="11"/>
  <c r="AH591" i="11" s="1"/>
  <c r="BA676" i="11" a="1"/>
  <c r="BA676" i="11" s="1"/>
  <c r="AO586" i="11"/>
  <c r="AV630" i="11"/>
  <c r="AW630" i="11"/>
  <c r="AU630" i="11"/>
  <c r="AV640" i="11"/>
  <c r="AW640" i="11"/>
  <c r="AU640" i="11"/>
  <c r="AD647" i="11" a="1"/>
  <c r="AD647" i="11" s="1"/>
  <c r="AE647" i="11"/>
  <c r="AI647" i="11" s="1" a="1"/>
  <c r="AI647" i="11" s="1"/>
  <c r="U647" i="11" s="1"/>
  <c r="AC647" i="11" a="1"/>
  <c r="AC647" i="11" s="1"/>
  <c r="Z667" i="11" a="1"/>
  <c r="Z667" i="11" s="1"/>
  <c r="Y667" i="11"/>
  <c r="S691" i="11"/>
  <c r="AP691" i="11"/>
  <c r="AQ691" i="11" s="1"/>
  <c r="Y644" i="11"/>
  <c r="Z644" i="11" a="1"/>
  <c r="Z644" i="11" s="1"/>
  <c r="U644" i="11" s="1"/>
  <c r="AC656" i="11" a="1"/>
  <c r="AC656" i="11" s="1"/>
  <c r="AD656" i="11" a="1"/>
  <c r="AD656" i="11" s="1"/>
  <c r="AE656" i="11"/>
  <c r="AI656" i="11" s="1" a="1"/>
  <c r="AI656" i="11" s="1"/>
  <c r="Y676" i="11"/>
  <c r="Z676" i="11" a="1"/>
  <c r="Z676" i="11" s="1"/>
  <c r="Y700" i="11"/>
  <c r="Z700" i="11" a="1"/>
  <c r="Z700" i="11" s="1"/>
  <c r="M676" i="11"/>
  <c r="AG676" i="11"/>
  <c r="AH676" i="11" s="1"/>
  <c r="AX671" i="11"/>
  <c r="BA671" i="11" a="1"/>
  <c r="BA671" i="11" s="1"/>
  <c r="BA684" i="11" a="1"/>
  <c r="BA684" i="11" s="1"/>
  <c r="AX684" i="11"/>
  <c r="M702" i="11"/>
  <c r="AG702" i="11"/>
  <c r="AH702" i="11" s="1"/>
  <c r="M693" i="11"/>
  <c r="AG693" i="11"/>
  <c r="AH693" i="11" s="1"/>
  <c r="BA765" i="11" a="1"/>
  <c r="BA765" i="11" s="1"/>
  <c r="AW721" i="11"/>
  <c r="AU721" i="11"/>
  <c r="AV721" i="11"/>
  <c r="AW745" i="11"/>
  <c r="AU745" i="11"/>
  <c r="AV745" i="11"/>
  <c r="AD767" i="11" a="1"/>
  <c r="AD767" i="11" s="1"/>
  <c r="AC767" i="11" a="1"/>
  <c r="AC767" i="11" s="1"/>
  <c r="AE767" i="11"/>
  <c r="AI767" i="11" s="1" a="1"/>
  <c r="AI767" i="11" s="1"/>
  <c r="AX643" i="11"/>
  <c r="BA643" i="11" a="1"/>
  <c r="BA643" i="11" s="1"/>
  <c r="Z716" i="11" a="1"/>
  <c r="Z716" i="11" s="1"/>
  <c r="Y716" i="11"/>
  <c r="AD736" i="11" a="1"/>
  <c r="AD736" i="11" s="1"/>
  <c r="AE736" i="11"/>
  <c r="AI736" i="11" s="1" a="1"/>
  <c r="AI736" i="11" s="1"/>
  <c r="AC736" i="11" a="1"/>
  <c r="AC736" i="11" s="1"/>
  <c r="AD760" i="11" a="1"/>
  <c r="AD760" i="11" s="1"/>
  <c r="AE760" i="11"/>
  <c r="AI760" i="11" s="1" a="1"/>
  <c r="AI760" i="11" s="1"/>
  <c r="AC760" i="11" a="1"/>
  <c r="AC760" i="11" s="1"/>
  <c r="AF643" i="11"/>
  <c r="AX694" i="11"/>
  <c r="BA694" i="11" a="1"/>
  <c r="BA694" i="11" s="1"/>
  <c r="AX760" i="11"/>
  <c r="BA760" i="11" a="1"/>
  <c r="BA760" i="11" s="1"/>
  <c r="AX775" i="11"/>
  <c r="BA775" i="11" a="1"/>
  <c r="BA775" i="11" s="1"/>
  <c r="AC777" i="11" a="1"/>
  <c r="AC777" i="11" s="1"/>
  <c r="AE777" i="11"/>
  <c r="AI777" i="11" s="1" a="1"/>
  <c r="AI777" i="11" s="1"/>
  <c r="AD777" i="11" a="1"/>
  <c r="AD777" i="11" s="1"/>
  <c r="P770" i="11"/>
  <c r="AY770" i="11"/>
  <c r="AZ770" i="11" s="1"/>
  <c r="AG734" i="11"/>
  <c r="AH734" i="11" s="1"/>
  <c r="BA751" i="11" a="1"/>
  <c r="BA751" i="11" s="1"/>
  <c r="AX764" i="11"/>
  <c r="BA764" i="11" a="1"/>
  <c r="BA764" i="11" s="1"/>
  <c r="AM791" i="11" a="1"/>
  <c r="AM791" i="11" s="1"/>
  <c r="AL791" i="11" a="1"/>
  <c r="AL791" i="11" s="1"/>
  <c r="AN791" i="11"/>
  <c r="AR791" i="11" s="1" a="1"/>
  <c r="AR791" i="11" s="1"/>
  <c r="AX842" i="11"/>
  <c r="BA842" i="11" a="1"/>
  <c r="BA842" i="11" s="1"/>
  <c r="S680" i="11"/>
  <c r="AP680" i="11"/>
  <c r="AQ680" i="11" s="1"/>
  <c r="AX736" i="11"/>
  <c r="BA736" i="11" a="1"/>
  <c r="BA736" i="11" s="1"/>
  <c r="AW823" i="11"/>
  <c r="AU823" i="11"/>
  <c r="AV823" i="11"/>
  <c r="S849" i="11"/>
  <c r="AP849" i="11"/>
  <c r="AQ849" i="11" s="1"/>
  <c r="AF756" i="11"/>
  <c r="AF779" i="11"/>
  <c r="AU817" i="11"/>
  <c r="AV817" i="11"/>
  <c r="AW817" i="11"/>
  <c r="AU825" i="11"/>
  <c r="AV825" i="11"/>
  <c r="AW825" i="11"/>
  <c r="AU833" i="11"/>
  <c r="AV833" i="11"/>
  <c r="AW833" i="11"/>
  <c r="AU841" i="11"/>
  <c r="AV841" i="11"/>
  <c r="AW841" i="11"/>
  <c r="AU849" i="11"/>
  <c r="AV849" i="11"/>
  <c r="AW849" i="11"/>
  <c r="AX832" i="11"/>
  <c r="BA832" i="11" a="1"/>
  <c r="BA832" i="11" s="1"/>
  <c r="U832" i="11" s="1"/>
  <c r="AO776" i="11"/>
  <c r="M782" i="11"/>
  <c r="AG782" i="11"/>
  <c r="AH782" i="11" s="1"/>
  <c r="S842" i="11"/>
  <c r="AP842" i="11"/>
  <c r="AQ842" i="11" s="1"/>
  <c r="AO805" i="11"/>
  <c r="M857" i="11"/>
  <c r="AG857" i="11"/>
  <c r="AH857" i="11" s="1"/>
  <c r="BA875" i="11" a="1"/>
  <c r="BA875" i="11" s="1"/>
  <c r="U875" i="11" s="1"/>
  <c r="AX875" i="11"/>
  <c r="Y888" i="11"/>
  <c r="Z888" i="11" a="1"/>
  <c r="Z888" i="11" s="1"/>
  <c r="AW894" i="11"/>
  <c r="AU894" i="11"/>
  <c r="AV894" i="11"/>
  <c r="S912" i="11"/>
  <c r="AP912" i="11"/>
  <c r="AQ912" i="11" s="1"/>
  <c r="AW918" i="11"/>
  <c r="AU918" i="11"/>
  <c r="AV918" i="11"/>
  <c r="AD924" i="11" a="1"/>
  <c r="AD924" i="11" s="1"/>
  <c r="AE924" i="11"/>
  <c r="AI924" i="11" s="1" a="1"/>
  <c r="AI924" i="11" s="1"/>
  <c r="AC924" i="11" a="1"/>
  <c r="AC924" i="11" s="1"/>
  <c r="AF771" i="11"/>
  <c r="M827" i="11"/>
  <c r="AG827" i="11"/>
  <c r="AH827" i="11" s="1"/>
  <c r="AX859" i="11"/>
  <c r="BA859" i="11" a="1"/>
  <c r="BA859" i="11" s="1"/>
  <c r="AU880" i="11"/>
  <c r="AV880" i="11"/>
  <c r="AW880" i="11"/>
  <c r="AC902" i="11" a="1"/>
  <c r="AC902" i="11" s="1"/>
  <c r="AD902" i="11" a="1"/>
  <c r="AD902" i="11" s="1"/>
  <c r="AE902" i="11"/>
  <c r="AI902" i="11" s="1" a="1"/>
  <c r="AI902" i="11" s="1"/>
  <c r="AX909" i="11"/>
  <c r="BA909" i="11" a="1"/>
  <c r="BA909" i="11" s="1"/>
  <c r="U909" i="11" s="1"/>
  <c r="AC934" i="11" a="1"/>
  <c r="AC934" i="11" s="1"/>
  <c r="AD934" i="11" a="1"/>
  <c r="AD934" i="11" s="1"/>
  <c r="AE934" i="11"/>
  <c r="AI934" i="11" s="1" a="1"/>
  <c r="AI934" i="11" s="1"/>
  <c r="AF873" i="11"/>
  <c r="AW936" i="11"/>
  <c r="AV936" i="11"/>
  <c r="AU936" i="11"/>
  <c r="AV940" i="11"/>
  <c r="AW940" i="11"/>
  <c r="AU940" i="11"/>
  <c r="S895" i="11"/>
  <c r="AP895" i="11"/>
  <c r="AQ895" i="11" s="1"/>
  <c r="Y928" i="11"/>
  <c r="Z928" i="11" a="1"/>
  <c r="Z928" i="11" s="1"/>
  <c r="AO861" i="11"/>
  <c r="AY943" i="11"/>
  <c r="AZ943" i="11" s="1"/>
  <c r="P943" i="11"/>
  <c r="S942" i="11"/>
  <c r="AF850" i="11"/>
  <c r="AO918" i="11"/>
  <c r="AD950" i="11" a="1"/>
  <c r="AD950" i="11" s="1"/>
  <c r="AE950" i="11"/>
  <c r="AI950" i="11" s="1" a="1"/>
  <c r="AI950" i="11" s="1"/>
  <c r="AC950" i="11" a="1"/>
  <c r="AC950" i="11" s="1"/>
  <c r="AR958" i="11" a="1"/>
  <c r="AR958" i="11" s="1"/>
  <c r="AO958" i="11"/>
  <c r="AW976" i="11"/>
  <c r="AV976" i="11"/>
  <c r="AU976" i="11"/>
  <c r="AI985" i="11" a="1"/>
  <c r="AI985" i="11" s="1"/>
  <c r="AF985" i="11"/>
  <c r="AX1005" i="11"/>
  <c r="BA1005" i="11" a="1"/>
  <c r="BA1005" i="11" s="1"/>
  <c r="U1005" i="11" s="1"/>
  <c r="AO867" i="11"/>
  <c r="AU954" i="11"/>
  <c r="AV954" i="11"/>
  <c r="AW954" i="11"/>
  <c r="AU986" i="11"/>
  <c r="AV986" i="11"/>
  <c r="AW986" i="11"/>
  <c r="AU1010" i="11"/>
  <c r="AV1010" i="11"/>
  <c r="AW1010" i="11"/>
  <c r="Y972" i="11"/>
  <c r="Z972" i="11" a="1"/>
  <c r="Z972" i="11" s="1"/>
  <c r="AX1013" i="11"/>
  <c r="BA1013" i="11" a="1"/>
  <c r="BA1013" i="11" s="1"/>
  <c r="U1013" i="11" s="1"/>
  <c r="AU956" i="11"/>
  <c r="AV956" i="11"/>
  <c r="AW956" i="11"/>
  <c r="AO972" i="11"/>
  <c r="Y988" i="11"/>
  <c r="Z988" i="11" a="1"/>
  <c r="Z988" i="11" s="1"/>
  <c r="AU1007" i="11"/>
  <c r="AW1007" i="11"/>
  <c r="AV1007" i="11"/>
  <c r="AU1018" i="11"/>
  <c r="AV1018" i="11"/>
  <c r="AW1018" i="11"/>
  <c r="M944" i="11"/>
  <c r="AG944" i="11"/>
  <c r="AH944" i="11" s="1"/>
  <c r="AE1022" i="11"/>
  <c r="AI1022" i="11" s="1" a="1"/>
  <c r="AI1022" i="11" s="1"/>
  <c r="AC1022" i="11" a="1"/>
  <c r="AC1022" i="11" s="1"/>
  <c r="AD1022" i="11" a="1"/>
  <c r="AD1022" i="11" s="1"/>
  <c r="AF967" i="11"/>
  <c r="Y1004" i="11"/>
  <c r="Z1004" i="11" a="1"/>
  <c r="Z1004" i="11" s="1"/>
  <c r="AF869" i="11"/>
  <c r="AO878" i="11"/>
  <c r="AX953" i="11"/>
  <c r="BA953" i="11" a="1"/>
  <c r="BA953" i="11" s="1"/>
  <c r="U953" i="11" s="1"/>
  <c r="AX985" i="11"/>
  <c r="BA985" i="11" a="1"/>
  <c r="BA985" i="11" s="1"/>
  <c r="AP1007" i="11"/>
  <c r="AQ1007" i="11" s="1"/>
  <c r="S1007" i="11"/>
  <c r="AX993" i="11"/>
  <c r="BA993" i="11" a="1"/>
  <c r="BA993" i="11" s="1"/>
  <c r="AO966" i="11"/>
  <c r="AO956" i="11"/>
  <c r="AF943" i="11"/>
  <c r="BA134" i="11" a="1"/>
  <c r="BA134" i="11" s="1"/>
  <c r="AX134" i="11"/>
  <c r="AU127" i="11"/>
  <c r="AV127" i="11"/>
  <c r="AW127" i="11"/>
  <c r="AV131" i="11"/>
  <c r="AW131" i="11"/>
  <c r="AU131" i="11"/>
  <c r="AC131" i="11" a="1"/>
  <c r="AC131" i="11" s="1"/>
  <c r="AD131" i="11" a="1"/>
  <c r="AD131" i="11" s="1"/>
  <c r="AE131" i="11"/>
  <c r="AI131" i="11" s="1" a="1"/>
  <c r="AI131" i="11" s="1"/>
  <c r="AO142" i="11"/>
  <c r="AO127" i="11"/>
  <c r="AR152" i="11" a="1"/>
  <c r="AR152" i="11" s="1"/>
  <c r="AO152" i="11"/>
  <c r="AF163" i="11"/>
  <c r="AX146" i="11"/>
  <c r="BA146" i="11" a="1"/>
  <c r="BA146" i="11" s="1"/>
  <c r="AO151" i="11"/>
  <c r="Y167" i="11"/>
  <c r="Z167" i="11" a="1"/>
  <c r="Z167" i="11" s="1"/>
  <c r="AY153" i="11"/>
  <c r="AZ153" i="11" s="1"/>
  <c r="P153" i="11"/>
  <c r="S163" i="11"/>
  <c r="AP163" i="11"/>
  <c r="AQ163" i="11" s="1"/>
  <c r="BA142" i="11" a="1"/>
  <c r="BA142" i="11" s="1"/>
  <c r="AM170" i="11" a="1"/>
  <c r="AM170" i="11" s="1"/>
  <c r="AL170" i="11" a="1"/>
  <c r="AL170" i="11" s="1"/>
  <c r="AN170" i="11"/>
  <c r="AR170" i="11" s="1" a="1"/>
  <c r="AR170" i="11" s="1"/>
  <c r="AX174" i="11"/>
  <c r="BA174" i="11" a="1"/>
  <c r="BA174" i="11" s="1"/>
  <c r="U174" i="11" s="1"/>
  <c r="AU158" i="11"/>
  <c r="AV158" i="11"/>
  <c r="AW158" i="11"/>
  <c r="BA178" i="11" a="1"/>
  <c r="BA178" i="11" s="1"/>
  <c r="AX178" i="11"/>
  <c r="Y170" i="11"/>
  <c r="Z170" i="11" a="1"/>
  <c r="Z170" i="11" s="1"/>
  <c r="AX189" i="11"/>
  <c r="BA189" i="11" a="1"/>
  <c r="BA189" i="11" s="1"/>
  <c r="U189" i="11" s="1"/>
  <c r="AC191" i="11" a="1"/>
  <c r="AC191" i="11" s="1"/>
  <c r="AD191" i="11" a="1"/>
  <c r="AD191" i="11" s="1"/>
  <c r="AE191" i="11"/>
  <c r="AI191" i="11" s="1" a="1"/>
  <c r="AI191" i="11" s="1"/>
  <c r="Z177" i="11" a="1"/>
  <c r="Z177" i="11" s="1"/>
  <c r="Y177" i="11"/>
  <c r="AN175" i="11"/>
  <c r="AR175" i="11" s="1" a="1"/>
  <c r="AR175" i="11" s="1"/>
  <c r="AL175" i="11" a="1"/>
  <c r="AL175" i="11" s="1"/>
  <c r="AM175" i="11" a="1"/>
  <c r="AM175" i="11" s="1"/>
  <c r="AF186" i="11"/>
  <c r="AR204" i="11" a="1"/>
  <c r="AR204" i="11" s="1"/>
  <c r="AO204" i="11"/>
  <c r="AX195" i="11"/>
  <c r="BA195" i="11" a="1"/>
  <c r="BA195" i="11" s="1"/>
  <c r="U195" i="11" s="1"/>
  <c r="AF192" i="11"/>
  <c r="AY206" i="11"/>
  <c r="AZ206" i="11" s="1"/>
  <c r="P206" i="11"/>
  <c r="M211" i="11"/>
  <c r="AG211" i="11"/>
  <c r="AH211" i="11" s="1"/>
  <c r="AX208" i="11"/>
  <c r="BA208" i="11" a="1"/>
  <c r="BA208" i="11" s="1"/>
  <c r="AX204" i="11"/>
  <c r="AE215" i="11"/>
  <c r="AI215" i="11" s="1" a="1"/>
  <c r="AI215" i="11" s="1"/>
  <c r="AC215" i="11" a="1"/>
  <c r="AC215" i="11" s="1"/>
  <c r="AD215" i="11" a="1"/>
  <c r="AD215" i="11" s="1"/>
  <c r="AU203" i="11"/>
  <c r="AV203" i="11"/>
  <c r="AW203" i="11"/>
  <c r="AL212" i="11" a="1"/>
  <c r="AL212" i="11" s="1"/>
  <c r="AM212" i="11" a="1"/>
  <c r="AM212" i="11" s="1"/>
  <c r="AN212" i="11"/>
  <c r="AR212" i="11" s="1" a="1"/>
  <c r="AR212" i="11" s="1"/>
  <c r="AC218" i="11" a="1"/>
  <c r="AC218" i="11" s="1"/>
  <c r="AE218" i="11"/>
  <c r="AI218" i="11" s="1" a="1"/>
  <c r="AI218" i="11" s="1"/>
  <c r="AD218" i="11" a="1"/>
  <c r="AD218" i="11" s="1"/>
  <c r="AC230" i="11" a="1"/>
  <c r="AC230" i="11" s="1"/>
  <c r="AD230" i="11" a="1"/>
  <c r="AD230" i="11" s="1"/>
  <c r="AE230" i="11"/>
  <c r="AI230" i="11" s="1" a="1"/>
  <c r="AI230" i="11" s="1"/>
  <c r="AV234" i="11"/>
  <c r="AW234" i="11"/>
  <c r="AU234" i="11"/>
  <c r="Y183" i="11"/>
  <c r="Z183" i="11" a="1"/>
  <c r="Z183" i="11" s="1"/>
  <c r="AE214" i="11"/>
  <c r="AI214" i="11" s="1" a="1"/>
  <c r="AI214" i="11" s="1"/>
  <c r="AC214" i="11" a="1"/>
  <c r="AC214" i="11" s="1"/>
  <c r="AD214" i="11" a="1"/>
  <c r="AD214" i="11" s="1"/>
  <c r="BA239" i="11" a="1"/>
  <c r="BA239" i="11" s="1"/>
  <c r="U239" i="11" s="1"/>
  <c r="AX239" i="11"/>
  <c r="AC222" i="11" a="1"/>
  <c r="AC222" i="11" s="1"/>
  <c r="AD222" i="11" a="1"/>
  <c r="AD222" i="11" s="1"/>
  <c r="AE222" i="11"/>
  <c r="AI222" i="11" s="1" a="1"/>
  <c r="AI222" i="11" s="1"/>
  <c r="AO226" i="11"/>
  <c r="AO213" i="11"/>
  <c r="AF228" i="11"/>
  <c r="AF243" i="11"/>
  <c r="AX232" i="11"/>
  <c r="BA232" i="11" a="1"/>
  <c r="BA232" i="11" s="1"/>
  <c r="AO233" i="11"/>
  <c r="AF241" i="11"/>
  <c r="AC262" i="11" a="1"/>
  <c r="AC262" i="11" s="1"/>
  <c r="AD262" i="11" a="1"/>
  <c r="AD262" i="11" s="1"/>
  <c r="AE262" i="11"/>
  <c r="AI262" i="11" s="1" a="1"/>
  <c r="AI262" i="11" s="1"/>
  <c r="BA249" i="11" a="1"/>
  <c r="BA249" i="11" s="1"/>
  <c r="U249" i="11" s="1"/>
  <c r="AX249" i="11"/>
  <c r="AU269" i="11"/>
  <c r="AV269" i="11"/>
  <c r="AW269" i="11"/>
  <c r="AF251" i="11"/>
  <c r="AU278" i="11"/>
  <c r="AV278" i="11"/>
  <c r="AW278" i="11"/>
  <c r="AD269" i="11" a="1"/>
  <c r="AD269" i="11" s="1"/>
  <c r="AE269" i="11"/>
  <c r="AI269" i="11" s="1" a="1"/>
  <c r="AI269" i="11" s="1"/>
  <c r="AC269" i="11" a="1"/>
  <c r="AC269" i="11" s="1"/>
  <c r="AF256" i="11"/>
  <c r="AO262" i="11"/>
  <c r="AO284" i="11"/>
  <c r="Z294" i="11" a="1"/>
  <c r="Z294" i="11" s="1"/>
  <c r="Y294" i="11"/>
  <c r="AF279" i="11"/>
  <c r="AX286" i="11"/>
  <c r="BA286" i="11" a="1"/>
  <c r="BA286" i="11" s="1"/>
  <c r="AM294" i="11" a="1"/>
  <c r="AM294" i="11" s="1"/>
  <c r="AL294" i="11" a="1"/>
  <c r="AL294" i="11" s="1"/>
  <c r="AN294" i="11"/>
  <c r="AR294" i="11" s="1" a="1"/>
  <c r="AR294" i="11" s="1"/>
  <c r="AC287" i="11" a="1"/>
  <c r="AC287" i="11" s="1"/>
  <c r="AE287" i="11"/>
  <c r="AI287" i="11" s="1" a="1"/>
  <c r="AI287" i="11" s="1"/>
  <c r="AD287" i="11" a="1"/>
  <c r="AD287" i="11" s="1"/>
  <c r="AC310" i="11" a="1"/>
  <c r="AC310" i="11" s="1"/>
  <c r="AD310" i="11" a="1"/>
  <c r="AD310" i="11" s="1"/>
  <c r="AE310" i="11"/>
  <c r="AI310" i="11" s="1" a="1"/>
  <c r="AI310" i="11" s="1"/>
  <c r="AX281" i="11"/>
  <c r="BA281" i="11" a="1"/>
  <c r="BA281" i="11" s="1"/>
  <c r="U281" i="11" s="1"/>
  <c r="AL301" i="11" a="1"/>
  <c r="AL301" i="11" s="1"/>
  <c r="AM301" i="11" a="1"/>
  <c r="AM301" i="11" s="1"/>
  <c r="AN301" i="11"/>
  <c r="AR301" i="11" s="1" a="1"/>
  <c r="AR301" i="11" s="1"/>
  <c r="AC316" i="11" a="1"/>
  <c r="AC316" i="11" s="1"/>
  <c r="AE316" i="11"/>
  <c r="AI316" i="11" s="1" a="1"/>
  <c r="AI316" i="11" s="1"/>
  <c r="AD316" i="11" a="1"/>
  <c r="AD316" i="11" s="1"/>
  <c r="AU308" i="11"/>
  <c r="AV308" i="11"/>
  <c r="AW308" i="11"/>
  <c r="AM319" i="11" a="1"/>
  <c r="AM319" i="11" s="1"/>
  <c r="AL319" i="11" a="1"/>
  <c r="AL319" i="11" s="1"/>
  <c r="AN319" i="11"/>
  <c r="AR319" i="11" s="1" a="1"/>
  <c r="AR319" i="11" s="1"/>
  <c r="AF291" i="11"/>
  <c r="M293" i="11"/>
  <c r="AG293" i="11"/>
  <c r="AH293" i="11" s="1"/>
  <c r="AY322" i="11"/>
  <c r="AZ322" i="11" s="1"/>
  <c r="P322" i="11"/>
  <c r="AE343" i="11"/>
  <c r="AI343" i="11" s="1" a="1"/>
  <c r="AI343" i="11" s="1"/>
  <c r="AC343" i="11" a="1"/>
  <c r="AC343" i="11" s="1"/>
  <c r="AD343" i="11" a="1"/>
  <c r="AD343" i="11" s="1"/>
  <c r="BA309" i="11" a="1"/>
  <c r="BA309" i="11" s="1"/>
  <c r="AX309" i="11"/>
  <c r="AF344" i="11"/>
  <c r="Z349" i="11" a="1"/>
  <c r="Z349" i="11" s="1"/>
  <c r="Y349" i="11"/>
  <c r="Y325" i="11"/>
  <c r="Z325" i="11" a="1"/>
  <c r="Z325" i="11" s="1"/>
  <c r="AO341" i="11"/>
  <c r="Y370" i="11"/>
  <c r="Z370" i="11" a="1"/>
  <c r="Z370" i="11" s="1"/>
  <c r="AE365" i="11"/>
  <c r="AI365" i="11" s="1" a="1"/>
  <c r="AI365" i="11" s="1"/>
  <c r="AC365" i="11" a="1"/>
  <c r="AC365" i="11" s="1"/>
  <c r="AD365" i="11" a="1"/>
  <c r="AD365" i="11" s="1"/>
  <c r="AO381" i="11"/>
  <c r="AX369" i="11"/>
  <c r="BA369" i="11" a="1"/>
  <c r="BA369" i="11" s="1"/>
  <c r="U369" i="11" s="1"/>
  <c r="AX371" i="11"/>
  <c r="BA371" i="11" a="1"/>
  <c r="BA371" i="11" s="1"/>
  <c r="AX394" i="11"/>
  <c r="BA394" i="11" a="1"/>
  <c r="BA394" i="11" s="1"/>
  <c r="U394" i="11" s="1"/>
  <c r="Z347" i="11" a="1"/>
  <c r="Z347" i="11" s="1"/>
  <c r="Y347" i="11"/>
  <c r="AE373" i="11"/>
  <c r="AI373" i="11" s="1" a="1"/>
  <c r="AI373" i="11" s="1"/>
  <c r="AC373" i="11" a="1"/>
  <c r="AC373" i="11" s="1"/>
  <c r="AD373" i="11" a="1"/>
  <c r="AD373" i="11" s="1"/>
  <c r="BA387" i="11" a="1"/>
  <c r="BA387" i="11" s="1"/>
  <c r="U387" i="11" s="1"/>
  <c r="AX387" i="11"/>
  <c r="Y400" i="11"/>
  <c r="Z400" i="11" a="1"/>
  <c r="Z400" i="11" s="1"/>
  <c r="AO413" i="11"/>
  <c r="AR413" i="11" a="1"/>
  <c r="AR413" i="11" s="1"/>
  <c r="AO377" i="11"/>
  <c r="Y430" i="11"/>
  <c r="Z430" i="11" a="1"/>
  <c r="Z430" i="11" s="1"/>
  <c r="AF384" i="11"/>
  <c r="Y422" i="11"/>
  <c r="Z422" i="11" a="1"/>
  <c r="Z422" i="11" s="1"/>
  <c r="AF390" i="11"/>
  <c r="U429" i="11"/>
  <c r="AF382" i="11"/>
  <c r="Y419" i="11"/>
  <c r="Z419" i="11" a="1"/>
  <c r="Z419" i="11" s="1"/>
  <c r="AX453" i="11"/>
  <c r="BA453" i="11" a="1"/>
  <c r="BA453" i="11" s="1"/>
  <c r="U453" i="11" s="1"/>
  <c r="AM450" i="11" a="1"/>
  <c r="AM450" i="11" s="1"/>
  <c r="AN450" i="11"/>
  <c r="AR450" i="11" s="1" a="1"/>
  <c r="AR450" i="11" s="1"/>
  <c r="AL450" i="11" a="1"/>
  <c r="AL450" i="11" s="1"/>
  <c r="AE411" i="11"/>
  <c r="AI411" i="11" s="1" a="1"/>
  <c r="AI411" i="11" s="1"/>
  <c r="AC411" i="11" a="1"/>
  <c r="AC411" i="11" s="1"/>
  <c r="AD411" i="11" a="1"/>
  <c r="AD411" i="11" s="1"/>
  <c r="P459" i="11"/>
  <c r="AY459" i="11"/>
  <c r="AZ459" i="11" s="1"/>
  <c r="Y435" i="11"/>
  <c r="Z435" i="11" a="1"/>
  <c r="Z435" i="11" s="1"/>
  <c r="AF442" i="11"/>
  <c r="BA452" i="11" a="1"/>
  <c r="BA452" i="11" s="1"/>
  <c r="U452" i="11" s="1"/>
  <c r="AX452" i="11"/>
  <c r="AF461" i="11"/>
  <c r="AP467" i="11"/>
  <c r="AQ467" i="11" s="1"/>
  <c r="S467" i="11"/>
  <c r="Y478" i="11"/>
  <c r="Z478" i="11" a="1"/>
  <c r="Z478" i="11" s="1"/>
  <c r="AO486" i="11"/>
  <c r="AF505" i="11"/>
  <c r="AE464" i="11"/>
  <c r="AI464" i="11" s="1" a="1"/>
  <c r="AI464" i="11" s="1"/>
  <c r="AD464" i="11" a="1"/>
  <c r="AD464" i="11" s="1"/>
  <c r="AC464" i="11" a="1"/>
  <c r="AC464" i="11" s="1"/>
  <c r="Y427" i="11"/>
  <c r="Z427" i="11" a="1"/>
  <c r="Z427" i="11" s="1"/>
  <c r="AF443" i="11"/>
  <c r="AD484" i="11" a="1"/>
  <c r="AD484" i="11" s="1"/>
  <c r="AE484" i="11"/>
  <c r="AI484" i="11" s="1" a="1"/>
  <c r="AI484" i="11" s="1"/>
  <c r="AC484" i="11" a="1"/>
  <c r="AC484" i="11" s="1"/>
  <c r="BA491" i="11" a="1"/>
  <c r="BA491" i="11" s="1"/>
  <c r="AE508" i="11"/>
  <c r="AI508" i="11" s="1" a="1"/>
  <c r="AI508" i="11" s="1"/>
  <c r="AC508" i="11" a="1"/>
  <c r="AC508" i="11" s="1"/>
  <c r="AD508" i="11" a="1"/>
  <c r="AD508" i="11" s="1"/>
  <c r="AF523" i="11"/>
  <c r="AO474" i="11"/>
  <c r="BA523" i="11" a="1"/>
  <c r="BA523" i="11" s="1"/>
  <c r="U523" i="11" s="1"/>
  <c r="AX523" i="11"/>
  <c r="AU482" i="11"/>
  <c r="AV482" i="11"/>
  <c r="AW482" i="11"/>
  <c r="AX543" i="11"/>
  <c r="BA543" i="11" a="1"/>
  <c r="BA543" i="11" s="1"/>
  <c r="AO456" i="11"/>
  <c r="BA495" i="11" a="1"/>
  <c r="BA495" i="11" s="1"/>
  <c r="U511" i="11"/>
  <c r="BA528" i="11" a="1"/>
  <c r="BA528" i="11" s="1"/>
  <c r="AX528" i="11"/>
  <c r="U497" i="11"/>
  <c r="Z535" i="11" a="1"/>
  <c r="Z535" i="11" s="1"/>
  <c r="Y535" i="11"/>
  <c r="AU474" i="11"/>
  <c r="AV474" i="11"/>
  <c r="AW474" i="11"/>
  <c r="Y506" i="11"/>
  <c r="Z506" i="11" a="1"/>
  <c r="Z506" i="11" s="1"/>
  <c r="U558" i="11"/>
  <c r="AO524" i="11"/>
  <c r="AF532" i="11"/>
  <c r="AF553" i="11"/>
  <c r="AY566" i="11"/>
  <c r="AZ566" i="11" s="1"/>
  <c r="P566" i="11"/>
  <c r="AO571" i="11"/>
  <c r="AF549" i="11"/>
  <c r="BA562" i="11" a="1"/>
  <c r="BA562" i="11" s="1"/>
  <c r="AX562" i="11"/>
  <c r="AX575" i="11"/>
  <c r="BA575" i="11" a="1"/>
  <c r="BA575" i="11" s="1"/>
  <c r="AX615" i="11"/>
  <c r="BA615" i="11" a="1"/>
  <c r="BA615" i="11" s="1"/>
  <c r="AO539" i="11"/>
  <c r="Y606" i="11"/>
  <c r="Z606" i="11" a="1"/>
  <c r="Z606" i="11" s="1"/>
  <c r="AE626" i="11"/>
  <c r="AI626" i="11" s="1" a="1"/>
  <c r="AI626" i="11" s="1"/>
  <c r="AC626" i="11" a="1"/>
  <c r="AC626" i="11" s="1"/>
  <c r="AD626" i="11" a="1"/>
  <c r="AD626" i="11" s="1"/>
  <c r="AO531" i="11"/>
  <c r="Z599" i="11" a="1"/>
  <c r="Z599" i="11" s="1"/>
  <c r="Y599" i="11"/>
  <c r="AD611" i="11" a="1"/>
  <c r="AD611" i="11" s="1"/>
  <c r="AE611" i="11"/>
  <c r="AI611" i="11" s="1" a="1"/>
  <c r="AI611" i="11" s="1"/>
  <c r="AC611" i="11" a="1"/>
  <c r="AC611" i="11" s="1"/>
  <c r="AF561" i="11"/>
  <c r="AY582" i="11"/>
  <c r="AZ582" i="11" s="1"/>
  <c r="P582" i="11"/>
  <c r="AU590" i="11"/>
  <c r="AV590" i="11"/>
  <c r="AW590" i="11"/>
  <c r="AI631" i="11" a="1"/>
  <c r="AI631" i="11" s="1"/>
  <c r="U631" i="11" s="1"/>
  <c r="AF631" i="11"/>
  <c r="AF573" i="11"/>
  <c r="AX589" i="11"/>
  <c r="BA589" i="11" a="1"/>
  <c r="BA589" i="11" s="1"/>
  <c r="Y638" i="11"/>
  <c r="Z638" i="11" a="1"/>
  <c r="Z638" i="11" s="1"/>
  <c r="AO588" i="11"/>
  <c r="BA645" i="11" a="1"/>
  <c r="BA645" i="11" s="1"/>
  <c r="U645" i="11" s="1"/>
  <c r="BA661" i="11" a="1"/>
  <c r="BA661" i="11" s="1"/>
  <c r="U661" i="11" s="1"/>
  <c r="AX661" i="11"/>
  <c r="AD678" i="11" a="1"/>
  <c r="AD678" i="11" s="1"/>
  <c r="AC678" i="11" a="1"/>
  <c r="AC678" i="11" s="1"/>
  <c r="AE678" i="11"/>
  <c r="AI678" i="11" s="1" a="1"/>
  <c r="AI678" i="11" s="1"/>
  <c r="AF580" i="11"/>
  <c r="AF600" i="11"/>
  <c r="AO618" i="11"/>
  <c r="Y630" i="11"/>
  <c r="Z630" i="11" a="1"/>
  <c r="Z630" i="11" s="1"/>
  <c r="S667" i="11"/>
  <c r="AP667" i="11"/>
  <c r="AQ667" i="11" s="1"/>
  <c r="BA570" i="11" a="1"/>
  <c r="BA570" i="11" s="1"/>
  <c r="AX570" i="11"/>
  <c r="S631" i="11"/>
  <c r="AP631" i="11"/>
  <c r="AQ631" i="11" s="1"/>
  <c r="AF651" i="11"/>
  <c r="AO638" i="11"/>
  <c r="AE704" i="11"/>
  <c r="AI704" i="11" s="1" a="1"/>
  <c r="AI704" i="11" s="1"/>
  <c r="AC704" i="11" a="1"/>
  <c r="AC704" i="11" s="1"/>
  <c r="AD704" i="11" a="1"/>
  <c r="AD704" i="11" s="1"/>
  <c r="AF661" i="11"/>
  <c r="AF652" i="11"/>
  <c r="AF660" i="11"/>
  <c r="AF668" i="11"/>
  <c r="BA725" i="11" a="1"/>
  <c r="BA725" i="11" s="1"/>
  <c r="BA654" i="11" a="1"/>
  <c r="BA654" i="11" s="1"/>
  <c r="AX654" i="11"/>
  <c r="AC688" i="11" a="1"/>
  <c r="AC688" i="11" s="1"/>
  <c r="AE688" i="11"/>
  <c r="AI688" i="11" s="1" a="1"/>
  <c r="AI688" i="11" s="1"/>
  <c r="AD688" i="11" a="1"/>
  <c r="AD688" i="11" s="1"/>
  <c r="BA758" i="11" a="1"/>
  <c r="BA758" i="11" s="1"/>
  <c r="AX758" i="11"/>
  <c r="Z708" i="11" a="1"/>
  <c r="Z708" i="11" s="1"/>
  <c r="Y708" i="11"/>
  <c r="S716" i="11"/>
  <c r="AP716" i="11"/>
  <c r="AQ716" i="11" s="1"/>
  <c r="Z748" i="11" a="1"/>
  <c r="Z748" i="11" s="1"/>
  <c r="Y748" i="11"/>
  <c r="AX667" i="11"/>
  <c r="BA667" i="11" a="1"/>
  <c r="BA667" i="11" s="1"/>
  <c r="AF765" i="11"/>
  <c r="AX732" i="11"/>
  <c r="BA732" i="11" a="1"/>
  <c r="BA732" i="11" s="1"/>
  <c r="AU777" i="11"/>
  <c r="AV777" i="11"/>
  <c r="AW777" i="11"/>
  <c r="AO695" i="11"/>
  <c r="AO737" i="11"/>
  <c r="AX798" i="11"/>
  <c r="BA798" i="11" a="1"/>
  <c r="BA798" i="11" s="1"/>
  <c r="U798" i="11" s="1"/>
  <c r="AE784" i="11"/>
  <c r="AI784" i="11" s="1" a="1"/>
  <c r="AI784" i="11" s="1"/>
  <c r="AC784" i="11" a="1"/>
  <c r="AC784" i="11" s="1"/>
  <c r="AD784" i="11" a="1"/>
  <c r="AD784" i="11" s="1"/>
  <c r="BA818" i="11" a="1"/>
  <c r="BA818" i="11" s="1"/>
  <c r="U818" i="11" s="1"/>
  <c r="AU829" i="11"/>
  <c r="AV829" i="11"/>
  <c r="AW829" i="11"/>
  <c r="BA696" i="11" a="1"/>
  <c r="BA696" i="11" s="1"/>
  <c r="AX696" i="11"/>
  <c r="BA811" i="11" a="1"/>
  <c r="BA811" i="11" s="1"/>
  <c r="BA827" i="11" a="1"/>
  <c r="BA827" i="11" s="1"/>
  <c r="AX827" i="11"/>
  <c r="BA843" i="11" a="1"/>
  <c r="BA843" i="11" s="1"/>
  <c r="AX843" i="11"/>
  <c r="AF762" i="11"/>
  <c r="AE776" i="11"/>
  <c r="AI776" i="11" s="1" a="1"/>
  <c r="AI776" i="11" s="1"/>
  <c r="AC776" i="11" a="1"/>
  <c r="AC776" i="11" s="1"/>
  <c r="AD776" i="11" a="1"/>
  <c r="AD776" i="11" s="1"/>
  <c r="AW815" i="11"/>
  <c r="AU815" i="11"/>
  <c r="AV815" i="11"/>
  <c r="BA844" i="11" a="1"/>
  <c r="BA844" i="11" s="1"/>
  <c r="U844" i="11" s="1"/>
  <c r="AX844" i="11"/>
  <c r="AX740" i="11"/>
  <c r="BA740" i="11" a="1"/>
  <c r="BA740" i="11" s="1"/>
  <c r="AD814" i="11" a="1"/>
  <c r="AD814" i="11" s="1"/>
  <c r="AE814" i="11"/>
  <c r="AI814" i="11" s="1" a="1"/>
  <c r="AI814" i="11" s="1"/>
  <c r="AC814" i="11" a="1"/>
  <c r="AC814" i="11" s="1"/>
  <c r="AD830" i="11" a="1"/>
  <c r="AD830" i="11" s="1"/>
  <c r="AE830" i="11"/>
  <c r="AI830" i="11" s="1" a="1"/>
  <c r="AI830" i="11" s="1"/>
  <c r="AC830" i="11" a="1"/>
  <c r="AC830" i="11" s="1"/>
  <c r="AD846" i="11" a="1"/>
  <c r="AD846" i="11" s="1"/>
  <c r="AE846" i="11"/>
  <c r="AI846" i="11" s="1" a="1"/>
  <c r="AI846" i="11" s="1"/>
  <c r="AC846" i="11" a="1"/>
  <c r="AC846" i="11" s="1"/>
  <c r="AX708" i="11"/>
  <c r="BA708" i="11" a="1"/>
  <c r="BA708" i="11" s="1"/>
  <c r="AC769" i="11" a="1"/>
  <c r="AC769" i="11" s="1"/>
  <c r="AE769" i="11"/>
  <c r="AI769" i="11" s="1" a="1"/>
  <c r="AI769" i="11" s="1"/>
  <c r="AD769" i="11" a="1"/>
  <c r="AD769" i="11" s="1"/>
  <c r="BA781" i="11" a="1"/>
  <c r="BA781" i="11" s="1"/>
  <c r="Z859" i="11" a="1"/>
  <c r="Z859" i="11" s="1"/>
  <c r="Y859" i="11"/>
  <c r="AO793" i="11"/>
  <c r="AF819" i="11"/>
  <c r="S816" i="11"/>
  <c r="AP816" i="11"/>
  <c r="AQ816" i="11" s="1"/>
  <c r="AO845" i="11"/>
  <c r="BA881" i="11" a="1"/>
  <c r="BA881" i="11" s="1"/>
  <c r="U881" i="11" s="1"/>
  <c r="AX897" i="11"/>
  <c r="BA897" i="11" a="1"/>
  <c r="BA897" i="11" s="1"/>
  <c r="AX913" i="11"/>
  <c r="BA913" i="11" a="1"/>
  <c r="BA913" i="11" s="1"/>
  <c r="U913" i="11" s="1"/>
  <c r="AO795" i="11"/>
  <c r="AO837" i="11"/>
  <c r="AD876" i="11" a="1"/>
  <c r="AD876" i="11" s="1"/>
  <c r="AE876" i="11"/>
  <c r="AI876" i="11" s="1" a="1"/>
  <c r="AI876" i="11" s="1"/>
  <c r="AC876" i="11" a="1"/>
  <c r="AC876" i="11" s="1"/>
  <c r="M883" i="11"/>
  <c r="AG883" i="11"/>
  <c r="AH883" i="11" s="1"/>
  <c r="BA907" i="11" a="1"/>
  <c r="BA907" i="11" s="1"/>
  <c r="U907" i="11" s="1"/>
  <c r="AX907" i="11"/>
  <c r="AO813" i="11"/>
  <c r="AO863" i="11"/>
  <c r="Y874" i="11"/>
  <c r="Z874" i="11" a="1"/>
  <c r="Z874" i="11" s="1"/>
  <c r="AU888" i="11"/>
  <c r="AV888" i="11"/>
  <c r="AW888" i="11"/>
  <c r="AC910" i="11" a="1"/>
  <c r="AC910" i="11" s="1"/>
  <c r="AD910" i="11" a="1"/>
  <c r="AD910" i="11" s="1"/>
  <c r="AE910" i="11"/>
  <c r="AI910" i="11" s="1" a="1"/>
  <c r="AI910" i="11" s="1"/>
  <c r="Y938" i="11"/>
  <c r="Z938" i="11" a="1"/>
  <c r="Z938" i="11" s="1"/>
  <c r="S881" i="11"/>
  <c r="AP881" i="11"/>
  <c r="AQ881" i="11" s="1"/>
  <c r="AF858" i="11"/>
  <c r="AF887" i="11"/>
  <c r="Y936" i="11"/>
  <c r="Z936" i="11" a="1"/>
  <c r="Z936" i="11" s="1"/>
  <c r="AF945" i="11"/>
  <c r="AC928" i="11" a="1"/>
  <c r="AC928" i="11" s="1"/>
  <c r="AE928" i="11"/>
  <c r="AI928" i="11" s="1" a="1"/>
  <c r="AI928" i="11" s="1"/>
  <c r="AD928" i="11" a="1"/>
  <c r="AD928" i="11" s="1"/>
  <c r="AF880" i="11"/>
  <c r="AF872" i="11"/>
  <c r="AX903" i="11"/>
  <c r="BA903" i="11" a="1"/>
  <c r="BA903" i="11" s="1"/>
  <c r="U903" i="11" s="1"/>
  <c r="AF882" i="11"/>
  <c r="AW968" i="11"/>
  <c r="AV968" i="11"/>
  <c r="AU968" i="11"/>
  <c r="BA997" i="11" a="1"/>
  <c r="BA997" i="11" s="1"/>
  <c r="AX997" i="11"/>
  <c r="AD1006" i="11" a="1"/>
  <c r="AD1006" i="11" s="1"/>
  <c r="AE1006" i="11"/>
  <c r="AI1006" i="11" s="1" a="1"/>
  <c r="AI1006" i="11" s="1"/>
  <c r="U1006" i="11" s="1"/>
  <c r="AC1006" i="11" a="1"/>
  <c r="AC1006" i="11" s="1"/>
  <c r="AO870" i="11"/>
  <c r="AP893" i="11"/>
  <c r="AQ893" i="11" s="1"/>
  <c r="S893" i="11"/>
  <c r="AC968" i="11" a="1"/>
  <c r="AC968" i="11" s="1"/>
  <c r="AD968" i="11" a="1"/>
  <c r="AD968" i="11" s="1"/>
  <c r="AE968" i="11"/>
  <c r="AI968" i="11" s="1" a="1"/>
  <c r="AI968" i="11" s="1"/>
  <c r="AC1000" i="11" a="1"/>
  <c r="AC1000" i="11" s="1"/>
  <c r="AD1000" i="11" a="1"/>
  <c r="AD1000" i="11" s="1"/>
  <c r="AE1000" i="11"/>
  <c r="AI1000" i="11" s="1" a="1"/>
  <c r="AI1000" i="11" s="1"/>
  <c r="AF939" i="11"/>
  <c r="AE972" i="11"/>
  <c r="AI972" i="11" s="1" a="1"/>
  <c r="AI972" i="11" s="1"/>
  <c r="AC972" i="11" a="1"/>
  <c r="AC972" i="11" s="1"/>
  <c r="AD972" i="11" a="1"/>
  <c r="AD972" i="11" s="1"/>
  <c r="AY958" i="11"/>
  <c r="AZ958" i="11" s="1"/>
  <c r="P958" i="11"/>
  <c r="AE988" i="11"/>
  <c r="AI988" i="11" s="1" a="1"/>
  <c r="AI988" i="11" s="1"/>
  <c r="AC988" i="11" a="1"/>
  <c r="AC988" i="11" s="1"/>
  <c r="AD988" i="11" a="1"/>
  <c r="AD988" i="11" s="1"/>
  <c r="Y1007" i="11"/>
  <c r="Z1007" i="11" a="1"/>
  <c r="Z1007" i="11" s="1"/>
  <c r="Y1012" i="11"/>
  <c r="Z1012" i="11" a="1"/>
  <c r="Z1012" i="11" s="1"/>
  <c r="Z1018" i="11" a="1"/>
  <c r="Z1018" i="11" s="1"/>
  <c r="Y1018" i="11"/>
  <c r="AF975" i="11"/>
  <c r="AM1022" i="11" a="1"/>
  <c r="AM1022" i="11" s="1"/>
  <c r="AN1022" i="11"/>
  <c r="AR1022" i="11" s="1" a="1"/>
  <c r="AR1022" i="11" s="1"/>
  <c r="AL1022" i="11" a="1"/>
  <c r="AL1022" i="11" s="1"/>
  <c r="AF951" i="11"/>
  <c r="P987" i="11"/>
  <c r="AE1004" i="11"/>
  <c r="AI1004" i="11" s="1" a="1"/>
  <c r="AI1004" i="11" s="1"/>
  <c r="AC1004" i="11" a="1"/>
  <c r="AC1004" i="11" s="1"/>
  <c r="AD1004" i="11" a="1"/>
  <c r="AD1004" i="11" s="1"/>
  <c r="AC1016" i="11" a="1"/>
  <c r="AC1016" i="11" s="1"/>
  <c r="AD1016" i="11" a="1"/>
  <c r="AD1016" i="11" s="1"/>
  <c r="AE1016" i="11"/>
  <c r="AI1016" i="11" s="1" a="1"/>
  <c r="AI1016" i="11" s="1"/>
  <c r="BA1021" i="11" a="1"/>
  <c r="BA1021" i="11" s="1"/>
  <c r="AO950" i="11"/>
  <c r="AX123" i="11"/>
  <c r="BA123" i="11" a="1"/>
  <c r="BA123" i="11" s="1"/>
  <c r="AW137" i="11"/>
  <c r="AU137" i="11"/>
  <c r="AV137" i="11"/>
  <c r="Y127" i="11"/>
  <c r="Z127" i="11" a="1"/>
  <c r="Z127" i="11" s="1"/>
  <c r="AE133" i="11"/>
  <c r="AI133" i="11" s="1" a="1"/>
  <c r="AI133" i="11" s="1"/>
  <c r="AD133" i="11" a="1"/>
  <c r="AD133" i="11" s="1"/>
  <c r="AC133" i="11" a="1"/>
  <c r="AC133" i="11" s="1"/>
  <c r="M138" i="11"/>
  <c r="AG138" i="11"/>
  <c r="AH138" i="11" s="1"/>
  <c r="AO125" i="11"/>
  <c r="AO131" i="11"/>
  <c r="AF137" i="11"/>
  <c r="S141" i="11"/>
  <c r="AL135" i="11" a="1"/>
  <c r="AL135" i="11" s="1"/>
  <c r="AM135" i="11" a="1"/>
  <c r="AM135" i="11" s="1"/>
  <c r="AN135" i="11"/>
  <c r="AR135" i="11" s="1" a="1"/>
  <c r="AR135" i="11" s="1"/>
  <c r="U151" i="11"/>
  <c r="Y168" i="11"/>
  <c r="Z168" i="11" a="1"/>
  <c r="Z168" i="11" s="1"/>
  <c r="AF159" i="11"/>
  <c r="AC167" i="11" a="1"/>
  <c r="AC167" i="11" s="1"/>
  <c r="AE167" i="11"/>
  <c r="AI167" i="11" s="1" a="1"/>
  <c r="AI167" i="11" s="1"/>
  <c r="AD167" i="11" a="1"/>
  <c r="AD167" i="11" s="1"/>
  <c r="AV164" i="11"/>
  <c r="AW164" i="11"/>
  <c r="AU164" i="11"/>
  <c r="AU166" i="11"/>
  <c r="AW166" i="11"/>
  <c r="AV166" i="11"/>
  <c r="AX163" i="11"/>
  <c r="BA163" i="11" a="1"/>
  <c r="BA163" i="11" s="1"/>
  <c r="S179" i="11"/>
  <c r="AP179" i="11"/>
  <c r="AQ179" i="11" s="1"/>
  <c r="AG181" i="11"/>
  <c r="AH181" i="11" s="1"/>
  <c r="M181" i="11"/>
  <c r="AU170" i="11"/>
  <c r="AW170" i="11"/>
  <c r="AV170" i="11"/>
  <c r="S191" i="11"/>
  <c r="AP191" i="11"/>
  <c r="AQ191" i="11" s="1"/>
  <c r="AC177" i="11" a="1"/>
  <c r="AC177" i="11" s="1"/>
  <c r="AD177" i="11" a="1"/>
  <c r="AD177" i="11" s="1"/>
  <c r="AE177" i="11"/>
  <c r="AI177" i="11" s="1" a="1"/>
  <c r="AI177" i="11" s="1"/>
  <c r="M189" i="11"/>
  <c r="AG189" i="11"/>
  <c r="AH189" i="11" s="1"/>
  <c r="AU175" i="11"/>
  <c r="AV175" i="11"/>
  <c r="AW175" i="11"/>
  <c r="M206" i="11"/>
  <c r="AG206" i="11"/>
  <c r="AH206" i="11" s="1"/>
  <c r="U207" i="11"/>
  <c r="Y203" i="11"/>
  <c r="Z203" i="11" a="1"/>
  <c r="Z203" i="11" s="1"/>
  <c r="AX200" i="11"/>
  <c r="BA200" i="11" a="1"/>
  <c r="BA200" i="11" s="1"/>
  <c r="AW218" i="11"/>
  <c r="AV218" i="11"/>
  <c r="AU218" i="11"/>
  <c r="AO230" i="11"/>
  <c r="AN183" i="11"/>
  <c r="AR183" i="11" s="1" a="1"/>
  <c r="AR183" i="11" s="1"/>
  <c r="AM183" i="11" a="1"/>
  <c r="AM183" i="11" s="1"/>
  <c r="AL183" i="11" a="1"/>
  <c r="AL183" i="11" s="1"/>
  <c r="AU214" i="11"/>
  <c r="AV214" i="11"/>
  <c r="AW214" i="11"/>
  <c r="S222" i="11"/>
  <c r="AP222" i="11"/>
  <c r="AQ222" i="11" s="1"/>
  <c r="Z232" i="11" a="1"/>
  <c r="Z232" i="11" s="1"/>
  <c r="Y232" i="11"/>
  <c r="AX233" i="11"/>
  <c r="BA233" i="11" a="1"/>
  <c r="BA233" i="11" s="1"/>
  <c r="AP232" i="11"/>
  <c r="AQ232" i="11" s="1"/>
  <c r="S232" i="11"/>
  <c r="BA243" i="11" a="1"/>
  <c r="BA243" i="11" s="1"/>
  <c r="U243" i="11" s="1"/>
  <c r="AX243" i="11"/>
  <c r="AF239" i="11"/>
  <c r="AP268" i="11"/>
  <c r="AQ268" i="11" s="1"/>
  <c r="S268" i="11"/>
  <c r="Y280" i="11"/>
  <c r="Z280" i="11" a="1"/>
  <c r="Z280" i="11" s="1"/>
  <c r="Z286" i="11" a="1"/>
  <c r="Z286" i="11" s="1"/>
  <c r="Y286" i="11"/>
  <c r="AO269" i="11"/>
  <c r="AO280" i="11"/>
  <c r="BA290" i="11" a="1"/>
  <c r="BA290" i="11" s="1"/>
  <c r="AX307" i="11"/>
  <c r="BA307" i="11" a="1"/>
  <c r="BA307" i="11" s="1"/>
  <c r="U307" i="11" s="1"/>
  <c r="AM287" i="11" a="1"/>
  <c r="AM287" i="11" s="1"/>
  <c r="AL287" i="11" a="1"/>
  <c r="AL287" i="11" s="1"/>
  <c r="AN287" i="11"/>
  <c r="AR287" i="11" s="1" a="1"/>
  <c r="AR287" i="11" s="1"/>
  <c r="AX291" i="11"/>
  <c r="BA291" i="11" a="1"/>
  <c r="BA291" i="11" s="1"/>
  <c r="U291" i="11" s="1"/>
  <c r="AP310" i="11"/>
  <c r="AQ310" i="11" s="1"/>
  <c r="S310" i="11"/>
  <c r="AX292" i="11"/>
  <c r="BA292" i="11" a="1"/>
  <c r="BA292" i="11" s="1"/>
  <c r="U292" i="11" s="1"/>
  <c r="AV316" i="11"/>
  <c r="AW316" i="11"/>
  <c r="AU316" i="11"/>
  <c r="AX315" i="11"/>
  <c r="BA315" i="11" a="1"/>
  <c r="BA315" i="11" s="1"/>
  <c r="AX298" i="11"/>
  <c r="BA298" i="11" a="1"/>
  <c r="BA298" i="11" s="1"/>
  <c r="U298" i="11" s="1"/>
  <c r="AE327" i="11"/>
  <c r="AI327" i="11" s="1" a="1"/>
  <c r="AI327" i="11" s="1"/>
  <c r="U327" i="11" s="1"/>
  <c r="AC327" i="11" a="1"/>
  <c r="AC327" i="11" s="1"/>
  <c r="AD327" i="11" a="1"/>
  <c r="AD327" i="11" s="1"/>
  <c r="BA326" i="11" a="1"/>
  <c r="BA326" i="11" s="1"/>
  <c r="AX326" i="11"/>
  <c r="AX306" i="11"/>
  <c r="BA306" i="11" a="1"/>
  <c r="BA306" i="11" s="1"/>
  <c r="AP312" i="11"/>
  <c r="AQ312" i="11" s="1"/>
  <c r="S312" i="11"/>
  <c r="AP343" i="11"/>
  <c r="AQ343" i="11" s="1"/>
  <c r="S343" i="11"/>
  <c r="AE331" i="11"/>
  <c r="AI331" i="11" s="1" a="1"/>
  <c r="AI331" i="11" s="1"/>
  <c r="AC331" i="11" a="1"/>
  <c r="AC331" i="11" s="1"/>
  <c r="AD331" i="11" a="1"/>
  <c r="AD331" i="11" s="1"/>
  <c r="Y350" i="11"/>
  <c r="Z350" i="11" a="1"/>
  <c r="Z350" i="11" s="1"/>
  <c r="M315" i="11"/>
  <c r="AG315" i="11"/>
  <c r="AH315" i="11" s="1"/>
  <c r="AE325" i="11"/>
  <c r="AI325" i="11" s="1" a="1"/>
  <c r="AI325" i="11" s="1"/>
  <c r="AC325" i="11" a="1"/>
  <c r="AC325" i="11" s="1"/>
  <c r="AD325" i="11" a="1"/>
  <c r="AD325" i="11" s="1"/>
  <c r="AE338" i="11"/>
  <c r="AI338" i="11" s="1" a="1"/>
  <c r="AI338" i="11" s="1"/>
  <c r="AC338" i="11" a="1"/>
  <c r="AC338" i="11" s="1"/>
  <c r="AD338" i="11" a="1"/>
  <c r="AD338" i="11" s="1"/>
  <c r="AX382" i="11"/>
  <c r="BA382" i="11" a="1"/>
  <c r="BA382" i="11" s="1"/>
  <c r="AX344" i="11"/>
  <c r="BA344" i="11" a="1"/>
  <c r="BA344" i="11" s="1"/>
  <c r="AC361" i="11" a="1"/>
  <c r="AC361" i="11" s="1"/>
  <c r="AD361" i="11" a="1"/>
  <c r="AD361" i="11" s="1"/>
  <c r="AE361" i="11"/>
  <c r="AI361" i="11" s="1" a="1"/>
  <c r="AI361" i="11" s="1"/>
  <c r="AX343" i="11"/>
  <c r="BA343" i="11" a="1"/>
  <c r="BA343" i="11" s="1"/>
  <c r="AX370" i="11"/>
  <c r="BA370" i="11" a="1"/>
  <c r="BA370" i="11" s="1"/>
  <c r="Y378" i="11"/>
  <c r="Z378" i="11" a="1"/>
  <c r="Z378" i="11" s="1"/>
  <c r="AU365" i="11"/>
  <c r="AV365" i="11"/>
  <c r="AW365" i="11"/>
  <c r="AX348" i="11"/>
  <c r="BA348" i="11" a="1"/>
  <c r="BA348" i="11" s="1"/>
  <c r="AU373" i="11"/>
  <c r="AV373" i="11"/>
  <c r="AW373" i="11"/>
  <c r="AX362" i="11"/>
  <c r="BA362" i="11" a="1"/>
  <c r="BA362" i="11" s="1"/>
  <c r="AD397" i="11" a="1"/>
  <c r="AD397" i="11" s="1"/>
  <c r="AE397" i="11"/>
  <c r="AI397" i="11" s="1" a="1"/>
  <c r="AI397" i="11" s="1"/>
  <c r="U397" i="11" s="1"/>
  <c r="AC397" i="11" a="1"/>
  <c r="AC397" i="11" s="1"/>
  <c r="AF353" i="11"/>
  <c r="AX417" i="11"/>
  <c r="BA417" i="11" a="1"/>
  <c r="BA417" i="11" s="1"/>
  <c r="AF404" i="11"/>
  <c r="AF396" i="11"/>
  <c r="AX378" i="11"/>
  <c r="BA378" i="11" a="1"/>
  <c r="BA378" i="11" s="1"/>
  <c r="AE419" i="11"/>
  <c r="AI419" i="11" s="1" a="1"/>
  <c r="AI419" i="11" s="1"/>
  <c r="AC419" i="11" a="1"/>
  <c r="AC419" i="11" s="1"/>
  <c r="AD419" i="11" a="1"/>
  <c r="AD419" i="11" s="1"/>
  <c r="BA411" i="11" a="1"/>
  <c r="BA411" i="11" s="1"/>
  <c r="AX411" i="11"/>
  <c r="U426" i="11"/>
  <c r="M394" i="11"/>
  <c r="M428" i="11"/>
  <c r="AG428" i="11"/>
  <c r="AH428" i="11" s="1"/>
  <c r="M434" i="11"/>
  <c r="AG434" i="11"/>
  <c r="AH434" i="11" s="1"/>
  <c r="AU462" i="11"/>
  <c r="AV462" i="11"/>
  <c r="AW462" i="11"/>
  <c r="AE435" i="11"/>
  <c r="AI435" i="11" s="1" a="1"/>
  <c r="AI435" i="11" s="1"/>
  <c r="AC435" i="11" a="1"/>
  <c r="AC435" i="11" s="1"/>
  <c r="AD435" i="11" a="1"/>
  <c r="AD435" i="11" s="1"/>
  <c r="U459" i="11"/>
  <c r="AO421" i="11"/>
  <c r="AX461" i="11"/>
  <c r="BA461" i="11" a="1"/>
  <c r="BA461" i="11" s="1"/>
  <c r="U461" i="11" s="1"/>
  <c r="M497" i="11"/>
  <c r="AG497" i="11"/>
  <c r="AH497" i="11" s="1"/>
  <c r="U451" i="11"/>
  <c r="AU464" i="11"/>
  <c r="AV464" i="11"/>
  <c r="AW464" i="11"/>
  <c r="AF414" i="11"/>
  <c r="AE427" i="11"/>
  <c r="AI427" i="11" s="1" a="1"/>
  <c r="AI427" i="11" s="1"/>
  <c r="AC427" i="11" a="1"/>
  <c r="AC427" i="11" s="1"/>
  <c r="AD427" i="11" a="1"/>
  <c r="AD427" i="11" s="1"/>
  <c r="AV457" i="11"/>
  <c r="AU457" i="11"/>
  <c r="AW457" i="11"/>
  <c r="AV470" i="11"/>
  <c r="AW470" i="11"/>
  <c r="AU470" i="11"/>
  <c r="AD492" i="11" a="1"/>
  <c r="AD492" i="11" s="1"/>
  <c r="AE492" i="11"/>
  <c r="AI492" i="11" s="1" a="1"/>
  <c r="AI492" i="11" s="1"/>
  <c r="AC492" i="11" a="1"/>
  <c r="AC492" i="11" s="1"/>
  <c r="BA499" i="11" a="1"/>
  <c r="BA499" i="11" s="1"/>
  <c r="AX499" i="11"/>
  <c r="AG478" i="11"/>
  <c r="AH478" i="11" s="1"/>
  <c r="M478" i="11"/>
  <c r="AU508" i="11"/>
  <c r="AV508" i="11"/>
  <c r="AW508" i="11"/>
  <c r="Y482" i="11"/>
  <c r="Z482" i="11" a="1"/>
  <c r="Z482" i="11" s="1"/>
  <c r="AF519" i="11"/>
  <c r="AU530" i="11"/>
  <c r="AV530" i="11"/>
  <c r="AW530" i="11"/>
  <c r="AL516" i="11" a="1"/>
  <c r="AL516" i="11" s="1"/>
  <c r="AM516" i="11" a="1"/>
  <c r="AM516" i="11" s="1"/>
  <c r="AN516" i="11"/>
  <c r="AR516" i="11" s="1" a="1"/>
  <c r="AR516" i="11" s="1"/>
  <c r="M510" i="11"/>
  <c r="AG510" i="11"/>
  <c r="AH510" i="11" s="1"/>
  <c r="U515" i="11"/>
  <c r="Z543" i="11" a="1"/>
  <c r="Z543" i="11" s="1"/>
  <c r="Y543" i="11"/>
  <c r="M552" i="11"/>
  <c r="AG552" i="11"/>
  <c r="AH552" i="11" s="1"/>
  <c r="Y474" i="11"/>
  <c r="Z474" i="11" a="1"/>
  <c r="Z474" i="11" s="1"/>
  <c r="AF534" i="11"/>
  <c r="AF471" i="11"/>
  <c r="AP555" i="11"/>
  <c r="AQ555" i="11" s="1"/>
  <c r="S555" i="11"/>
  <c r="M535" i="11"/>
  <c r="AG535" i="11"/>
  <c r="AH535" i="11" s="1"/>
  <c r="BA550" i="11" a="1"/>
  <c r="BA550" i="11" s="1"/>
  <c r="U550" i="11" s="1"/>
  <c r="U617" i="11"/>
  <c r="S498" i="11"/>
  <c r="AP498" i="11"/>
  <c r="AQ498" i="11" s="1"/>
  <c r="AX591" i="11"/>
  <c r="BA591" i="11" a="1"/>
  <c r="BA591" i="11" s="1"/>
  <c r="AU602" i="11"/>
  <c r="AV602" i="11"/>
  <c r="AW602" i="11"/>
  <c r="AX542" i="11"/>
  <c r="BA542" i="11" a="1"/>
  <c r="BA542" i="11" s="1"/>
  <c r="AP573" i="11"/>
  <c r="AQ573" i="11" s="1"/>
  <c r="S573" i="11"/>
  <c r="Y598" i="11"/>
  <c r="Z598" i="11" a="1"/>
  <c r="Z598" i="11" s="1"/>
  <c r="AW620" i="11"/>
  <c r="AU620" i="11"/>
  <c r="AV620" i="11"/>
  <c r="AO476" i="11"/>
  <c r="AL583" i="11" a="1"/>
  <c r="AL583" i="11" s="1"/>
  <c r="AM583" i="11" a="1"/>
  <c r="AM583" i="11" s="1"/>
  <c r="AN583" i="11"/>
  <c r="AR583" i="11" s="1" a="1"/>
  <c r="AR583" i="11" s="1"/>
  <c r="Y592" i="11"/>
  <c r="Z592" i="11" a="1"/>
  <c r="Z592" i="11" s="1"/>
  <c r="AU598" i="11"/>
  <c r="AV598" i="11"/>
  <c r="AW598" i="11"/>
  <c r="Z632" i="11" a="1"/>
  <c r="Z632" i="11" s="1"/>
  <c r="Y632" i="11"/>
  <c r="U611" i="11"/>
  <c r="AP595" i="11"/>
  <c r="AQ595" i="11" s="1"/>
  <c r="S595" i="11"/>
  <c r="Y640" i="11"/>
  <c r="Z640" i="11" a="1"/>
  <c r="Z640" i="11" s="1"/>
  <c r="P597" i="11"/>
  <c r="AY597" i="11"/>
  <c r="AZ597" i="11" s="1"/>
  <c r="AC638" i="11" a="1"/>
  <c r="AC638" i="11" s="1"/>
  <c r="AD638" i="11" a="1"/>
  <c r="AD638" i="11" s="1"/>
  <c r="AE638" i="11"/>
  <c r="AI638" i="11" s="1" a="1"/>
  <c r="AI638" i="11" s="1"/>
  <c r="BA660" i="11" a="1"/>
  <c r="BA660" i="11" s="1"/>
  <c r="AX660" i="11"/>
  <c r="S589" i="11"/>
  <c r="AP589" i="11"/>
  <c r="AQ589" i="11" s="1"/>
  <c r="AO610" i="11"/>
  <c r="AO620" i="11"/>
  <c r="AC630" i="11" a="1"/>
  <c r="AC630" i="11" s="1"/>
  <c r="AE630" i="11"/>
  <c r="AI630" i="11" s="1" a="1"/>
  <c r="AI630" i="11" s="1"/>
  <c r="AD630" i="11" a="1"/>
  <c r="AD630" i="11" s="1"/>
  <c r="Z659" i="11" a="1"/>
  <c r="Z659" i="11" s="1"/>
  <c r="Y659" i="11"/>
  <c r="M670" i="11"/>
  <c r="AG670" i="11"/>
  <c r="AH670" i="11" s="1"/>
  <c r="AV681" i="11"/>
  <c r="AU681" i="11"/>
  <c r="AW681" i="11"/>
  <c r="AU697" i="11"/>
  <c r="AW697" i="11"/>
  <c r="AV697" i="11"/>
  <c r="AC648" i="11" a="1"/>
  <c r="AC648" i="11" s="1"/>
  <c r="AD648" i="11" a="1"/>
  <c r="AD648" i="11" s="1"/>
  <c r="AE648" i="11"/>
  <c r="AI648" i="11" s="1" a="1"/>
  <c r="AI648" i="11" s="1"/>
  <c r="Y668" i="11"/>
  <c r="Z668" i="11" a="1"/>
  <c r="Z668" i="11" s="1"/>
  <c r="M637" i="11"/>
  <c r="AG637" i="11"/>
  <c r="AH637" i="11" s="1"/>
  <c r="S657" i="11"/>
  <c r="AP657" i="11"/>
  <c r="AQ657" i="11" s="1"/>
  <c r="BA677" i="11" a="1"/>
  <c r="BA677" i="11" s="1"/>
  <c r="U677" i="11" s="1"/>
  <c r="AX677" i="11"/>
  <c r="AX663" i="11"/>
  <c r="BA663" i="11" a="1"/>
  <c r="BA663" i="11" s="1"/>
  <c r="AE687" i="11"/>
  <c r="AI687" i="11" s="1" a="1"/>
  <c r="AI687" i="11" s="1"/>
  <c r="AC687" i="11" a="1"/>
  <c r="AC687" i="11" s="1"/>
  <c r="AD687" i="11" a="1"/>
  <c r="AD687" i="11" s="1"/>
  <c r="AG691" i="11"/>
  <c r="AH691" i="11" s="1"/>
  <c r="M691" i="11"/>
  <c r="Y704" i="11"/>
  <c r="Z704" i="11" a="1"/>
  <c r="Z704" i="11" s="1"/>
  <c r="AX675" i="11"/>
  <c r="BA675" i="11" a="1"/>
  <c r="BA675" i="11" s="1"/>
  <c r="AX686" i="11"/>
  <c r="BA686" i="11" a="1"/>
  <c r="BA686" i="11" s="1"/>
  <c r="M701" i="11"/>
  <c r="AG701" i="11"/>
  <c r="AH701" i="11" s="1"/>
  <c r="BA749" i="11" a="1"/>
  <c r="BA749" i="11" s="1"/>
  <c r="U749" i="11" s="1"/>
  <c r="AX749" i="11"/>
  <c r="AW688" i="11"/>
  <c r="AU688" i="11"/>
  <c r="AV688" i="11"/>
  <c r="BA726" i="11" a="1"/>
  <c r="BA726" i="11" s="1"/>
  <c r="U726" i="11" s="1"/>
  <c r="AX726" i="11"/>
  <c r="AW737" i="11"/>
  <c r="AU737" i="11"/>
  <c r="AV737" i="11"/>
  <c r="BA750" i="11" a="1"/>
  <c r="BA750" i="11" s="1"/>
  <c r="AX750" i="11"/>
  <c r="AD759" i="11" a="1"/>
  <c r="AD759" i="11" s="1"/>
  <c r="AE759" i="11"/>
  <c r="AI759" i="11" s="1" a="1"/>
  <c r="AI759" i="11" s="1"/>
  <c r="AC759" i="11" a="1"/>
  <c r="AC759" i="11" s="1"/>
  <c r="S677" i="11"/>
  <c r="AP677" i="11"/>
  <c r="AQ677" i="11" s="1"/>
  <c r="M719" i="11"/>
  <c r="AG719" i="11"/>
  <c r="AH719" i="11" s="1"/>
  <c r="AD728" i="11" a="1"/>
  <c r="AD728" i="11" s="1"/>
  <c r="AE728" i="11"/>
  <c r="AI728" i="11" s="1" a="1"/>
  <c r="AI728" i="11" s="1"/>
  <c r="AC728" i="11" a="1"/>
  <c r="AC728" i="11" s="1"/>
  <c r="S748" i="11"/>
  <c r="AP748" i="11"/>
  <c r="AQ748" i="11" s="1"/>
  <c r="AX659" i="11"/>
  <c r="BA659" i="11" a="1"/>
  <c r="BA659" i="11" s="1"/>
  <c r="AX702" i="11"/>
  <c r="BA702" i="11" a="1"/>
  <c r="BA702" i="11" s="1"/>
  <c r="U702" i="11" s="1"/>
  <c r="AC721" i="11" a="1"/>
  <c r="AC721" i="11" s="1"/>
  <c r="AD721" i="11" a="1"/>
  <c r="AD721" i="11" s="1"/>
  <c r="AE721" i="11"/>
  <c r="AI721" i="11" s="1" a="1"/>
  <c r="AI721" i="11" s="1"/>
  <c r="AC737" i="11" a="1"/>
  <c r="AC737" i="11" s="1"/>
  <c r="AD737" i="11" a="1"/>
  <c r="AD737" i="11" s="1"/>
  <c r="AE737" i="11"/>
  <c r="AI737" i="11" s="1" a="1"/>
  <c r="AI737" i="11" s="1"/>
  <c r="AC753" i="11" a="1"/>
  <c r="AC753" i="11" s="1"/>
  <c r="AD753" i="11" a="1"/>
  <c r="AD753" i="11" s="1"/>
  <c r="AE753" i="11"/>
  <c r="AI753" i="11" s="1" a="1"/>
  <c r="AI753" i="11" s="1"/>
  <c r="M708" i="11"/>
  <c r="AG708" i="11"/>
  <c r="AH708" i="11" s="1"/>
  <c r="M715" i="11"/>
  <c r="AG715" i="11"/>
  <c r="AH715" i="11" s="1"/>
  <c r="AX744" i="11"/>
  <c r="BA744" i="11" a="1"/>
  <c r="BA744" i="11" s="1"/>
  <c r="M774" i="11"/>
  <c r="AG774" i="11"/>
  <c r="AH774" i="11" s="1"/>
  <c r="Y777" i="11"/>
  <c r="Z777" i="11" a="1"/>
  <c r="Z777" i="11" s="1"/>
  <c r="AF747" i="11"/>
  <c r="AV784" i="11"/>
  <c r="AW784" i="11"/>
  <c r="AU784" i="11"/>
  <c r="AX797" i="11"/>
  <c r="BA797" i="11" a="1"/>
  <c r="BA797" i="11" s="1"/>
  <c r="AU805" i="11"/>
  <c r="AV805" i="11"/>
  <c r="AW805" i="11"/>
  <c r="AX795" i="11"/>
  <c r="BA795" i="11" a="1"/>
  <c r="BA795" i="11" s="1"/>
  <c r="U795" i="11" s="1"/>
  <c r="AX724" i="11"/>
  <c r="BA724" i="11" a="1"/>
  <c r="BA724" i="11" s="1"/>
  <c r="AX756" i="11"/>
  <c r="BA756" i="11" a="1"/>
  <c r="BA756" i="11" s="1"/>
  <c r="AU776" i="11"/>
  <c r="AV776" i="11"/>
  <c r="AW776" i="11"/>
  <c r="AW807" i="11"/>
  <c r="AU807" i="11"/>
  <c r="AV807" i="11"/>
  <c r="BA836" i="11" a="1"/>
  <c r="BA836" i="11" s="1"/>
  <c r="U836" i="11" s="1"/>
  <c r="AX836" i="11"/>
  <c r="AD845" i="11" a="1"/>
  <c r="AD845" i="11" s="1"/>
  <c r="AE845" i="11"/>
  <c r="AI845" i="11" s="1" a="1"/>
  <c r="AI845" i="11" s="1"/>
  <c r="AC845" i="11" a="1"/>
  <c r="AC845" i="11" s="1"/>
  <c r="BA852" i="11" a="1"/>
  <c r="BA852" i="11" s="1"/>
  <c r="U852" i="11" s="1"/>
  <c r="AX852" i="11"/>
  <c r="Z783" i="11" a="1"/>
  <c r="Z783" i="11" s="1"/>
  <c r="U783" i="11" s="1"/>
  <c r="Y783" i="11"/>
  <c r="AG800" i="11"/>
  <c r="AH800" i="11" s="1"/>
  <c r="M800" i="11"/>
  <c r="AO720" i="11"/>
  <c r="AX748" i="11"/>
  <c r="BA748" i="11" a="1"/>
  <c r="BA748" i="11" s="1"/>
  <c r="AW769" i="11"/>
  <c r="AU769" i="11"/>
  <c r="AV769" i="11"/>
  <c r="AU809" i="11"/>
  <c r="AV809" i="11"/>
  <c r="AW809" i="11"/>
  <c r="Y819" i="11"/>
  <c r="Z819" i="11" a="1"/>
  <c r="Z819" i="11" s="1"/>
  <c r="Y827" i="11"/>
  <c r="Z827" i="11" a="1"/>
  <c r="Z827" i="11" s="1"/>
  <c r="U827" i="11" s="1"/>
  <c r="Y835" i="11"/>
  <c r="Z835" i="11" a="1"/>
  <c r="Z835" i="11" s="1"/>
  <c r="Y843" i="11"/>
  <c r="Z843" i="11" a="1"/>
  <c r="Z843" i="11" s="1"/>
  <c r="U843" i="11" s="1"/>
  <c r="Z851" i="11" a="1"/>
  <c r="Z851" i="11" s="1"/>
  <c r="U851" i="11" s="1"/>
  <c r="Y851" i="11"/>
  <c r="BA858" i="11" a="1"/>
  <c r="BA858" i="11" s="1"/>
  <c r="AX858" i="11"/>
  <c r="AF796" i="11"/>
  <c r="Y862" i="11"/>
  <c r="Z862" i="11" a="1"/>
  <c r="Z862" i="11" s="1"/>
  <c r="AF832" i="11"/>
  <c r="AF825" i="11"/>
  <c r="AU865" i="11"/>
  <c r="AV865" i="11"/>
  <c r="AW865" i="11"/>
  <c r="AX808" i="11"/>
  <c r="BA808" i="11" a="1"/>
  <c r="BA808" i="11" s="1"/>
  <c r="AF824" i="11"/>
  <c r="AW870" i="11"/>
  <c r="AU870" i="11"/>
  <c r="AV870" i="11"/>
  <c r="BA883" i="11" a="1"/>
  <c r="BA883" i="11" s="1"/>
  <c r="U883" i="11" s="1"/>
  <c r="AX883" i="11"/>
  <c r="Y896" i="11"/>
  <c r="Z896" i="11" a="1"/>
  <c r="Z896" i="11" s="1"/>
  <c r="AW902" i="11"/>
  <c r="AU902" i="11"/>
  <c r="AV902" i="11"/>
  <c r="AD908" i="11" a="1"/>
  <c r="AD908" i="11" s="1"/>
  <c r="AE908" i="11"/>
  <c r="AI908" i="11" s="1" a="1"/>
  <c r="AI908" i="11" s="1"/>
  <c r="AC908" i="11" a="1"/>
  <c r="AC908" i="11" s="1"/>
  <c r="Y920" i="11"/>
  <c r="Z920" i="11" a="1"/>
  <c r="Z920" i="11" s="1"/>
  <c r="AF802" i="11"/>
  <c r="Y882" i="11"/>
  <c r="Z882" i="11" a="1"/>
  <c r="Z882" i="11" s="1"/>
  <c r="AU896" i="11"/>
  <c r="AV896" i="11"/>
  <c r="AW896" i="11"/>
  <c r="AC918" i="11" a="1"/>
  <c r="AC918" i="11" s="1"/>
  <c r="AD918" i="11" a="1"/>
  <c r="AD918" i="11" s="1"/>
  <c r="AE918" i="11"/>
  <c r="AI918" i="11" s="1" a="1"/>
  <c r="AI918" i="11" s="1"/>
  <c r="AX925" i="11"/>
  <c r="BA925" i="11" a="1"/>
  <c r="BA925" i="11" s="1"/>
  <c r="U925" i="11" s="1"/>
  <c r="AP885" i="11"/>
  <c r="AQ885" i="11" s="1"/>
  <c r="S885" i="11"/>
  <c r="U921" i="11"/>
  <c r="U950" i="11"/>
  <c r="P874" i="11"/>
  <c r="AY874" i="11"/>
  <c r="AZ874" i="11" s="1"/>
  <c r="AF890" i="11"/>
  <c r="AU959" i="11"/>
  <c r="AW959" i="11"/>
  <c r="AV959" i="11"/>
  <c r="AU975" i="11"/>
  <c r="AW975" i="11"/>
  <c r="AV975" i="11"/>
  <c r="AU991" i="11"/>
  <c r="AW991" i="11"/>
  <c r="AV991" i="11"/>
  <c r="S871" i="11"/>
  <c r="AP871" i="11"/>
  <c r="AQ871" i="11" s="1"/>
  <c r="AF906" i="11"/>
  <c r="AW960" i="11"/>
  <c r="AV960" i="11"/>
  <c r="AU960" i="11"/>
  <c r="BA989" i="11" a="1"/>
  <c r="BA989" i="11" s="1"/>
  <c r="U989" i="11" s="1"/>
  <c r="AX989" i="11"/>
  <c r="AD998" i="11" a="1"/>
  <c r="AD998" i="11" s="1"/>
  <c r="AE998" i="11"/>
  <c r="AI998" i="11" s="1" a="1"/>
  <c r="AI998" i="11" s="1"/>
  <c r="U998" i="11" s="1"/>
  <c r="AC998" i="11" a="1"/>
  <c r="AC998" i="11" s="1"/>
  <c r="AX919" i="11"/>
  <c r="BA919" i="11" a="1"/>
  <c r="BA919" i="11" s="1"/>
  <c r="U919" i="11" s="1"/>
  <c r="AF931" i="11"/>
  <c r="AU978" i="11"/>
  <c r="AV978" i="11"/>
  <c r="AW978" i="11"/>
  <c r="AO928" i="11"/>
  <c r="AN941" i="11"/>
  <c r="AR941" i="11" s="1" a="1"/>
  <c r="AR941" i="11" s="1"/>
  <c r="AM941" i="11" a="1"/>
  <c r="AM941" i="11" s="1"/>
  <c r="AL941" i="11" a="1"/>
  <c r="AL941" i="11" s="1"/>
  <c r="AU972" i="11"/>
  <c r="AV972" i="11"/>
  <c r="AW972" i="11"/>
  <c r="Y1020" i="11"/>
  <c r="Z1020" i="11" a="1"/>
  <c r="Z1020" i="11" s="1"/>
  <c r="Y948" i="11"/>
  <c r="Z948" i="11" a="1"/>
  <c r="Z948" i="11" s="1"/>
  <c r="Y964" i="11"/>
  <c r="Z964" i="11" a="1"/>
  <c r="Z964" i="11" s="1"/>
  <c r="AU988" i="11"/>
  <c r="AV988" i="11"/>
  <c r="AW988" i="11"/>
  <c r="Y996" i="11"/>
  <c r="Z996" i="11" a="1"/>
  <c r="Z996" i="11" s="1"/>
  <c r="AE1012" i="11"/>
  <c r="AI1012" i="11" s="1" a="1"/>
  <c r="AI1012" i="11" s="1"/>
  <c r="AC1012" i="11" a="1"/>
  <c r="AC1012" i="11" s="1"/>
  <c r="AD1012" i="11" a="1"/>
  <c r="AD1012" i="11" s="1"/>
  <c r="M1013" i="11"/>
  <c r="AG1013" i="11"/>
  <c r="AH1013" i="11" s="1"/>
  <c r="AF935" i="11"/>
  <c r="AW1016" i="11"/>
  <c r="AV1016" i="11"/>
  <c r="AU1016" i="11"/>
  <c r="AX969" i="11"/>
  <c r="BA969" i="11" a="1"/>
  <c r="BA969" i="11" s="1"/>
  <c r="U969" i="11" s="1"/>
  <c r="M1005" i="11"/>
  <c r="AG1005" i="11"/>
  <c r="AH1005" i="11" s="1"/>
  <c r="BA946" i="11" a="1"/>
  <c r="BA946" i="11" s="1"/>
  <c r="AO968" i="11"/>
  <c r="AF999" i="11"/>
  <c r="AO980" i="11"/>
  <c r="AF953" i="11"/>
  <c r="AO964" i="11"/>
  <c r="AL108" i="11" a="1"/>
  <c r="AL108" i="11" s="1"/>
  <c r="AF82" i="11"/>
  <c r="AG82" i="11" s="1"/>
  <c r="AH82" i="11" s="1"/>
  <c r="AV76" i="11"/>
  <c r="AN108" i="11"/>
  <c r="AR108" i="11" s="1" a="1"/>
  <c r="AR108" i="11" s="1"/>
  <c r="AF98" i="11"/>
  <c r="M98" i="11" s="1"/>
  <c r="AE27" i="11"/>
  <c r="AI27" i="11" s="1" a="1"/>
  <c r="AI27" i="11" s="1"/>
  <c r="AO23" i="11"/>
  <c r="S23" i="11" s="1"/>
  <c r="AD53" i="11" a="1"/>
  <c r="AD53" i="11" s="1"/>
  <c r="AU119" i="11"/>
  <c r="AF103" i="11"/>
  <c r="AG103" i="11" s="1"/>
  <c r="AH103" i="11" s="1"/>
  <c r="AL76" i="11" a="1"/>
  <c r="AL76" i="11" s="1"/>
  <c r="AV119" i="11"/>
  <c r="AM76" i="11" a="1"/>
  <c r="AM76" i="11" s="1"/>
  <c r="AC55" i="11" a="1"/>
  <c r="AC55" i="11" s="1"/>
  <c r="AV62" i="11"/>
  <c r="AX62" i="11" s="1"/>
  <c r="AF112" i="11"/>
  <c r="AG112" i="11" s="1"/>
  <c r="AH112" i="11" s="1"/>
  <c r="AF94" i="11"/>
  <c r="M94" i="11" s="1"/>
  <c r="AC74" i="11" a="1"/>
  <c r="AC74" i="11" s="1"/>
  <c r="AF74" i="11" s="1"/>
  <c r="AW63" i="11"/>
  <c r="BA63" i="11" s="1" a="1"/>
  <c r="BA63" i="11" s="1"/>
  <c r="AD27" i="11" a="1"/>
  <c r="AD27" i="11" s="1"/>
  <c r="AW90" i="11"/>
  <c r="AU90" i="11"/>
  <c r="AX111" i="11"/>
  <c r="AY111" i="11" s="1"/>
  <c r="AZ111" i="11" s="1"/>
  <c r="AO102" i="11"/>
  <c r="AP102" i="11" s="1"/>
  <c r="AQ102" i="11" s="1"/>
  <c r="AD96" i="11" a="1"/>
  <c r="AD96" i="11" s="1"/>
  <c r="AF96" i="11" s="1"/>
  <c r="AD79" i="11" a="1"/>
  <c r="AD79" i="11" s="1"/>
  <c r="AV82" i="11"/>
  <c r="AX82" i="11" s="1"/>
  <c r="P82" i="11" s="1"/>
  <c r="AO54" i="11"/>
  <c r="AP54" i="11" s="1"/>
  <c r="AQ54" i="11" s="1"/>
  <c r="AD55" i="11" a="1"/>
  <c r="AD55" i="11" s="1"/>
  <c r="AE53" i="11"/>
  <c r="AI53" i="11" s="1" a="1"/>
  <c r="AI53" i="11" s="1"/>
  <c r="Z37" i="11" a="1"/>
  <c r="Z37" i="11" s="1"/>
  <c r="Z35" i="11" a="1"/>
  <c r="Z35" i="11" s="1"/>
  <c r="AC24" i="11" a="1"/>
  <c r="AC24" i="11" s="1"/>
  <c r="AO29" i="11"/>
  <c r="S29" i="11" s="1"/>
  <c r="Y111" i="11"/>
  <c r="Z111" i="11" a="1"/>
  <c r="Z111" i="11" s="1"/>
  <c r="AC54" i="11" a="1"/>
  <c r="AC54" i="11" s="1"/>
  <c r="AN48" i="11"/>
  <c r="AR48" i="11" s="1" a="1"/>
  <c r="AR48" i="11" s="1"/>
  <c r="U48" i="11" s="1"/>
  <c r="AF36" i="11"/>
  <c r="AG36" i="11" s="1"/>
  <c r="AH36" i="11" s="1"/>
  <c r="AE24" i="11"/>
  <c r="Z32" i="11" a="1"/>
  <c r="Z32" i="11" s="1"/>
  <c r="AV90" i="11"/>
  <c r="Z31" i="11" a="1"/>
  <c r="Z31" i="11" s="1"/>
  <c r="U31" i="11" s="1"/>
  <c r="AC104" i="11" a="1"/>
  <c r="AC104" i="11" s="1"/>
  <c r="AC84" i="11" a="1"/>
  <c r="AC84" i="11" s="1"/>
  <c r="AC79" i="11" a="1"/>
  <c r="AC79" i="11" s="1"/>
  <c r="Z52" i="11" a="1"/>
  <c r="Z52" i="11" s="1"/>
  <c r="AU73" i="11"/>
  <c r="AW73" i="11"/>
  <c r="BA73" i="11" s="1" a="1"/>
  <c r="BA73" i="11" s="1"/>
  <c r="AE54" i="11"/>
  <c r="AI54" i="11" s="1" a="1"/>
  <c r="AI54" i="11" s="1"/>
  <c r="AM48" i="11" a="1"/>
  <c r="AM48" i="11" s="1"/>
  <c r="AN109" i="11"/>
  <c r="AR109" i="11" s="1" a="1"/>
  <c r="AR109" i="11" s="1"/>
  <c r="AD104" i="11" a="1"/>
  <c r="AD104" i="11" s="1"/>
  <c r="AD84" i="11" a="1"/>
  <c r="AD84" i="11" s="1"/>
  <c r="AO50" i="11"/>
  <c r="AP50" i="11" s="1"/>
  <c r="AQ50" i="11" s="1"/>
  <c r="AV27" i="11"/>
  <c r="AC111" i="11" a="1"/>
  <c r="AC111" i="11" s="1"/>
  <c r="AL109" i="11" a="1"/>
  <c r="AL109" i="11" s="1"/>
  <c r="Z104" i="11" a="1"/>
  <c r="Z104" i="11" s="1"/>
  <c r="AF76" i="11"/>
  <c r="M76" i="11" s="1"/>
  <c r="AU76" i="11"/>
  <c r="AO35" i="11"/>
  <c r="AP35" i="11" s="1"/>
  <c r="AQ35" i="11" s="1"/>
  <c r="AW27" i="11"/>
  <c r="BA27" i="11" s="1" a="1"/>
  <c r="BA27" i="11" s="1"/>
  <c r="AE111" i="11"/>
  <c r="AI111" i="11" s="1" a="1"/>
  <c r="AI111" i="11" s="1"/>
  <c r="AD89" i="11" a="1"/>
  <c r="AD89" i="11" s="1"/>
  <c r="AF89" i="11" s="1"/>
  <c r="AO74" i="11"/>
  <c r="S74" i="11" s="1"/>
  <c r="U76" i="11"/>
  <c r="AF29" i="11"/>
  <c r="M29" i="11" s="1"/>
  <c r="AU103" i="11"/>
  <c r="AW103" i="11"/>
  <c r="AO119" i="11"/>
  <c r="S119" i="11" s="1"/>
  <c r="AF108" i="11"/>
  <c r="AG108" i="11" s="1"/>
  <c r="AH108" i="11" s="1"/>
  <c r="AO87" i="11"/>
  <c r="AP87" i="11" s="1"/>
  <c r="AQ87" i="11" s="1"/>
  <c r="AF116" i="11"/>
  <c r="AG116" i="11" s="1"/>
  <c r="AH116" i="11" s="1"/>
  <c r="AF62" i="11"/>
  <c r="AO26" i="11"/>
  <c r="S26" i="11" s="1"/>
  <c r="AP23" i="11"/>
  <c r="AQ23" i="11" s="1"/>
  <c r="Z40" i="11" a="1"/>
  <c r="Z40" i="11" s="1"/>
  <c r="Y40" i="11"/>
  <c r="AL79" i="11" a="1"/>
  <c r="AL79" i="11" s="1"/>
  <c r="AN79" i="11"/>
  <c r="AR79" i="11" s="1" a="1"/>
  <c r="AR79" i="11" s="1"/>
  <c r="AM79" i="11" a="1"/>
  <c r="AM79" i="11" s="1"/>
  <c r="AU51" i="11"/>
  <c r="AW51" i="11"/>
  <c r="BA51" i="11" s="1" a="1"/>
  <c r="BA51" i="11" s="1"/>
  <c r="AV51" i="11"/>
  <c r="AU44" i="11"/>
  <c r="AO42" i="11"/>
  <c r="AP42" i="11" s="1"/>
  <c r="AQ42" i="11" s="1"/>
  <c r="U33" i="11"/>
  <c r="AM85" i="11" a="1"/>
  <c r="AM85" i="11" s="1"/>
  <c r="AL85" i="11" a="1"/>
  <c r="AL85" i="11" s="1"/>
  <c r="AV91" i="11"/>
  <c r="AW91" i="11"/>
  <c r="AU91" i="11"/>
  <c r="AE63" i="11"/>
  <c r="AI63" i="11" s="1" a="1"/>
  <c r="AI63" i="11" s="1"/>
  <c r="AC63" i="11" a="1"/>
  <c r="AC63" i="11" s="1"/>
  <c r="Z78" i="11" a="1"/>
  <c r="Z78" i="11" s="1"/>
  <c r="Y78" i="11"/>
  <c r="AE43" i="11"/>
  <c r="AI43" i="11" s="1" a="1"/>
  <c r="AI43" i="11" s="1"/>
  <c r="AC43" i="11" a="1"/>
  <c r="AC43" i="11" s="1"/>
  <c r="AX24" i="11"/>
  <c r="Y39" i="11"/>
  <c r="Z39" i="11" a="1"/>
  <c r="Z39" i="11" s="1"/>
  <c r="Y54" i="11"/>
  <c r="Z54" i="11" a="1"/>
  <c r="Z54" i="11" s="1"/>
  <c r="AO99" i="11"/>
  <c r="S99" i="11" s="1"/>
  <c r="AO70" i="11"/>
  <c r="AO43" i="11"/>
  <c r="AP43" i="11" s="1"/>
  <c r="AQ43" i="11" s="1"/>
  <c r="AV44" i="11"/>
  <c r="AF26" i="11"/>
  <c r="AG26" i="11" s="1"/>
  <c r="AH26" i="11" s="1"/>
  <c r="Z120" i="11" a="1"/>
  <c r="Z120" i="11" s="1"/>
  <c r="Y120" i="11"/>
  <c r="AW89" i="11"/>
  <c r="AV89" i="11"/>
  <c r="AU89" i="11"/>
  <c r="AD91" i="11" a="1"/>
  <c r="AD91" i="11" s="1"/>
  <c r="AC91" i="11" a="1"/>
  <c r="AC91" i="11" s="1"/>
  <c r="AE91" i="11"/>
  <c r="AI91" i="11" s="1" a="1"/>
  <c r="AI91" i="11" s="1"/>
  <c r="Z51" i="11" a="1"/>
  <c r="Z51" i="11" s="1"/>
  <c r="Y51" i="11"/>
  <c r="Y82" i="11"/>
  <c r="Z82" i="11" a="1"/>
  <c r="Z82" i="11" s="1"/>
  <c r="AM52" i="11" a="1"/>
  <c r="AM52" i="11" s="1"/>
  <c r="AL52" i="11" a="1"/>
  <c r="AL52" i="11" s="1"/>
  <c r="AD78" i="11" a="1"/>
  <c r="AD78" i="11" s="1"/>
  <c r="AE78" i="11"/>
  <c r="AI78" i="11" s="1" a="1"/>
  <c r="AI78" i="11" s="1"/>
  <c r="AC78" i="11" a="1"/>
  <c r="AC78" i="11" s="1"/>
  <c r="AD39" i="11" a="1"/>
  <c r="AD39" i="11" s="1"/>
  <c r="AE39" i="11"/>
  <c r="AI39" i="11" s="1" a="1"/>
  <c r="AI39" i="11" s="1"/>
  <c r="AO33" i="11"/>
  <c r="AO55" i="11"/>
  <c r="S55" i="11" s="1"/>
  <c r="AF28" i="11"/>
  <c r="AG28" i="11" s="1"/>
  <c r="AH28" i="11" s="1"/>
  <c r="AD120" i="11" a="1"/>
  <c r="AD120" i="11" s="1"/>
  <c r="AE120" i="11"/>
  <c r="AI120" i="11" s="1" a="1"/>
  <c r="AI120" i="11" s="1"/>
  <c r="Z119" i="11" a="1"/>
  <c r="Z119" i="11" s="1"/>
  <c r="Y119" i="11"/>
  <c r="Z102" i="11" a="1"/>
  <c r="Z102" i="11" s="1"/>
  <c r="Y102" i="11"/>
  <c r="Y50" i="11"/>
  <c r="Z50" i="11" a="1"/>
  <c r="Z50" i="11" s="1"/>
  <c r="U50" i="11" s="1"/>
  <c r="Y74" i="11"/>
  <c r="Z74" i="11" a="1"/>
  <c r="Z74" i="11" s="1"/>
  <c r="U74" i="11" s="1"/>
  <c r="AW52" i="11"/>
  <c r="AV52" i="11"/>
  <c r="AU52" i="11"/>
  <c r="AW117" i="11"/>
  <c r="AU117" i="11"/>
  <c r="AV78" i="11"/>
  <c r="AU78" i="11"/>
  <c r="AW78" i="11"/>
  <c r="Y79" i="11"/>
  <c r="Z79" i="11" a="1"/>
  <c r="Z79" i="11" s="1"/>
  <c r="AW37" i="11"/>
  <c r="BA37" i="11" s="1" a="1"/>
  <c r="BA37" i="11" s="1"/>
  <c r="AV37" i="11"/>
  <c r="AU37" i="11"/>
  <c r="AD87" i="11" a="1"/>
  <c r="AD87" i="11" s="1"/>
  <c r="AE87" i="11"/>
  <c r="AI87" i="11" s="1" a="1"/>
  <c r="AI87" i="11" s="1"/>
  <c r="AC87" i="11" a="1"/>
  <c r="AC87" i="11" s="1"/>
  <c r="AU61" i="11"/>
  <c r="AW61" i="11"/>
  <c r="AV61" i="11"/>
  <c r="BA29" i="11" a="1"/>
  <c r="BA29" i="11" s="1"/>
  <c r="U29" i="11" s="1"/>
  <c r="AF31" i="11"/>
  <c r="AG31" i="11" s="1"/>
  <c r="AH31" i="11" s="1"/>
  <c r="AO41" i="11"/>
  <c r="AP41" i="11" s="1"/>
  <c r="AQ41" i="11" s="1"/>
  <c r="AO25" i="11"/>
  <c r="AP25" i="11" s="1"/>
  <c r="AQ25" i="11" s="1"/>
  <c r="BA25" i="11" s="1" a="1"/>
  <c r="BA25" i="11" s="1"/>
  <c r="AD119" i="11" a="1"/>
  <c r="AD119" i="11" s="1"/>
  <c r="AC119" i="11" a="1"/>
  <c r="AC119" i="11" s="1"/>
  <c r="AE119" i="11"/>
  <c r="AI119" i="11" s="1" a="1"/>
  <c r="AI119" i="11" s="1"/>
  <c r="Z118" i="11" a="1"/>
  <c r="Z118" i="11" s="1"/>
  <c r="Y118" i="11"/>
  <c r="AD99" i="11" a="1"/>
  <c r="AD99" i="11" s="1"/>
  <c r="AC99" i="11" a="1"/>
  <c r="AC99" i="11" s="1"/>
  <c r="AE99" i="11"/>
  <c r="AI99" i="11" s="1" a="1"/>
  <c r="AI99" i="11" s="1"/>
  <c r="AE35" i="11"/>
  <c r="AI35" i="11" s="1" a="1"/>
  <c r="AI35" i="11" s="1"/>
  <c r="AC35" i="11" a="1"/>
  <c r="AC35" i="11" s="1"/>
  <c r="Y63" i="11"/>
  <c r="Z63" i="11" a="1"/>
  <c r="Z63" i="11" s="1"/>
  <c r="AE80" i="11"/>
  <c r="AI80" i="11" s="1" a="1"/>
  <c r="AI80" i="11" s="1"/>
  <c r="AD80" i="11" a="1"/>
  <c r="AD80" i="11" s="1"/>
  <c r="AC80" i="11" a="1"/>
  <c r="AC80" i="11" s="1"/>
  <c r="AO122" i="11"/>
  <c r="S122" i="11" s="1"/>
  <c r="AX95" i="11"/>
  <c r="AY95" i="11" s="1"/>
  <c r="AZ95" i="11" s="1"/>
  <c r="AE118" i="11"/>
  <c r="AI118" i="11" s="1" a="1"/>
  <c r="AI118" i="11" s="1"/>
  <c r="AC118" i="11" a="1"/>
  <c r="AC118" i="11" s="1"/>
  <c r="AW112" i="11"/>
  <c r="AV112" i="11"/>
  <c r="AU112" i="11"/>
  <c r="Y43" i="11"/>
  <c r="Z43" i="11" a="1"/>
  <c r="Z43" i="11" s="1"/>
  <c r="Y71" i="11"/>
  <c r="Z71" i="11" a="1"/>
  <c r="Z71" i="11" s="1"/>
  <c r="AW70" i="11"/>
  <c r="BA70" i="11" s="1" a="1"/>
  <c r="BA70" i="11" s="1"/>
  <c r="AV70" i="11"/>
  <c r="AU70" i="11"/>
  <c r="Z98" i="11" a="1"/>
  <c r="Z98" i="11" s="1"/>
  <c r="Y98" i="11"/>
  <c r="Z65" i="11" a="1"/>
  <c r="Z65" i="11" s="1"/>
  <c r="Y65" i="11"/>
  <c r="AE102" i="11"/>
  <c r="AI102" i="11" s="1" a="1"/>
  <c r="AI102" i="11" s="1"/>
  <c r="AC102" i="11" a="1"/>
  <c r="AC102" i="11" s="1"/>
  <c r="AE71" i="11"/>
  <c r="AI71" i="11" s="1" a="1"/>
  <c r="AI71" i="11" s="1"/>
  <c r="AC71" i="11" a="1"/>
  <c r="AC71" i="11" s="1"/>
  <c r="Y70" i="11"/>
  <c r="Z70" i="11" a="1"/>
  <c r="Z70" i="11" s="1"/>
  <c r="Y27" i="11"/>
  <c r="Z27" i="11" a="1"/>
  <c r="Z27" i="11" s="1"/>
  <c r="Y62" i="11"/>
  <c r="Z62" i="11" a="1"/>
  <c r="Z62" i="11" s="1"/>
  <c r="U62" i="11" s="1"/>
  <c r="Y49" i="11"/>
  <c r="Z49" i="11" a="1"/>
  <c r="Z49" i="11" s="1"/>
  <c r="AM24" i="11" a="1"/>
  <c r="AM24" i="11" s="1"/>
  <c r="AN24" i="11"/>
  <c r="AR24" i="11" s="1" a="1"/>
  <c r="AR24" i="11" s="1"/>
  <c r="Z73" i="11" a="1"/>
  <c r="Z73" i="11" s="1"/>
  <c r="Y73" i="11"/>
  <c r="AD23" i="11" a="1"/>
  <c r="AD23" i="11" s="1"/>
  <c r="AE23" i="11"/>
  <c r="AI23" i="11" s="1" a="1"/>
  <c r="AI23" i="11" s="1"/>
  <c r="U23" i="11" s="1"/>
  <c r="Z57" i="11" a="1"/>
  <c r="Z57" i="11" s="1"/>
  <c r="Y57" i="11"/>
  <c r="AD83" i="11" a="1"/>
  <c r="AD83" i="11" s="1"/>
  <c r="AE83" i="11"/>
  <c r="AI83" i="11" s="1" a="1"/>
  <c r="AI83" i="11" s="1"/>
  <c r="U83" i="11" s="1"/>
  <c r="AC83" i="11" a="1"/>
  <c r="AC83" i="11" s="1"/>
  <c r="AC49" i="11" a="1"/>
  <c r="AC49" i="11" s="1"/>
  <c r="AD49" i="11" a="1"/>
  <c r="AD49" i="11" s="1"/>
  <c r="AM51" i="11" a="1"/>
  <c r="AM51" i="11" s="1"/>
  <c r="AN51" i="11"/>
  <c r="AR51" i="11" s="1" a="1"/>
  <c r="AR51" i="11" s="1"/>
  <c r="AV71" i="11"/>
  <c r="AW71" i="11"/>
  <c r="AU71" i="11"/>
  <c r="Z24" i="11" a="1"/>
  <c r="Z24" i="11" s="1"/>
  <c r="Y24" i="11"/>
  <c r="AY65" i="11"/>
  <c r="AZ65" i="11" s="1"/>
  <c r="P65" i="11"/>
  <c r="AY57" i="11"/>
  <c r="AZ57" i="11" s="1"/>
  <c r="P57" i="11"/>
  <c r="AP74" i="11"/>
  <c r="AQ74" i="11" s="1"/>
  <c r="AY108" i="11"/>
  <c r="AZ108" i="11" s="1"/>
  <c r="P108" i="11"/>
  <c r="AW120" i="11"/>
  <c r="BA120" i="11" s="1" a="1"/>
  <c r="BA120" i="11" s="1"/>
  <c r="AV120" i="11"/>
  <c r="AU120" i="11"/>
  <c r="AM105" i="11" a="1"/>
  <c r="AM105" i="11" s="1"/>
  <c r="AL105" i="11" a="1"/>
  <c r="AL105" i="11" s="1"/>
  <c r="AN105" i="11"/>
  <c r="AR105" i="11" s="1" a="1"/>
  <c r="AR105" i="11" s="1"/>
  <c r="AL82" i="11" a="1"/>
  <c r="AL82" i="11" s="1"/>
  <c r="AM82" i="11" a="1"/>
  <c r="AM82" i="11" s="1"/>
  <c r="AN82" i="11"/>
  <c r="AR82" i="11" s="1" a="1"/>
  <c r="AR82" i="11" s="1"/>
  <c r="AL56" i="11" a="1"/>
  <c r="AL56" i="11" s="1"/>
  <c r="AM56" i="11" a="1"/>
  <c r="AM56" i="11" s="1"/>
  <c r="AN56" i="11"/>
  <c r="AR56" i="11" s="1" a="1"/>
  <c r="AR56" i="11" s="1"/>
  <c r="Z36" i="11" a="1"/>
  <c r="Z36" i="11" s="1"/>
  <c r="AE25" i="11"/>
  <c r="AI25" i="11" s="1" a="1"/>
  <c r="AI25" i="11" s="1"/>
  <c r="AD25" i="11" a="1"/>
  <c r="AD25" i="11" s="1"/>
  <c r="AC25" i="11" a="1"/>
  <c r="AC25" i="11" s="1"/>
  <c r="Z108" i="11" a="1"/>
  <c r="Z108" i="11" s="1"/>
  <c r="AV97" i="11"/>
  <c r="AW97" i="11"/>
  <c r="BA97" i="11" s="1" a="1"/>
  <c r="BA97" i="11" s="1"/>
  <c r="AU97" i="11"/>
  <c r="AX83" i="11"/>
  <c r="AW67" i="11"/>
  <c r="BA67" i="11" s="1" a="1"/>
  <c r="BA67" i="11" s="1"/>
  <c r="AV67" i="11"/>
  <c r="AU67" i="11"/>
  <c r="AF51" i="11"/>
  <c r="Z59" i="11" a="1"/>
  <c r="Z59" i="11" s="1"/>
  <c r="Z114" i="11" a="1"/>
  <c r="Z114" i="11" s="1"/>
  <c r="AM116" i="11" a="1"/>
  <c r="AM116" i="11" s="1"/>
  <c r="AL116" i="11" a="1"/>
  <c r="AL116" i="11" s="1"/>
  <c r="AN116" i="11"/>
  <c r="AR116" i="11" s="1" a="1"/>
  <c r="AR116" i="11" s="1"/>
  <c r="U116" i="11" s="1"/>
  <c r="AC114" i="11" a="1"/>
  <c r="AC114" i="11" s="1"/>
  <c r="AE114" i="11"/>
  <c r="AI114" i="11" s="1" a="1"/>
  <c r="AI114" i="11" s="1"/>
  <c r="AD114" i="11" a="1"/>
  <c r="AD114" i="11" s="1"/>
  <c r="AX118" i="11"/>
  <c r="AE105" i="11"/>
  <c r="AI105" i="11" s="1" a="1"/>
  <c r="AI105" i="11" s="1"/>
  <c r="AD105" i="11" a="1"/>
  <c r="AD105" i="11" s="1"/>
  <c r="AC105" i="11" a="1"/>
  <c r="AC105" i="11" s="1"/>
  <c r="AO114" i="11"/>
  <c r="AE100" i="11"/>
  <c r="AI100" i="11" s="1" a="1"/>
  <c r="AI100" i="11" s="1"/>
  <c r="AD100" i="11" a="1"/>
  <c r="AD100" i="11" s="1"/>
  <c r="AC100" i="11" a="1"/>
  <c r="AC100" i="11" s="1"/>
  <c r="AO111" i="11"/>
  <c r="AM95" i="11" a="1"/>
  <c r="AM95" i="11" s="1"/>
  <c r="AL95" i="11" a="1"/>
  <c r="AL95" i="11" s="1"/>
  <c r="AN95" i="11"/>
  <c r="AR95" i="11" s="1" a="1"/>
  <c r="AR95" i="11" s="1"/>
  <c r="AX96" i="11"/>
  <c r="AU87" i="11"/>
  <c r="AW87" i="11"/>
  <c r="BA87" i="11" s="1" a="1"/>
  <c r="BA87" i="11" s="1"/>
  <c r="AV87" i="11"/>
  <c r="AM101" i="11" a="1"/>
  <c r="AM101" i="11" s="1"/>
  <c r="AL101" i="11" a="1"/>
  <c r="AL101" i="11" s="1"/>
  <c r="AN101" i="11"/>
  <c r="AR101" i="11" s="1" a="1"/>
  <c r="AR101" i="11" s="1"/>
  <c r="AF90" i="11"/>
  <c r="AN84" i="11"/>
  <c r="AR84" i="11" s="1" a="1"/>
  <c r="AR84" i="11" s="1"/>
  <c r="AM84" i="11" a="1"/>
  <c r="AM84" i="11" s="1"/>
  <c r="AL84" i="11" a="1"/>
  <c r="AL84" i="11" s="1"/>
  <c r="AO93" i="11"/>
  <c r="M82" i="11"/>
  <c r="AN60" i="11"/>
  <c r="AR60" i="11" s="1" a="1"/>
  <c r="AR60" i="11" s="1"/>
  <c r="AM60" i="11" a="1"/>
  <c r="AM60" i="11" s="1"/>
  <c r="AL60" i="11" a="1"/>
  <c r="AL60" i="11" s="1"/>
  <c r="AE61" i="11"/>
  <c r="AI61" i="11" s="1" a="1"/>
  <c r="AI61" i="11" s="1"/>
  <c r="AD61" i="11" a="1"/>
  <c r="AD61" i="11" s="1"/>
  <c r="AC61" i="11" a="1"/>
  <c r="AC61" i="11" s="1"/>
  <c r="AW49" i="11"/>
  <c r="BA49" i="11" s="1" a="1"/>
  <c r="BA49" i="11" s="1"/>
  <c r="AV49" i="11"/>
  <c r="AU49" i="11"/>
  <c r="AY54" i="11"/>
  <c r="AZ54" i="11" s="1"/>
  <c r="P54" i="11"/>
  <c r="AC59" i="11" a="1"/>
  <c r="AC59" i="11" s="1"/>
  <c r="AE59" i="11"/>
  <c r="AI59" i="11" s="1" a="1"/>
  <c r="AI59" i="11" s="1"/>
  <c r="AD59" i="11" a="1"/>
  <c r="AD59" i="11" s="1"/>
  <c r="Z56" i="11" a="1"/>
  <c r="Z56" i="11" s="1"/>
  <c r="Z41" i="11" a="1"/>
  <c r="Z41" i="11" s="1"/>
  <c r="U41" i="11" s="1"/>
  <c r="AM28" i="11" a="1"/>
  <c r="AM28" i="11" s="1"/>
  <c r="AL28" i="11" a="1"/>
  <c r="AL28" i="11" s="1"/>
  <c r="AN28" i="11"/>
  <c r="AR28" i="11" s="1" a="1"/>
  <c r="AR28" i="11" s="1"/>
  <c r="Z66" i="11" a="1"/>
  <c r="Z66" i="11" s="1"/>
  <c r="AC75" i="11" a="1"/>
  <c r="AC75" i="11" s="1"/>
  <c r="AD75" i="11" a="1"/>
  <c r="AD75" i="11" s="1"/>
  <c r="AE75" i="11"/>
  <c r="AI75" i="11" s="1" a="1"/>
  <c r="AI75" i="11" s="1"/>
  <c r="AC34" i="11" a="1"/>
  <c r="AC34" i="11" s="1"/>
  <c r="AE34" i="11"/>
  <c r="AI34" i="11" s="1" a="1"/>
  <c r="AI34" i="11" s="1"/>
  <c r="AD34" i="11" a="1"/>
  <c r="AD34" i="11" s="1"/>
  <c r="AX43" i="11"/>
  <c r="S27" i="11"/>
  <c r="AP27" i="11"/>
  <c r="AQ27" i="11" s="1"/>
  <c r="Z38" i="11" a="1"/>
  <c r="Z38" i="11" s="1"/>
  <c r="Z25" i="11" a="1"/>
  <c r="Z25" i="11" s="1"/>
  <c r="AN45" i="11"/>
  <c r="AR45" i="11" s="1" a="1"/>
  <c r="AR45" i="11" s="1"/>
  <c r="AM45" i="11" a="1"/>
  <c r="AM45" i="11" s="1"/>
  <c r="AL45" i="11" a="1"/>
  <c r="AL45" i="11" s="1"/>
  <c r="AW113" i="11"/>
  <c r="BA113" i="11" s="1" a="1"/>
  <c r="BA113" i="11" s="1"/>
  <c r="AV113" i="11"/>
  <c r="AU113" i="11"/>
  <c r="AX35" i="11"/>
  <c r="AF46" i="11"/>
  <c r="AW26" i="11"/>
  <c r="AV26" i="11"/>
  <c r="AU26" i="11"/>
  <c r="AX41" i="11"/>
  <c r="Z117" i="11" a="1"/>
  <c r="Z117" i="11" s="1"/>
  <c r="Z122" i="11" a="1"/>
  <c r="Z122" i="11" s="1"/>
  <c r="AO118" i="11"/>
  <c r="Z121" i="11" a="1"/>
  <c r="Z121" i="11" s="1"/>
  <c r="AM104" i="11" a="1"/>
  <c r="AM104" i="11" s="1"/>
  <c r="AL104" i="11" a="1"/>
  <c r="AL104" i="11" s="1"/>
  <c r="AN104" i="11"/>
  <c r="AR104" i="11" s="1" a="1"/>
  <c r="AR104" i="11" s="1"/>
  <c r="U104" i="11" s="1"/>
  <c r="AO113" i="11"/>
  <c r="AW98" i="11"/>
  <c r="BA98" i="11" s="1" a="1"/>
  <c r="BA98" i="11" s="1"/>
  <c r="AU98" i="11"/>
  <c r="AV98" i="11"/>
  <c r="Z106" i="11" a="1"/>
  <c r="Z106" i="11" s="1"/>
  <c r="Z97" i="11" a="1"/>
  <c r="Z97" i="11" s="1"/>
  <c r="AO120" i="11"/>
  <c r="AO91" i="11"/>
  <c r="Z80" i="11" a="1"/>
  <c r="Z80" i="11" s="1"/>
  <c r="Z93" i="11" a="1"/>
  <c r="Z93" i="11" s="1"/>
  <c r="AM78" i="11" a="1"/>
  <c r="AM78" i="11" s="1"/>
  <c r="AN78" i="11"/>
  <c r="AR78" i="11" s="1" a="1"/>
  <c r="AR78" i="11" s="1"/>
  <c r="AL78" i="11" a="1"/>
  <c r="AL78" i="11" s="1"/>
  <c r="AN92" i="11"/>
  <c r="AR92" i="11" s="1" a="1"/>
  <c r="AR92" i="11" s="1"/>
  <c r="AM92" i="11" a="1"/>
  <c r="AM92" i="11" s="1"/>
  <c r="AL92" i="11" a="1"/>
  <c r="AL92" i="11" s="1"/>
  <c r="AD73" i="11" a="1"/>
  <c r="AD73" i="11" s="1"/>
  <c r="AC73" i="11" a="1"/>
  <c r="AC73" i="11" s="1"/>
  <c r="AE73" i="11"/>
  <c r="AI73" i="11" s="1" a="1"/>
  <c r="AI73" i="11" s="1"/>
  <c r="AF88" i="11"/>
  <c r="S73" i="11"/>
  <c r="Z69" i="11" a="1"/>
  <c r="Z69" i="11" s="1"/>
  <c r="AC67" i="11" a="1"/>
  <c r="AC67" i="11" s="1"/>
  <c r="AE67" i="11"/>
  <c r="AI67" i="11" s="1" a="1"/>
  <c r="AI67" i="11" s="1"/>
  <c r="AD67" i="11" a="1"/>
  <c r="AD67" i="11" s="1"/>
  <c r="AV46" i="11"/>
  <c r="AW46" i="11"/>
  <c r="BA46" i="11" s="1" a="1"/>
  <c r="BA46" i="11" s="1"/>
  <c r="AU46" i="11"/>
  <c r="AO58" i="11"/>
  <c r="AM44" i="11" a="1"/>
  <c r="AM44" i="11" s="1"/>
  <c r="AL44" i="11" a="1"/>
  <c r="AL44" i="11" s="1"/>
  <c r="AN44" i="11"/>
  <c r="AR44" i="11" s="1" a="1"/>
  <c r="AR44" i="11" s="1"/>
  <c r="U44" i="11" s="1"/>
  <c r="AW59" i="11"/>
  <c r="BA59" i="11" s="1" a="1"/>
  <c r="BA59" i="11" s="1"/>
  <c r="AU59" i="11"/>
  <c r="AV59" i="11"/>
  <c r="S43" i="11"/>
  <c r="Z28" i="11" a="1"/>
  <c r="Z28" i="11" s="1"/>
  <c r="AO40" i="11"/>
  <c r="AN97" i="11"/>
  <c r="AR97" i="11" s="1" a="1"/>
  <c r="AR97" i="11" s="1"/>
  <c r="AM97" i="11" a="1"/>
  <c r="AM97" i="11" s="1"/>
  <c r="AL97" i="11" a="1"/>
  <c r="AL97" i="11" s="1"/>
  <c r="AY85" i="11"/>
  <c r="AZ85" i="11" s="1"/>
  <c r="P85" i="11"/>
  <c r="AW53" i="11"/>
  <c r="BA53" i="11" s="1" a="1"/>
  <c r="BA53" i="11" s="1"/>
  <c r="AV53" i="11"/>
  <c r="AU53" i="11"/>
  <c r="AW66" i="11"/>
  <c r="BA66" i="11" s="1" a="1"/>
  <c r="BA66" i="11" s="1"/>
  <c r="AV66" i="11"/>
  <c r="AU66" i="11"/>
  <c r="AP55" i="11"/>
  <c r="AQ55" i="11" s="1"/>
  <c r="AC113" i="11" a="1"/>
  <c r="AC113" i="11" s="1"/>
  <c r="AE113" i="11"/>
  <c r="AI113" i="11" s="1" a="1"/>
  <c r="AI113" i="11" s="1"/>
  <c r="AD113" i="11" a="1"/>
  <c r="AD113" i="11" s="1"/>
  <c r="AY116" i="11"/>
  <c r="AZ116" i="11" s="1"/>
  <c r="P116" i="11"/>
  <c r="AN94" i="11"/>
  <c r="AR94" i="11" s="1" a="1"/>
  <c r="AR94" i="11" s="1"/>
  <c r="AM94" i="11" a="1"/>
  <c r="AM94" i="11" s="1"/>
  <c r="AL94" i="11" a="1"/>
  <c r="AL94" i="11" s="1"/>
  <c r="AO83" i="11"/>
  <c r="AD40" i="11" a="1"/>
  <c r="AD40" i="11" s="1"/>
  <c r="AC40" i="11" a="1"/>
  <c r="AC40" i="11" s="1"/>
  <c r="AE40" i="11"/>
  <c r="AI40" i="11" s="1" a="1"/>
  <c r="AI40" i="11" s="1"/>
  <c r="AN46" i="11"/>
  <c r="AR46" i="11" s="1" a="1"/>
  <c r="AR46" i="11" s="1"/>
  <c r="AM46" i="11" a="1"/>
  <c r="AM46" i="11" s="1"/>
  <c r="AL46" i="11" a="1"/>
  <c r="AL46" i="11" s="1"/>
  <c r="AO31" i="11"/>
  <c r="AX30" i="11"/>
  <c r="AW122" i="11"/>
  <c r="BA122" i="11" s="1" a="1"/>
  <c r="BA122" i="11" s="1"/>
  <c r="AV122" i="11"/>
  <c r="AU122" i="11"/>
  <c r="Z109" i="11" a="1"/>
  <c r="Z109" i="11" s="1"/>
  <c r="AM96" i="11" a="1"/>
  <c r="AM96" i="11" s="1"/>
  <c r="AN96" i="11"/>
  <c r="AR96" i="11" s="1" a="1"/>
  <c r="AR96" i="11" s="1"/>
  <c r="U96" i="11" s="1"/>
  <c r="AL96" i="11" a="1"/>
  <c r="AL96" i="11" s="1"/>
  <c r="AC106" i="11" a="1"/>
  <c r="AC106" i="11" s="1"/>
  <c r="AE106" i="11"/>
  <c r="AI106" i="11" s="1" a="1"/>
  <c r="AI106" i="11" s="1"/>
  <c r="AD106" i="11" a="1"/>
  <c r="AD106" i="11" s="1"/>
  <c r="AV94" i="11"/>
  <c r="AU94" i="11"/>
  <c r="AW94" i="11"/>
  <c r="BA94" i="11" s="1" a="1"/>
  <c r="BA94" i="11" s="1"/>
  <c r="Z95" i="11" a="1"/>
  <c r="Z95" i="11" s="1"/>
  <c r="AW93" i="11"/>
  <c r="BA93" i="11" s="1" a="1"/>
  <c r="BA93" i="11" s="1"/>
  <c r="AV93" i="11"/>
  <c r="AU93" i="11"/>
  <c r="AU84" i="11"/>
  <c r="AV84" i="11"/>
  <c r="AW84" i="11"/>
  <c r="BA84" i="11" s="1" a="1"/>
  <c r="BA84" i="11" s="1"/>
  <c r="AW92" i="11"/>
  <c r="BA92" i="11" s="1" a="1"/>
  <c r="BA92" i="11" s="1"/>
  <c r="AV92" i="11"/>
  <c r="AU92" i="11"/>
  <c r="AV68" i="11"/>
  <c r="AU68" i="11"/>
  <c r="AW68" i="11"/>
  <c r="BA68" i="11" s="1" a="1"/>
  <c r="BA68" i="11" s="1"/>
  <c r="AN86" i="11"/>
  <c r="AR86" i="11" s="1" a="1"/>
  <c r="AR86" i="11" s="1"/>
  <c r="AM86" i="11" a="1"/>
  <c r="AM86" i="11" s="1"/>
  <c r="AL86" i="11" a="1"/>
  <c r="AL86" i="11" s="1"/>
  <c r="AW79" i="11"/>
  <c r="BA79" i="11" s="1" a="1"/>
  <c r="BA79" i="11" s="1"/>
  <c r="AV79" i="11"/>
  <c r="AU79" i="11"/>
  <c r="AO65" i="11"/>
  <c r="S70" i="11"/>
  <c r="AP70" i="11"/>
  <c r="AQ70" i="11" s="1"/>
  <c r="AU69" i="11"/>
  <c r="AV69" i="11"/>
  <c r="AW69" i="11"/>
  <c r="BA69" i="11" s="1" a="1"/>
  <c r="BA69" i="11" s="1"/>
  <c r="AF70" i="11"/>
  <c r="AC64" i="11" a="1"/>
  <c r="AC64" i="11" s="1"/>
  <c r="AE64" i="11"/>
  <c r="AI64" i="11" s="1" a="1"/>
  <c r="AI64" i="11" s="1"/>
  <c r="AD64" i="11" a="1"/>
  <c r="AD64" i="11" s="1"/>
  <c r="AX81" i="11"/>
  <c r="AO71" i="11"/>
  <c r="Z58" i="11" a="1"/>
  <c r="Z58" i="11" s="1"/>
  <c r="Z46" i="11" a="1"/>
  <c r="Z46" i="11" s="1"/>
  <c r="AD32" i="11" a="1"/>
  <c r="AD32" i="11" s="1"/>
  <c r="AC32" i="11" a="1"/>
  <c r="AC32" i="11" s="1"/>
  <c r="AE32" i="11"/>
  <c r="AI32" i="11" s="1" a="1"/>
  <c r="AI32" i="11" s="1"/>
  <c r="AO67" i="11"/>
  <c r="AV40" i="11"/>
  <c r="AU40" i="11"/>
  <c r="AW40" i="11"/>
  <c r="BA40" i="11" s="1" a="1"/>
  <c r="BA40" i="11" s="1"/>
  <c r="AV28" i="11"/>
  <c r="AU28" i="11"/>
  <c r="AW28" i="11"/>
  <c r="BA28" i="11" s="1" a="1"/>
  <c r="BA28" i="11" s="1"/>
  <c r="AN47" i="11"/>
  <c r="AR47" i="11" s="1" a="1"/>
  <c r="AR47" i="11" s="1"/>
  <c r="AM47" i="11" a="1"/>
  <c r="AM47" i="11" s="1"/>
  <c r="AL47" i="11" a="1"/>
  <c r="AL47" i="11" s="1"/>
  <c r="Z107" i="11" a="1"/>
  <c r="Z107" i="11" s="1"/>
  <c r="AL38" i="11" a="1"/>
  <c r="AL38" i="11" s="1"/>
  <c r="AN38" i="11"/>
  <c r="AR38" i="11" s="1" a="1"/>
  <c r="AR38" i="11" s="1"/>
  <c r="AM38" i="11" a="1"/>
  <c r="AM38" i="11" s="1"/>
  <c r="AX31" i="11"/>
  <c r="AO32" i="11"/>
  <c r="Z94" i="11" a="1"/>
  <c r="Z94" i="11" s="1"/>
  <c r="AM75" i="11" a="1"/>
  <c r="AM75" i="11" s="1"/>
  <c r="AL75" i="11" a="1"/>
  <c r="AL75" i="11" s="1"/>
  <c r="AN75" i="11"/>
  <c r="AR75" i="11" s="1" a="1"/>
  <c r="AR75" i="11" s="1"/>
  <c r="Z113" i="11" a="1"/>
  <c r="Z113" i="11" s="1"/>
  <c r="Z105" i="11" a="1"/>
  <c r="Z105" i="11" s="1"/>
  <c r="AC66" i="11" a="1"/>
  <c r="AC66" i="11" s="1"/>
  <c r="AE66" i="11"/>
  <c r="AI66" i="11" s="1" a="1"/>
  <c r="AI66" i="11" s="1"/>
  <c r="AD66" i="11" a="1"/>
  <c r="AD66" i="11" s="1"/>
  <c r="AW75" i="11"/>
  <c r="BA75" i="11" s="1" a="1"/>
  <c r="BA75" i="11" s="1"/>
  <c r="AV75" i="11"/>
  <c r="AU75" i="11"/>
  <c r="AX25" i="11"/>
  <c r="AU36" i="11"/>
  <c r="AV36" i="11"/>
  <c r="AW36" i="11"/>
  <c r="BA36" i="11" s="1" a="1"/>
  <c r="BA36" i="11" s="1"/>
  <c r="AV115" i="11"/>
  <c r="AU115" i="11"/>
  <c r="AW115" i="11"/>
  <c r="BA115" i="11" s="1" a="1"/>
  <c r="BA115" i="11" s="1"/>
  <c r="AC122" i="11" a="1"/>
  <c r="AC122" i="11" s="1"/>
  <c r="AE122" i="11"/>
  <c r="AI122" i="11" s="1" a="1"/>
  <c r="AI122" i="11" s="1"/>
  <c r="AD122" i="11" a="1"/>
  <c r="AD122" i="11" s="1"/>
  <c r="AV109" i="11"/>
  <c r="AU109" i="11"/>
  <c r="AW109" i="11"/>
  <c r="BA109" i="11" s="1" a="1"/>
  <c r="BA109" i="11" s="1"/>
  <c r="AW121" i="11"/>
  <c r="BA121" i="11" s="1" a="1"/>
  <c r="BA121" i="11" s="1"/>
  <c r="AV121" i="11"/>
  <c r="AU121" i="11"/>
  <c r="AV99" i="11"/>
  <c r="AW99" i="11"/>
  <c r="BA99" i="11" s="1" a="1"/>
  <c r="BA99" i="11" s="1"/>
  <c r="AU99" i="11"/>
  <c r="AX102" i="11"/>
  <c r="AL90" i="11" a="1"/>
  <c r="AL90" i="11" s="1"/>
  <c r="AN90" i="11"/>
  <c r="AR90" i="11" s="1" a="1"/>
  <c r="AR90" i="11" s="1"/>
  <c r="AM90" i="11" a="1"/>
  <c r="AM90" i="11" s="1"/>
  <c r="AL106" i="11" a="1"/>
  <c r="AL106" i="11" s="1"/>
  <c r="AN106" i="11"/>
  <c r="AR106" i="11" s="1" a="1"/>
  <c r="AR106" i="11" s="1"/>
  <c r="AM106" i="11" a="1"/>
  <c r="AM106" i="11" s="1"/>
  <c r="AL89" i="11" a="1"/>
  <c r="AL89" i="11" s="1"/>
  <c r="AN89" i="11"/>
  <c r="AR89" i="11" s="1" a="1"/>
  <c r="AR89" i="11" s="1"/>
  <c r="AM89" i="11" a="1"/>
  <c r="AM89" i="11" s="1"/>
  <c r="AM88" i="11" a="1"/>
  <c r="AM88" i="11" s="1"/>
  <c r="AN88" i="11"/>
  <c r="AR88" i="11" s="1" a="1"/>
  <c r="AR88" i="11" s="1"/>
  <c r="AL88" i="11" a="1"/>
  <c r="AL88" i="11" s="1"/>
  <c r="AF115" i="11"/>
  <c r="AC93" i="11" a="1"/>
  <c r="AC93" i="11" s="1"/>
  <c r="AE93" i="11"/>
  <c r="AI93" i="11" s="1" a="1"/>
  <c r="AI93" i="11" s="1"/>
  <c r="AD93" i="11" a="1"/>
  <c r="AD93" i="11" s="1"/>
  <c r="AC101" i="11" a="1"/>
  <c r="AC101" i="11" s="1"/>
  <c r="AE101" i="11"/>
  <c r="AI101" i="11" s="1" a="1"/>
  <c r="AI101" i="11" s="1"/>
  <c r="AD101" i="11" a="1"/>
  <c r="AD101" i="11" s="1"/>
  <c r="Z92" i="11" a="1"/>
  <c r="Z92" i="11" s="1"/>
  <c r="AC92" i="11" a="1"/>
  <c r="AC92" i="11" s="1"/>
  <c r="AE92" i="11"/>
  <c r="AI92" i="11" s="1" a="1"/>
  <c r="AI92" i="11" s="1"/>
  <c r="AD92" i="11" a="1"/>
  <c r="AD92" i="11" s="1"/>
  <c r="AV86" i="11"/>
  <c r="AW86" i="11"/>
  <c r="BA86" i="11" s="1" a="1"/>
  <c r="BA86" i="11" s="1"/>
  <c r="AU86" i="11"/>
  <c r="AD65" i="11" a="1"/>
  <c r="AD65" i="11" s="1"/>
  <c r="AC65" i="11" a="1"/>
  <c r="AC65" i="11" s="1"/>
  <c r="AE65" i="11"/>
  <c r="AI65" i="11" s="1" a="1"/>
  <c r="AI65" i="11" s="1"/>
  <c r="AU77" i="11"/>
  <c r="AW77" i="11"/>
  <c r="BA77" i="11" s="1" a="1"/>
  <c r="BA77" i="11" s="1"/>
  <c r="AV77" i="11"/>
  <c r="Z81" i="11" a="1"/>
  <c r="Z81" i="11" s="1"/>
  <c r="AL61" i="11" a="1"/>
  <c r="AL61" i="11" s="1"/>
  <c r="AN61" i="11"/>
  <c r="AR61" i="11" s="1" a="1"/>
  <c r="AR61" i="11" s="1"/>
  <c r="AM61" i="11" a="1"/>
  <c r="AM61" i="11" s="1"/>
  <c r="AF68" i="11"/>
  <c r="AE58" i="11"/>
  <c r="AI58" i="11" s="1" a="1"/>
  <c r="AI58" i="11" s="1"/>
  <c r="AD58" i="11" a="1"/>
  <c r="AD58" i="11" s="1"/>
  <c r="AC58" i="11" a="1"/>
  <c r="AC58" i="11" s="1"/>
  <c r="AM59" i="11" a="1"/>
  <c r="AM59" i="11" s="1"/>
  <c r="AL59" i="11" a="1"/>
  <c r="AL59" i="11" s="1"/>
  <c r="AN59" i="11"/>
  <c r="AR59" i="11" s="1" a="1"/>
  <c r="AR59" i="11" s="1"/>
  <c r="AO62" i="11"/>
  <c r="AF72" i="11"/>
  <c r="Z42" i="11" a="1"/>
  <c r="Z42" i="11" s="1"/>
  <c r="AP37" i="11"/>
  <c r="AQ37" i="11" s="1"/>
  <c r="S37" i="11"/>
  <c r="AL30" i="11" a="1"/>
  <c r="AL30" i="11" s="1"/>
  <c r="AN30" i="11"/>
  <c r="AR30" i="11" s="1" a="1"/>
  <c r="AR30" i="11" s="1"/>
  <c r="AM30" i="11" a="1"/>
  <c r="AM30" i="11" s="1"/>
  <c r="AW47" i="11"/>
  <c r="BA47" i="11" s="1" a="1"/>
  <c r="BA47" i="11" s="1"/>
  <c r="AV47" i="11"/>
  <c r="AU47" i="11"/>
  <c r="AF44" i="11"/>
  <c r="AN34" i="11"/>
  <c r="AR34" i="11" s="1" a="1"/>
  <c r="AR34" i="11" s="1"/>
  <c r="AM34" i="11" a="1"/>
  <c r="AM34" i="11" s="1"/>
  <c r="AL34" i="11" a="1"/>
  <c r="AL34" i="11" s="1"/>
  <c r="AN107" i="11"/>
  <c r="AR107" i="11" s="1" a="1"/>
  <c r="AR107" i="11" s="1"/>
  <c r="AM107" i="11" a="1"/>
  <c r="AM107" i="11" s="1"/>
  <c r="AL107" i="11" a="1"/>
  <c r="AL107" i="11" s="1"/>
  <c r="AO39" i="11"/>
  <c r="AW45" i="11"/>
  <c r="BA45" i="11" s="1" a="1"/>
  <c r="BA45" i="11" s="1"/>
  <c r="AV45" i="11"/>
  <c r="AU45" i="11"/>
  <c r="AF27" i="11"/>
  <c r="AX100" i="11"/>
  <c r="AX72" i="11"/>
  <c r="Z26" i="11" a="1"/>
  <c r="Z26" i="11" s="1"/>
  <c r="AN115" i="11"/>
  <c r="AR115" i="11" s="1" a="1"/>
  <c r="AR115" i="11" s="1"/>
  <c r="AM115" i="11" a="1"/>
  <c r="AM115" i="11" s="1"/>
  <c r="AL115" i="11" a="1"/>
  <c r="AL115" i="11" s="1"/>
  <c r="AM80" i="11" a="1"/>
  <c r="AM80" i="11" s="1"/>
  <c r="AN80" i="11"/>
  <c r="AR80" i="11" s="1" a="1"/>
  <c r="AR80" i="11" s="1"/>
  <c r="AL80" i="11" a="1"/>
  <c r="AL80" i="11" s="1"/>
  <c r="M62" i="11"/>
  <c r="AG62" i="11"/>
  <c r="AH62" i="11" s="1"/>
  <c r="AX48" i="11"/>
  <c r="AL110" i="11" a="1"/>
  <c r="AL110" i="11" s="1"/>
  <c r="AM110" i="11" a="1"/>
  <c r="AM110" i="11" s="1"/>
  <c r="AN110" i="11"/>
  <c r="AR110" i="11" s="1" a="1"/>
  <c r="AR110" i="11" s="1"/>
  <c r="U110" i="11" s="1"/>
  <c r="AN121" i="11"/>
  <c r="AR121" i="11" s="1" a="1"/>
  <c r="AR121" i="11" s="1"/>
  <c r="AM121" i="11" a="1"/>
  <c r="AM121" i="11" s="1"/>
  <c r="AL121" i="11" a="1"/>
  <c r="AL121" i="11" s="1"/>
  <c r="AC121" i="11" a="1"/>
  <c r="AC121" i="11" s="1"/>
  <c r="AE121" i="11"/>
  <c r="AI121" i="11" s="1" a="1"/>
  <c r="AI121" i="11" s="1"/>
  <c r="AD121" i="11" a="1"/>
  <c r="AD121" i="11" s="1"/>
  <c r="AL98" i="11" a="1"/>
  <c r="AL98" i="11" s="1"/>
  <c r="AN98" i="11"/>
  <c r="AR98" i="11" s="1" a="1"/>
  <c r="AR98" i="11" s="1"/>
  <c r="AM98" i="11" a="1"/>
  <c r="AM98" i="11" s="1"/>
  <c r="AW106" i="11"/>
  <c r="BA106" i="11" s="1" a="1"/>
  <c r="BA106" i="11" s="1"/>
  <c r="AV106" i="11"/>
  <c r="AU106" i="11"/>
  <c r="AM100" i="11" a="1"/>
  <c r="AM100" i="11" s="1"/>
  <c r="AN100" i="11"/>
  <c r="AR100" i="11" s="1" a="1"/>
  <c r="AR100" i="11" s="1"/>
  <c r="AL100" i="11" a="1"/>
  <c r="AL100" i="11" s="1"/>
  <c r="Z101" i="11" a="1"/>
  <c r="Z101" i="11" s="1"/>
  <c r="AG98" i="11"/>
  <c r="AH98" i="11" s="1"/>
  <c r="AV60" i="11"/>
  <c r="AW60" i="11"/>
  <c r="BA60" i="11" s="1" a="1"/>
  <c r="BA60" i="11" s="1"/>
  <c r="AU60" i="11"/>
  <c r="Z86" i="11" a="1"/>
  <c r="Z86" i="11" s="1"/>
  <c r="AL77" i="11" a="1"/>
  <c r="AL77" i="11" s="1"/>
  <c r="AN77" i="11"/>
  <c r="AR77" i="11" s="1" a="1"/>
  <c r="AR77" i="11" s="1"/>
  <c r="AM77" i="11" a="1"/>
  <c r="AM77" i="11" s="1"/>
  <c r="AF95" i="11"/>
  <c r="AE69" i="11"/>
  <c r="AI69" i="11" s="1" a="1"/>
  <c r="AI69" i="11" s="1"/>
  <c r="AC69" i="11" a="1"/>
  <c r="AC69" i="11" s="1"/>
  <c r="AD69" i="11" a="1"/>
  <c r="AD69" i="11" s="1"/>
  <c r="AE81" i="11"/>
  <c r="AI81" i="11" s="1" a="1"/>
  <c r="AI81" i="11" s="1"/>
  <c r="AC81" i="11" a="1"/>
  <c r="AC81" i="11" s="1"/>
  <c r="AD81" i="11" a="1"/>
  <c r="AD81" i="11" s="1"/>
  <c r="S54" i="11"/>
  <c r="AX58" i="11"/>
  <c r="AW56" i="11"/>
  <c r="BA56" i="11" s="1" a="1"/>
  <c r="BA56" i="11" s="1"/>
  <c r="AV56" i="11"/>
  <c r="AU56" i="11"/>
  <c r="AV32" i="11"/>
  <c r="AW32" i="11"/>
  <c r="BA32" i="11" s="1" a="1"/>
  <c r="BA32" i="11" s="1"/>
  <c r="AU32" i="11"/>
  <c r="AW42" i="11"/>
  <c r="BA42" i="11" s="1" a="1"/>
  <c r="BA42" i="11" s="1"/>
  <c r="AV42" i="11"/>
  <c r="AU42" i="11"/>
  <c r="AE30" i="11"/>
  <c r="AI30" i="11" s="1" a="1"/>
  <c r="AI30" i="11" s="1"/>
  <c r="AD30" i="11" a="1"/>
  <c r="AD30" i="11" s="1"/>
  <c r="AC30" i="11" a="1"/>
  <c r="AC30" i="11" s="1"/>
  <c r="AE47" i="11"/>
  <c r="AI47" i="11" s="1" a="1"/>
  <c r="AI47" i="11" s="1"/>
  <c r="AD47" i="11" a="1"/>
  <c r="AD47" i="11" s="1"/>
  <c r="AC47" i="11" a="1"/>
  <c r="AC47" i="11" s="1"/>
  <c r="Z34" i="11" a="1"/>
  <c r="Z34" i="11" s="1"/>
  <c r="AV107" i="11"/>
  <c r="AU107" i="11"/>
  <c r="AW107" i="11"/>
  <c r="BA107" i="11" s="1" a="1"/>
  <c r="BA107" i="11" s="1"/>
  <c r="M36" i="11"/>
  <c r="AW38" i="11"/>
  <c r="BA38" i="11" s="1" a="1"/>
  <c r="BA38" i="11" s="1"/>
  <c r="AV38" i="11"/>
  <c r="AU38" i="11"/>
  <c r="Z45" i="11" a="1"/>
  <c r="Z45" i="11" s="1"/>
  <c r="Z100" i="11" a="1"/>
  <c r="Z100" i="11" s="1"/>
  <c r="AW64" i="11"/>
  <c r="BA64" i="11" s="1" a="1"/>
  <c r="BA64" i="11" s="1"/>
  <c r="AU64" i="11"/>
  <c r="AV64" i="11"/>
  <c r="Z67" i="11" a="1"/>
  <c r="Z67" i="11" s="1"/>
  <c r="AL53" i="11" a="1"/>
  <c r="AL53" i="11" s="1"/>
  <c r="AN53" i="11"/>
  <c r="AR53" i="11" s="1" a="1"/>
  <c r="AR53" i="11" s="1"/>
  <c r="AM53" i="11" a="1"/>
  <c r="AM53" i="11" s="1"/>
  <c r="AM117" i="11" a="1"/>
  <c r="AM117" i="11" s="1"/>
  <c r="AL117" i="11" a="1"/>
  <c r="AL117" i="11" s="1"/>
  <c r="AN117" i="11"/>
  <c r="AR117" i="11" s="1" a="1"/>
  <c r="AR117" i="11" s="1"/>
  <c r="AF117" i="11"/>
  <c r="AW114" i="11"/>
  <c r="BA114" i="11" s="1" a="1"/>
  <c r="BA114" i="11" s="1"/>
  <c r="AV114" i="11"/>
  <c r="AU114" i="11"/>
  <c r="AM103" i="11" a="1"/>
  <c r="AM103" i="11" s="1"/>
  <c r="AL103" i="11" a="1"/>
  <c r="AL103" i="11" s="1"/>
  <c r="AN103" i="11"/>
  <c r="AR103" i="11" s="1" a="1"/>
  <c r="AR103" i="11" s="1"/>
  <c r="AG97" i="11"/>
  <c r="AH97" i="11" s="1"/>
  <c r="M97" i="11"/>
  <c r="Z87" i="11" a="1"/>
  <c r="Z87" i="11" s="1"/>
  <c r="AF109" i="11"/>
  <c r="AW101" i="11"/>
  <c r="BA101" i="11" s="1" a="1"/>
  <c r="BA101" i="11" s="1"/>
  <c r="AV101" i="11"/>
  <c r="AU101" i="11"/>
  <c r="AL72" i="11" a="1"/>
  <c r="AL72" i="11" s="1"/>
  <c r="AN72" i="11"/>
  <c r="AR72" i="11" s="1" a="1"/>
  <c r="AR72" i="11" s="1"/>
  <c r="U72" i="11" s="1"/>
  <c r="AM72" i="11" a="1"/>
  <c r="AM72" i="11" s="1"/>
  <c r="AX105" i="11"/>
  <c r="AE86" i="11"/>
  <c r="AI86" i="11" s="1" a="1"/>
  <c r="AI86" i="11" s="1"/>
  <c r="AD86" i="11" a="1"/>
  <c r="AD86" i="11" s="1"/>
  <c r="AC86" i="11" a="1"/>
  <c r="AC86" i="11" s="1"/>
  <c r="AD57" i="11" a="1"/>
  <c r="AD57" i="11" s="1"/>
  <c r="AC57" i="11" a="1"/>
  <c r="AC57" i="11" s="1"/>
  <c r="AE57" i="11"/>
  <c r="AI57" i="11" s="1" a="1"/>
  <c r="AI57" i="11" s="1"/>
  <c r="AN68" i="11"/>
  <c r="AR68" i="11" s="1" a="1"/>
  <c r="AR68" i="11" s="1"/>
  <c r="AM68" i="11" a="1"/>
  <c r="AM68" i="11" s="1"/>
  <c r="AL68" i="11" a="1"/>
  <c r="AL68" i="11" s="1"/>
  <c r="AN81" i="11"/>
  <c r="AR81" i="11" s="1" a="1"/>
  <c r="AR81" i="11" s="1"/>
  <c r="AM81" i="11" a="1"/>
  <c r="AM81" i="11" s="1"/>
  <c r="AL81" i="11" a="1"/>
  <c r="AL81" i="11" s="1"/>
  <c r="AO69" i="11"/>
  <c r="AL64" i="11" a="1"/>
  <c r="AL64" i="11" s="1"/>
  <c r="AN64" i="11"/>
  <c r="AR64" i="11" s="1" a="1"/>
  <c r="AR64" i="11" s="1"/>
  <c r="AM64" i="11" a="1"/>
  <c r="AM64" i="11" s="1"/>
  <c r="AX50" i="11"/>
  <c r="AC56" i="11" a="1"/>
  <c r="AC56" i="11" s="1"/>
  <c r="AD56" i="11" a="1"/>
  <c r="AD56" i="11" s="1"/>
  <c r="AE56" i="11"/>
  <c r="AI56" i="11" s="1" a="1"/>
  <c r="AI56" i="11" s="1"/>
  <c r="AF60" i="11"/>
  <c r="AC42" i="11" a="1"/>
  <c r="AC42" i="11" s="1"/>
  <c r="AE42" i="11"/>
  <c r="AI42" i="11" s="1" a="1"/>
  <c r="AI42" i="11" s="1"/>
  <c r="AD42" i="11" a="1"/>
  <c r="AD42" i="11" s="1"/>
  <c r="AN66" i="11"/>
  <c r="AR66" i="11" s="1" a="1"/>
  <c r="AR66" i="11" s="1"/>
  <c r="AM66" i="11" a="1"/>
  <c r="AM66" i="11" s="1"/>
  <c r="AL66" i="11" a="1"/>
  <c r="AL66" i="11" s="1"/>
  <c r="Z30" i="11" a="1"/>
  <c r="Z30" i="11" s="1"/>
  <c r="Z75" i="11" a="1"/>
  <c r="Z75" i="11" s="1"/>
  <c r="AW34" i="11"/>
  <c r="BA34" i="11" s="1" a="1"/>
  <c r="BA34" i="11" s="1"/>
  <c r="AV34" i="11"/>
  <c r="AU34" i="11"/>
  <c r="AE107" i="11"/>
  <c r="AI107" i="11" s="1" a="1"/>
  <c r="AI107" i="11" s="1"/>
  <c r="AC107" i="11" a="1"/>
  <c r="AC107" i="11" s="1"/>
  <c r="AD107" i="11" a="1"/>
  <c r="AD107" i="11" s="1"/>
  <c r="AO36" i="11"/>
  <c r="AX23" i="11"/>
  <c r="AE38" i="11"/>
  <c r="AI38" i="11" s="1" a="1"/>
  <c r="AI38" i="11" s="1"/>
  <c r="AC38" i="11" a="1"/>
  <c r="AC38" i="11" s="1"/>
  <c r="AD38" i="11" a="1"/>
  <c r="AD38" i="11" s="1"/>
  <c r="AC45" i="11" a="1"/>
  <c r="AC45" i="11" s="1"/>
  <c r="AE45" i="11"/>
  <c r="AI45" i="11" s="1" a="1"/>
  <c r="AI45" i="11" s="1"/>
  <c r="AD45" i="11" a="1"/>
  <c r="AD45" i="11" s="1"/>
  <c r="P624" i="11" l="1"/>
  <c r="AY624" i="11"/>
  <c r="AZ624" i="11" s="1"/>
  <c r="M915" i="11"/>
  <c r="AG915" i="11"/>
  <c r="AH915" i="11" s="1"/>
  <c r="U738" i="11"/>
  <c r="AG877" i="11"/>
  <c r="AH877" i="11" s="1"/>
  <c r="U786" i="11"/>
  <c r="AO458" i="11"/>
  <c r="S458" i="11" s="1"/>
  <c r="M867" i="11"/>
  <c r="AO538" i="11"/>
  <c r="AO464" i="11"/>
  <c r="AF33" i="11"/>
  <c r="AF1017" i="11"/>
  <c r="U599" i="11"/>
  <c r="U219" i="11"/>
  <c r="AF748" i="11"/>
  <c r="M748" i="11" s="1"/>
  <c r="AO686" i="11"/>
  <c r="AO903" i="11"/>
  <c r="AX74" i="11"/>
  <c r="AF971" i="11"/>
  <c r="AF692" i="11"/>
  <c r="AF866" i="11"/>
  <c r="AX933" i="11"/>
  <c r="AX560" i="11"/>
  <c r="P560" i="11" s="1"/>
  <c r="AX860" i="11"/>
  <c r="AO626" i="11"/>
  <c r="AF750" i="11"/>
  <c r="AX564" i="11"/>
  <c r="AO823" i="11"/>
  <c r="AX774" i="11"/>
  <c r="AX811" i="11"/>
  <c r="AX816" i="11"/>
  <c r="AY816" i="11" s="1"/>
  <c r="AZ816" i="11" s="1"/>
  <c r="AO1008" i="11"/>
  <c r="AF851" i="11"/>
  <c r="U385" i="11"/>
  <c r="AO654" i="11"/>
  <c r="AF182" i="11"/>
  <c r="AX39" i="11"/>
  <c r="AP26" i="11"/>
  <c r="AQ26" i="11" s="1"/>
  <c r="AR26" i="11" s="1" a="1"/>
  <c r="AR26" i="11" s="1"/>
  <c r="AO546" i="11"/>
  <c r="S546" i="11" s="1"/>
  <c r="AO792" i="11"/>
  <c r="AO875" i="11"/>
  <c r="AP420" i="11"/>
  <c r="AQ420" i="11" s="1"/>
  <c r="M31" i="11"/>
  <c r="U716" i="11"/>
  <c r="AO990" i="11"/>
  <c r="AF145" i="11"/>
  <c r="M145" i="11" s="1"/>
  <c r="AO389" i="11"/>
  <c r="AP389" i="11" s="1"/>
  <c r="AQ389" i="11" s="1"/>
  <c r="AO184" i="11"/>
  <c r="AO647" i="11"/>
  <c r="AF665" i="11"/>
  <c r="M665" i="11" s="1"/>
  <c r="AO609" i="11"/>
  <c r="AX891" i="11"/>
  <c r="AX947" i="11"/>
  <c r="AO917" i="11"/>
  <c r="S917" i="11" s="1"/>
  <c r="AF559" i="11"/>
  <c r="AG559" i="11" s="1"/>
  <c r="AH559" i="11" s="1"/>
  <c r="AF258" i="11"/>
  <c r="U674" i="11"/>
  <c r="U889" i="11"/>
  <c r="AF864" i="11"/>
  <c r="AF412" i="11"/>
  <c r="AG412" i="11" s="1"/>
  <c r="AH412" i="11" s="1"/>
  <c r="AX946" i="11"/>
  <c r="U194" i="11"/>
  <c r="AO831" i="11"/>
  <c r="S831" i="11" s="1"/>
  <c r="U273" i="11"/>
  <c r="AO1005" i="11"/>
  <c r="AO174" i="11"/>
  <c r="AX645" i="11"/>
  <c r="AO714" i="11"/>
  <c r="AF1019" i="11"/>
  <c r="AF641" i="11"/>
  <c r="AF957" i="11"/>
  <c r="M957" i="11" s="1"/>
  <c r="AF352" i="11"/>
  <c r="AF517" i="11"/>
  <c r="AX495" i="11"/>
  <c r="AO821" i="11"/>
  <c r="AF55" i="11"/>
  <c r="M55" i="11" s="1"/>
  <c r="AG410" i="11"/>
  <c r="AH410" i="11" s="1"/>
  <c r="AF911" i="11"/>
  <c r="M911" i="11" s="1"/>
  <c r="AF927" i="11"/>
  <c r="M927" i="11" s="1"/>
  <c r="AF449" i="11"/>
  <c r="AY1011" i="11"/>
  <c r="AZ1011" i="11" s="1"/>
  <c r="P1011" i="11"/>
  <c r="M921" i="11"/>
  <c r="AG921" i="11"/>
  <c r="AH921" i="11" s="1"/>
  <c r="S143" i="11"/>
  <c r="AP143" i="11"/>
  <c r="AQ143" i="11" s="1"/>
  <c r="M205" i="11"/>
  <c r="AG205" i="11"/>
  <c r="AH205" i="11" s="1"/>
  <c r="AG439" i="11"/>
  <c r="AH439" i="11" s="1"/>
  <c r="M439" i="11"/>
  <c r="AG1019" i="11"/>
  <c r="AH1019" i="11" s="1"/>
  <c r="M1019" i="11"/>
  <c r="M352" i="11"/>
  <c r="AG352" i="11"/>
  <c r="AH352" i="11" s="1"/>
  <c r="AY564" i="11"/>
  <c r="AZ564" i="11" s="1"/>
  <c r="P564" i="11"/>
  <c r="M851" i="11"/>
  <c r="AG851" i="11"/>
  <c r="AH851" i="11" s="1"/>
  <c r="AO63" i="11"/>
  <c r="U306" i="11"/>
  <c r="AX273" i="11"/>
  <c r="P273" i="11" s="1"/>
  <c r="S880" i="11"/>
  <c r="M654" i="11"/>
  <c r="AO469" i="11"/>
  <c r="AF614" i="11"/>
  <c r="S639" i="11"/>
  <c r="M356" i="11"/>
  <c r="AY540" i="11"/>
  <c r="AZ540" i="11" s="1"/>
  <c r="P408" i="11"/>
  <c r="U897" i="11"/>
  <c r="AX644" i="11"/>
  <c r="AX733" i="11"/>
  <c r="AO834" i="11"/>
  <c r="AF874" i="11"/>
  <c r="AO282" i="11"/>
  <c r="AF895" i="11"/>
  <c r="AO470" i="11"/>
  <c r="BA860" i="11" a="1"/>
  <c r="BA860" i="11" s="1"/>
  <c r="U860" i="11" s="1"/>
  <c r="U874" i="11"/>
  <c r="AO194" i="11"/>
  <c r="U873" i="11"/>
  <c r="BA816" i="11" a="1"/>
  <c r="BA816" i="11" s="1"/>
  <c r="U816" i="11" s="1"/>
  <c r="AP256" i="11"/>
  <c r="AQ256" i="11" s="1"/>
  <c r="S602" i="11"/>
  <c r="AG153" i="11"/>
  <c r="AH153" i="11" s="1"/>
  <c r="U332" i="11"/>
  <c r="AO775" i="11"/>
  <c r="AX240" i="11"/>
  <c r="AF724" i="11"/>
  <c r="AX399" i="11"/>
  <c r="AO315" i="11"/>
  <c r="AP189" i="11"/>
  <c r="AQ189" i="11" s="1"/>
  <c r="S189" i="11"/>
  <c r="AF52" i="11"/>
  <c r="M52" i="11" s="1"/>
  <c r="AP766" i="11"/>
  <c r="AQ766" i="11" s="1"/>
  <c r="U499" i="11"/>
  <c r="AP342" i="11"/>
  <c r="AQ342" i="11" s="1"/>
  <c r="U163" i="11"/>
  <c r="AG148" i="11"/>
  <c r="AH148" i="11" s="1"/>
  <c r="AF128" i="11"/>
  <c r="U1021" i="11"/>
  <c r="AF467" i="11"/>
  <c r="M467" i="11" s="1"/>
  <c r="BA774" i="11" a="1"/>
  <c r="BA774" i="11" s="1"/>
  <c r="AP480" i="11"/>
  <c r="AQ480" i="11" s="1"/>
  <c r="P467" i="11"/>
  <c r="AO806" i="11"/>
  <c r="AG480" i="11"/>
  <c r="AH480" i="11" s="1"/>
  <c r="AG694" i="11"/>
  <c r="AH694" i="11" s="1"/>
  <c r="AX915" i="11"/>
  <c r="P915" i="11" s="1"/>
  <c r="AX633" i="11"/>
  <c r="P633" i="11" s="1"/>
  <c r="AO759" i="11"/>
  <c r="U458" i="11"/>
  <c r="AO692" i="11"/>
  <c r="S692" i="11" s="1"/>
  <c r="AO274" i="11"/>
  <c r="AF787" i="11"/>
  <c r="M787" i="11" s="1"/>
  <c r="AO291" i="11"/>
  <c r="AX828" i="11"/>
  <c r="P828" i="11" s="1"/>
  <c r="AO1006" i="11"/>
  <c r="AP1006" i="11" s="1"/>
  <c r="AQ1006" i="11" s="1"/>
  <c r="AF723" i="11"/>
  <c r="AX227" i="11"/>
  <c r="AF826" i="11"/>
  <c r="AO916" i="11"/>
  <c r="AF253" i="11"/>
  <c r="AP162" i="11"/>
  <c r="AQ162" i="11" s="1"/>
  <c r="S162" i="11"/>
  <c r="AP399" i="11"/>
  <c r="AQ399" i="11" s="1"/>
  <c r="S399" i="11"/>
  <c r="AF1003" i="11"/>
  <c r="AO253" i="11"/>
  <c r="AX604" i="11"/>
  <c r="U808" i="11"/>
  <c r="S327" i="11"/>
  <c r="AP1019" i="11"/>
  <c r="AQ1019" i="11" s="1"/>
  <c r="AF840" i="11"/>
  <c r="AG840" i="11" s="1"/>
  <c r="AH840" i="11" s="1"/>
  <c r="U781" i="11"/>
  <c r="AP607" i="11"/>
  <c r="AQ607" i="11" s="1"/>
  <c r="AO847" i="11"/>
  <c r="U128" i="11"/>
  <c r="P294" i="11"/>
  <c r="AG306" i="11"/>
  <c r="AH306" i="11" s="1"/>
  <c r="S983" i="11"/>
  <c r="AO361" i="11"/>
  <c r="S361" i="11" s="1"/>
  <c r="AO392" i="11"/>
  <c r="AO623" i="11"/>
  <c r="AF512" i="11"/>
  <c r="AX314" i="11"/>
  <c r="AO591" i="11"/>
  <c r="AX710" i="11"/>
  <c r="P710" i="11" s="1"/>
  <c r="AO738" i="11"/>
  <c r="AY995" i="11"/>
  <c r="AZ995" i="11" s="1"/>
  <c r="AX505" i="11"/>
  <c r="AP446" i="11"/>
  <c r="AQ446" i="11" s="1"/>
  <c r="S744" i="11"/>
  <c r="U247" i="11"/>
  <c r="AP215" i="11"/>
  <c r="AQ215" i="11" s="1"/>
  <c r="U587" i="11"/>
  <c r="AF889" i="11"/>
  <c r="M889" i="11" s="1"/>
  <c r="U646" i="11"/>
  <c r="AP517" i="11"/>
  <c r="AQ517" i="11" s="1"/>
  <c r="U915" i="11"/>
  <c r="S1013" i="11"/>
  <c r="U720" i="11"/>
  <c r="AP477" i="11"/>
  <c r="AQ477" i="11" s="1"/>
  <c r="U911" i="11"/>
  <c r="U828" i="11"/>
  <c r="AO596" i="11"/>
  <c r="AP596" i="11" s="1"/>
  <c r="AQ596" i="11" s="1"/>
  <c r="U236" i="11"/>
  <c r="U399" i="11"/>
  <c r="AF608" i="11"/>
  <c r="AF374" i="11"/>
  <c r="AO561" i="11"/>
  <c r="AO606" i="11"/>
  <c r="S606" i="11" s="1"/>
  <c r="AF741" i="11"/>
  <c r="M741" i="11" s="1"/>
  <c r="AP352" i="11"/>
  <c r="AQ352" i="11" s="1"/>
  <c r="S352" i="11"/>
  <c r="AF667" i="11"/>
  <c r="P639" i="11"/>
  <c r="AY639" i="11"/>
  <c r="AZ639" i="11" s="1"/>
  <c r="S337" i="11"/>
  <c r="AP337" i="11"/>
  <c r="AQ337" i="11" s="1"/>
  <c r="AO137" i="11"/>
  <c r="AP137" i="11" s="1"/>
  <c r="AQ137" i="11" s="1"/>
  <c r="U700" i="11"/>
  <c r="AG468" i="11"/>
  <c r="AH468" i="11" s="1"/>
  <c r="U240" i="11"/>
  <c r="AO982" i="11"/>
  <c r="U662" i="11"/>
  <c r="BA297" i="11" a="1"/>
  <c r="BA297" i="11" s="1"/>
  <c r="U297" i="11" s="1"/>
  <c r="U165" i="11"/>
  <c r="AF961" i="11"/>
  <c r="AG961" i="11" s="1"/>
  <c r="AH961" i="11" s="1"/>
  <c r="AX385" i="11"/>
  <c r="P385" i="11" s="1"/>
  <c r="AP305" i="11"/>
  <c r="AQ305" i="11" s="1"/>
  <c r="AO167" i="11"/>
  <c r="AO521" i="11"/>
  <c r="AX804" i="11"/>
  <c r="AF817" i="11"/>
  <c r="AX483" i="11"/>
  <c r="P483" i="11" s="1"/>
  <c r="AO283" i="11"/>
  <c r="AF907" i="11"/>
  <c r="M907" i="11" s="1"/>
  <c r="AO931" i="11"/>
  <c r="AO485" i="11"/>
  <c r="U196" i="11"/>
  <c r="U336" i="11"/>
  <c r="AO753" i="11"/>
  <c r="U616" i="11"/>
  <c r="U545" i="11"/>
  <c r="AX416" i="11"/>
  <c r="AF441" i="11"/>
  <c r="AG441" i="11" s="1"/>
  <c r="AH441" i="11" s="1"/>
  <c r="AX487" i="11"/>
  <c r="AX917" i="11"/>
  <c r="AF684" i="11"/>
  <c r="AO981" i="11"/>
  <c r="S981" i="11" s="1"/>
  <c r="AF601" i="11"/>
  <c r="M601" i="11" s="1"/>
  <c r="S206" i="11"/>
  <c r="AP206" i="11"/>
  <c r="AQ206" i="11" s="1"/>
  <c r="S866" i="11"/>
  <c r="AP866" i="11"/>
  <c r="AQ866" i="11" s="1"/>
  <c r="AG787" i="11"/>
  <c r="AH787" i="11" s="1"/>
  <c r="AP138" i="11"/>
  <c r="AQ138" i="11" s="1"/>
  <c r="S138" i="11"/>
  <c r="AG207" i="11"/>
  <c r="AH207" i="11" s="1"/>
  <c r="M207" i="11"/>
  <c r="S654" i="11"/>
  <c r="AP654" i="11"/>
  <c r="AQ654" i="11" s="1"/>
  <c r="M790" i="11"/>
  <c r="AG790" i="11"/>
  <c r="AH790" i="11" s="1"/>
  <c r="AG182" i="11"/>
  <c r="AH182" i="11" s="1"/>
  <c r="M182" i="11"/>
  <c r="AY182" i="11"/>
  <c r="AZ182" i="11" s="1"/>
  <c r="P182" i="11"/>
  <c r="AG601" i="11"/>
  <c r="AH601" i="11" s="1"/>
  <c r="AG449" i="11"/>
  <c r="AH449" i="11" s="1"/>
  <c r="M449" i="11"/>
  <c r="S332" i="11"/>
  <c r="AP332" i="11"/>
  <c r="AQ332" i="11" s="1"/>
  <c r="AY82" i="11"/>
  <c r="AZ82" i="11" s="1"/>
  <c r="U835" i="11"/>
  <c r="AO888" i="11"/>
  <c r="U758" i="11"/>
  <c r="U215" i="11"/>
  <c r="AP630" i="11"/>
  <c r="AQ630" i="11" s="1"/>
  <c r="U692" i="11"/>
  <c r="AP946" i="11"/>
  <c r="AQ946" i="11" s="1"/>
  <c r="AF589" i="11"/>
  <c r="AG589" i="11" s="1"/>
  <c r="AH589" i="11" s="1"/>
  <c r="U503" i="11"/>
  <c r="AO562" i="11"/>
  <c r="P990" i="11"/>
  <c r="U709" i="11"/>
  <c r="AG812" i="11"/>
  <c r="AH812" i="11" s="1"/>
  <c r="AF828" i="11"/>
  <c r="U605" i="11"/>
  <c r="AP282" i="11"/>
  <c r="AQ282" i="11" s="1"/>
  <c r="S282" i="11"/>
  <c r="AO574" i="11"/>
  <c r="U77" i="11"/>
  <c r="P80" i="11"/>
  <c r="BA947" i="11" a="1"/>
  <c r="BA947" i="11" s="1"/>
  <c r="BA917" i="11" a="1"/>
  <c r="BA917" i="11" s="1"/>
  <c r="U917" i="11" s="1"/>
  <c r="AX824" i="11"/>
  <c r="U804" i="11"/>
  <c r="U803" i="11"/>
  <c r="AP267" i="11"/>
  <c r="AQ267" i="11" s="1"/>
  <c r="AG795" i="11"/>
  <c r="AH795" i="11" s="1"/>
  <c r="P413" i="11"/>
  <c r="AO743" i="11"/>
  <c r="AO697" i="11"/>
  <c r="U173" i="11"/>
  <c r="AX717" i="11"/>
  <c r="P717" i="11" s="1"/>
  <c r="AF621" i="11"/>
  <c r="AG621" i="11" s="1"/>
  <c r="AH621" i="11" s="1"/>
  <c r="M407" i="11"/>
  <c r="P210" i="11"/>
  <c r="AO785" i="11"/>
  <c r="AP785" i="11" s="1"/>
  <c r="AQ785" i="11" s="1"/>
  <c r="U973" i="11"/>
  <c r="AX881" i="11"/>
  <c r="AO449" i="11"/>
  <c r="AO889" i="11"/>
  <c r="S889" i="11" s="1"/>
  <c r="AO363" i="11"/>
  <c r="S363" i="11" s="1"/>
  <c r="AP701" i="11"/>
  <c r="AQ701" i="11" s="1"/>
  <c r="S701" i="11"/>
  <c r="U491" i="11"/>
  <c r="U842" i="11"/>
  <c r="AP339" i="11"/>
  <c r="AQ339" i="11" s="1"/>
  <c r="AG923" i="11"/>
  <c r="AH923" i="11" s="1"/>
  <c r="U891" i="11"/>
  <c r="AG632" i="11"/>
  <c r="AH632" i="11" s="1"/>
  <c r="P188" i="11"/>
  <c r="U205" i="11"/>
  <c r="AO736" i="11"/>
  <c r="AP736" i="11" s="1"/>
  <c r="AQ736" i="11" s="1"/>
  <c r="AO835" i="11"/>
  <c r="AP835" i="11" s="1"/>
  <c r="AQ835" i="11" s="1"/>
  <c r="AO587" i="11"/>
  <c r="AO221" i="11"/>
  <c r="AF764" i="11"/>
  <c r="M764" i="11" s="1"/>
  <c r="AF809" i="11"/>
  <c r="M809" i="11" s="1"/>
  <c r="AX173" i="11"/>
  <c r="S161" i="11"/>
  <c r="AP161" i="11"/>
  <c r="AQ161" i="11" s="1"/>
  <c r="AO235" i="11"/>
  <c r="U765" i="11"/>
  <c r="S510" i="11"/>
  <c r="AF229" i="11"/>
  <c r="M229" i="11" s="1"/>
  <c r="AG295" i="11"/>
  <c r="AH295" i="11" s="1"/>
  <c r="AY524" i="11"/>
  <c r="AZ524" i="11" s="1"/>
  <c r="AO425" i="11"/>
  <c r="AO557" i="11"/>
  <c r="AO970" i="11"/>
  <c r="AP970" i="11" s="1"/>
  <c r="AQ970" i="11" s="1"/>
  <c r="AO933" i="11"/>
  <c r="AO954" i="11"/>
  <c r="S954" i="11" s="1"/>
  <c r="AO229" i="11"/>
  <c r="S229" i="11" s="1"/>
  <c r="AF536" i="11"/>
  <c r="AG536" i="11" s="1"/>
  <c r="AH536" i="11" s="1"/>
  <c r="AX812" i="11"/>
  <c r="AP985" i="11"/>
  <c r="AQ985" i="11" s="1"/>
  <c r="AO921" i="11"/>
  <c r="AO271" i="11"/>
  <c r="AX647" i="11"/>
  <c r="AO829" i="11"/>
  <c r="AF466" i="11"/>
  <c r="AG466" i="11" s="1"/>
  <c r="AH466" i="11" s="1"/>
  <c r="AX503" i="11"/>
  <c r="P503" i="11" s="1"/>
  <c r="AF674" i="11"/>
  <c r="AX957" i="11"/>
  <c r="AO1009" i="11"/>
  <c r="AP1009" i="11" s="1"/>
  <c r="AQ1009" i="11" s="1"/>
  <c r="U981" i="11"/>
  <c r="AF657" i="11"/>
  <c r="M657" i="11" s="1"/>
  <c r="AO699" i="11"/>
  <c r="S699" i="11" s="1"/>
  <c r="S174" i="11"/>
  <c r="AP174" i="11"/>
  <c r="AQ174" i="11" s="1"/>
  <c r="AO182" i="11"/>
  <c r="AG622" i="11"/>
  <c r="AH622" i="11" s="1"/>
  <c r="M341" i="11"/>
  <c r="U654" i="11"/>
  <c r="AG946" i="11"/>
  <c r="AH946" i="11" s="1"/>
  <c r="BA487" i="11" a="1"/>
  <c r="BA487" i="11" s="1"/>
  <c r="AO349" i="11"/>
  <c r="AP349" i="11" s="1"/>
  <c r="AQ349" i="11" s="1"/>
  <c r="AO976" i="11"/>
  <c r="S976" i="11" s="1"/>
  <c r="M936" i="11"/>
  <c r="U410" i="11"/>
  <c r="U221" i="11"/>
  <c r="AX692" i="11"/>
  <c r="U879" i="11"/>
  <c r="AO257" i="11"/>
  <c r="U449" i="11"/>
  <c r="AO1001" i="11"/>
  <c r="S1001" i="11" s="1"/>
  <c r="AO527" i="11"/>
  <c r="AX55" i="11"/>
  <c r="AF71" i="11"/>
  <c r="AG71" i="11" s="1"/>
  <c r="AH71" i="11" s="1"/>
  <c r="U725" i="11"/>
  <c r="U589" i="11"/>
  <c r="AO679" i="11"/>
  <c r="AO846" i="11"/>
  <c r="AP846" i="11" s="1"/>
  <c r="AQ846" i="11" s="1"/>
  <c r="U481" i="11"/>
  <c r="AO712" i="11"/>
  <c r="AO669" i="11"/>
  <c r="AF445" i="11"/>
  <c r="AF981" i="11"/>
  <c r="S303" i="11"/>
  <c r="AP303" i="11"/>
  <c r="AQ303" i="11" s="1"/>
  <c r="S1011" i="11"/>
  <c r="AP1011" i="11"/>
  <c r="AQ1011" i="11" s="1"/>
  <c r="AX144" i="11"/>
  <c r="AO896" i="11"/>
  <c r="AO537" i="11"/>
  <c r="AO153" i="11"/>
  <c r="U115" i="11"/>
  <c r="U595" i="11"/>
  <c r="AO800" i="11"/>
  <c r="S800" i="11" s="1"/>
  <c r="AO418" i="11"/>
  <c r="AO974" i="11"/>
  <c r="AO678" i="11"/>
  <c r="S678" i="11" s="1"/>
  <c r="AO304" i="11"/>
  <c r="S304" i="11" s="1"/>
  <c r="AO447" i="11"/>
  <c r="AF37" i="11"/>
  <c r="M37" i="11" s="1"/>
  <c r="AX603" i="11"/>
  <c r="AO398" i="11"/>
  <c r="AP398" i="11" s="1"/>
  <c r="AQ398" i="11" s="1"/>
  <c r="AX763" i="11"/>
  <c r="P763" i="11" s="1"/>
  <c r="AX818" i="11"/>
  <c r="AO636" i="11"/>
  <c r="AF278" i="11"/>
  <c r="M278" i="11" s="1"/>
  <c r="AF161" i="11"/>
  <c r="U320" i="11"/>
  <c r="AX405" i="11"/>
  <c r="AF740" i="11"/>
  <c r="AG740" i="11" s="1"/>
  <c r="AH740" i="11" s="1"/>
  <c r="U824" i="11"/>
  <c r="AX260" i="11"/>
  <c r="AO49" i="11"/>
  <c r="U544" i="11"/>
  <c r="AF833" i="11"/>
  <c r="AO696" i="11"/>
  <c r="AX491" i="11"/>
  <c r="AO134" i="11"/>
  <c r="S41" i="11"/>
  <c r="U377" i="11"/>
  <c r="U289" i="11"/>
  <c r="AO145" i="11"/>
  <c r="S145" i="11" s="1"/>
  <c r="U763" i="11"/>
  <c r="U85" i="11"/>
  <c r="AO643" i="11"/>
  <c r="S643" i="11" s="1"/>
  <c r="U927" i="11"/>
  <c r="AF564" i="11"/>
  <c r="M564" i="11" s="1"/>
  <c r="AX767" i="11"/>
  <c r="AX655" i="11"/>
  <c r="AY655" i="11" s="1"/>
  <c r="AZ655" i="11" s="1"/>
  <c r="AX73" i="11"/>
  <c r="P73" i="11" s="1"/>
  <c r="AO566" i="11"/>
  <c r="AX277" i="11"/>
  <c r="U715" i="11"/>
  <c r="AO799" i="11"/>
  <c r="AP799" i="11" s="1"/>
  <c r="AQ799" i="11" s="1"/>
  <c r="AX665" i="11"/>
  <c r="P665" i="11" s="1"/>
  <c r="U460" i="11"/>
  <c r="AF398" i="11"/>
  <c r="M398" i="11" s="1"/>
  <c r="AP122" i="11"/>
  <c r="AQ122" i="11" s="1"/>
  <c r="AF638" i="11"/>
  <c r="AY1001" i="11"/>
  <c r="AZ1001" i="11" s="1"/>
  <c r="AO661" i="11"/>
  <c r="S661" i="11" s="1"/>
  <c r="AO951" i="11"/>
  <c r="AP951" i="11" s="1"/>
  <c r="AQ951" i="11" s="1"/>
  <c r="AX676" i="11"/>
  <c r="P676" i="11" s="1"/>
  <c r="AO959" i="11"/>
  <c r="U820" i="11"/>
  <c r="AX213" i="11"/>
  <c r="AY213" i="11" s="1"/>
  <c r="AZ213" i="11" s="1"/>
  <c r="AF969" i="11"/>
  <c r="AF755" i="11"/>
  <c r="AO782" i="11"/>
  <c r="AF1018" i="11"/>
  <c r="AO346" i="11"/>
  <c r="S346" i="11" s="1"/>
  <c r="U367" i="11"/>
  <c r="AF959" i="11"/>
  <c r="M959" i="11" s="1"/>
  <c r="AF716" i="11"/>
  <c r="M716" i="11" s="1"/>
  <c r="AF754" i="11"/>
  <c r="AO906" i="11"/>
  <c r="AO778" i="11"/>
  <c r="AF292" i="11"/>
  <c r="AG292" i="11" s="1"/>
  <c r="AH292" i="11" s="1"/>
  <c r="AX765" i="11"/>
  <c r="P765" i="11" s="1"/>
  <c r="AX657" i="11"/>
  <c r="AY657" i="11" s="1"/>
  <c r="AZ657" i="11" s="1"/>
  <c r="AO200" i="11"/>
  <c r="AF710" i="11"/>
  <c r="AF530" i="11"/>
  <c r="AF298" i="11"/>
  <c r="AO220" i="11"/>
  <c r="AF460" i="11"/>
  <c r="M460" i="11" s="1"/>
  <c r="AO560" i="11"/>
  <c r="AF196" i="11"/>
  <c r="AG196" i="11" s="1"/>
  <c r="AH196" i="11" s="1"/>
  <c r="AO612" i="11"/>
  <c r="S612" i="11" s="1"/>
  <c r="AO614" i="11"/>
  <c r="S614" i="11" s="1"/>
  <c r="AX751" i="11"/>
  <c r="AO926" i="11"/>
  <c r="AP926" i="11" s="1"/>
  <c r="AQ926" i="11" s="1"/>
  <c r="AF697" i="11"/>
  <c r="M697" i="11" s="1"/>
  <c r="U990" i="11"/>
  <c r="AO787" i="11"/>
  <c r="AP787" i="11" s="1"/>
  <c r="AQ787" i="11" s="1"/>
  <c r="AX110" i="11"/>
  <c r="AO819" i="11"/>
  <c r="AF433" i="11"/>
  <c r="M433" i="11" s="1"/>
  <c r="AF937" i="11"/>
  <c r="AO393" i="11"/>
  <c r="S393" i="11" s="1"/>
  <c r="AF481" i="11"/>
  <c r="S479" i="11"/>
  <c r="AP479" i="11"/>
  <c r="AQ479" i="11" s="1"/>
  <c r="AG55" i="11"/>
  <c r="AH55" i="11" s="1"/>
  <c r="U554" i="11"/>
  <c r="AX351" i="11"/>
  <c r="AO397" i="11"/>
  <c r="AF363" i="11"/>
  <c r="M363" i="11" s="1"/>
  <c r="AO997" i="11"/>
  <c r="AP997" i="11" s="1"/>
  <c r="AQ997" i="11" s="1"/>
  <c r="AO841" i="11"/>
  <c r="S841" i="11" s="1"/>
  <c r="AX335" i="11"/>
  <c r="P335" i="11" s="1"/>
  <c r="S1005" i="11"/>
  <c r="AP1005" i="11"/>
  <c r="AQ1005" i="11" s="1"/>
  <c r="S926" i="11"/>
  <c r="AG833" i="11"/>
  <c r="AH833" i="11" s="1"/>
  <c r="M833" i="11"/>
  <c r="AG94" i="11"/>
  <c r="AH94" i="11" s="1"/>
  <c r="AF24" i="11"/>
  <c r="M24" i="11" s="1"/>
  <c r="M920" i="11"/>
  <c r="BA710" i="11" a="1"/>
  <c r="BA710" i="11" s="1"/>
  <c r="U710" i="11" s="1"/>
  <c r="M412" i="11"/>
  <c r="U315" i="11"/>
  <c r="AF924" i="11"/>
  <c r="M924" i="11" s="1"/>
  <c r="AX448" i="11"/>
  <c r="M272" i="11"/>
  <c r="U966" i="11"/>
  <c r="U588" i="11"/>
  <c r="AF595" i="11"/>
  <c r="M196" i="11"/>
  <c r="AX757" i="11"/>
  <c r="U693" i="11"/>
  <c r="AF289" i="11"/>
  <c r="AO757" i="11"/>
  <c r="AP757" i="11" s="1"/>
  <c r="AQ757" i="11" s="1"/>
  <c r="AO627" i="11"/>
  <c r="AO740" i="11"/>
  <c r="AO998" i="11"/>
  <c r="AX418" i="11"/>
  <c r="P418" i="11" s="1"/>
  <c r="AF994" i="11"/>
  <c r="M994" i="11" s="1"/>
  <c r="AF235" i="11"/>
  <c r="M235" i="11" s="1"/>
  <c r="AX29" i="11"/>
  <c r="AO247" i="11"/>
  <c r="AX923" i="11"/>
  <c r="P923" i="11" s="1"/>
  <c r="P657" i="11"/>
  <c r="AF462" i="11"/>
  <c r="AO227" i="11"/>
  <c r="AP227" i="11" s="1"/>
  <c r="AQ227" i="11" s="1"/>
  <c r="AO544" i="11"/>
  <c r="AX723" i="11"/>
  <c r="P723" i="11" s="1"/>
  <c r="AX451" i="11"/>
  <c r="AP387" i="11"/>
  <c r="AQ387" i="11" s="1"/>
  <c r="S387" i="11"/>
  <c r="S564" i="11"/>
  <c r="AP564" i="11"/>
  <c r="AQ564" i="11" s="1"/>
  <c r="BA186" i="11" a="1"/>
  <c r="BA186" i="11" s="1"/>
  <c r="U186" i="11" s="1"/>
  <c r="AX186" i="11"/>
  <c r="AF66" i="11"/>
  <c r="AX88" i="11"/>
  <c r="AY88" i="11" s="1"/>
  <c r="AZ88" i="11" s="1"/>
  <c r="U632" i="11"/>
  <c r="AP433" i="11"/>
  <c r="AQ433" i="11" s="1"/>
  <c r="AP229" i="11"/>
  <c r="AQ229" i="11" s="1"/>
  <c r="U766" i="11"/>
  <c r="AP749" i="11"/>
  <c r="AQ749" i="11" s="1"/>
  <c r="AF357" i="11"/>
  <c r="U734" i="11"/>
  <c r="AF555" i="11"/>
  <c r="M555" i="11" s="1"/>
  <c r="U757" i="11"/>
  <c r="S1018" i="11"/>
  <c r="U730" i="11"/>
  <c r="U346" i="11"/>
  <c r="AF962" i="11"/>
  <c r="AO975" i="11"/>
  <c r="AO408" i="11"/>
  <c r="AP408" i="11" s="1"/>
  <c r="AQ408" i="11" s="1"/>
  <c r="AO977" i="11"/>
  <c r="AO927" i="11"/>
  <c r="P345" i="11"/>
  <c r="AY345" i="11"/>
  <c r="AZ345" i="11" s="1"/>
  <c r="S519" i="11"/>
  <c r="AP519" i="11"/>
  <c r="AQ519" i="11" s="1"/>
  <c r="BA311" i="11" a="1"/>
  <c r="BA311" i="11" s="1"/>
  <c r="U311" i="11" s="1"/>
  <c r="AX311" i="11"/>
  <c r="P673" i="11"/>
  <c r="AY673" i="11"/>
  <c r="AZ673" i="11" s="1"/>
  <c r="AF320" i="11"/>
  <c r="S25" i="11"/>
  <c r="AF85" i="11"/>
  <c r="AP559" i="11"/>
  <c r="AQ559" i="11" s="1"/>
  <c r="U371" i="11"/>
  <c r="U527" i="11"/>
  <c r="U231" i="11"/>
  <c r="U977" i="11"/>
  <c r="U790" i="11"/>
  <c r="AF847" i="11"/>
  <c r="AG665" i="11"/>
  <c r="AH665" i="11" s="1"/>
  <c r="AF991" i="11"/>
  <c r="AG983" i="11"/>
  <c r="AH983" i="11" s="1"/>
  <c r="AX981" i="11"/>
  <c r="P981" i="11" s="1"/>
  <c r="S835" i="11"/>
  <c r="AG583" i="11"/>
  <c r="AH583" i="11" s="1"/>
  <c r="P447" i="11"/>
  <c r="AG675" i="11"/>
  <c r="AH675" i="11" s="1"/>
  <c r="AG348" i="11"/>
  <c r="AH348" i="11" s="1"/>
  <c r="AO809" i="11"/>
  <c r="AO848" i="11"/>
  <c r="AO754" i="11"/>
  <c r="AP754" i="11" s="1"/>
  <c r="AQ754" i="11" s="1"/>
  <c r="AO724" i="11"/>
  <c r="S724" i="11" s="1"/>
  <c r="U374" i="11"/>
  <c r="AX299" i="11"/>
  <c r="AX151" i="11"/>
  <c r="AX588" i="11"/>
  <c r="AY588" i="11" s="1"/>
  <c r="AZ588" i="11" s="1"/>
  <c r="AO415" i="11"/>
  <c r="AO129" i="11"/>
  <c r="AP129" i="11" s="1"/>
  <c r="AQ129" i="11" s="1"/>
  <c r="AP836" i="11"/>
  <c r="AQ836" i="11" s="1"/>
  <c r="AO509" i="11"/>
  <c r="AO962" i="11"/>
  <c r="S962" i="11" s="1"/>
  <c r="AF617" i="11"/>
  <c r="M617" i="11" s="1"/>
  <c r="AO760" i="11"/>
  <c r="AO460" i="11"/>
  <c r="AP460" i="11" s="1"/>
  <c r="AQ460" i="11" s="1"/>
  <c r="AO388" i="11"/>
  <c r="AO934" i="11"/>
  <c r="AF77" i="11"/>
  <c r="AX864" i="11"/>
  <c r="P864" i="11" s="1"/>
  <c r="S771" i="11"/>
  <c r="M50" i="11"/>
  <c r="AG50" i="11"/>
  <c r="AH50" i="11" s="1"/>
  <c r="AP471" i="11"/>
  <c r="AQ471" i="11" s="1"/>
  <c r="S471" i="11"/>
  <c r="AO901" i="11"/>
  <c r="S581" i="11"/>
  <c r="AG509" i="11"/>
  <c r="AH509" i="11" s="1"/>
  <c r="U382" i="11"/>
  <c r="BA260" i="11" a="1"/>
  <c r="BA260" i="11" s="1"/>
  <c r="U678" i="11"/>
  <c r="U671" i="11"/>
  <c r="AG370" i="11"/>
  <c r="AH370" i="11" s="1"/>
  <c r="U773" i="11"/>
  <c r="U974" i="11"/>
  <c r="U840" i="11"/>
  <c r="U546" i="11"/>
  <c r="AP403" i="11"/>
  <c r="AQ403" i="11" s="1"/>
  <c r="AO551" i="11"/>
  <c r="AX592" i="11"/>
  <c r="U658" i="11"/>
  <c r="U864" i="11"/>
  <c r="AO277" i="11"/>
  <c r="S277" i="11" s="1"/>
  <c r="AO548" i="11"/>
  <c r="S548" i="11" s="1"/>
  <c r="AO973" i="11"/>
  <c r="AO732" i="11"/>
  <c r="AO597" i="11"/>
  <c r="BA136" i="11" a="1"/>
  <c r="BA136" i="11" s="1"/>
  <c r="U136" i="11" s="1"/>
  <c r="AX136" i="11"/>
  <c r="AO366" i="11"/>
  <c r="U88" i="11"/>
  <c r="AG29" i="11"/>
  <c r="AH29" i="11" s="1"/>
  <c r="U37" i="11"/>
  <c r="AG758" i="11"/>
  <c r="AH758" i="11" s="1"/>
  <c r="U542" i="11"/>
  <c r="U417" i="11"/>
  <c r="AF304" i="11"/>
  <c r="P1019" i="11"/>
  <c r="AF542" i="11"/>
  <c r="M542" i="11" s="1"/>
  <c r="U694" i="11"/>
  <c r="AP160" i="11"/>
  <c r="AQ160" i="11" s="1"/>
  <c r="U711" i="11"/>
  <c r="AG657" i="11"/>
  <c r="AH657" i="11" s="1"/>
  <c r="AG639" i="11"/>
  <c r="AH639" i="11" s="1"/>
  <c r="AG593" i="11"/>
  <c r="AH593" i="11" s="1"/>
  <c r="S687" i="11"/>
  <c r="AP347" i="11"/>
  <c r="AQ347" i="11" s="1"/>
  <c r="U126" i="11"/>
  <c r="U428" i="11"/>
  <c r="AO741" i="11"/>
  <c r="AO735" i="11"/>
  <c r="AX436" i="11"/>
  <c r="AO362" i="11"/>
  <c r="AO890" i="11"/>
  <c r="AP890" i="11" s="1"/>
  <c r="AQ890" i="11" s="1"/>
  <c r="AF763" i="11"/>
  <c r="M763" i="11" s="1"/>
  <c r="AO615" i="11"/>
  <c r="S615" i="11" s="1"/>
  <c r="AO851" i="11"/>
  <c r="AO542" i="11"/>
  <c r="AO512" i="11"/>
  <c r="AO960" i="11"/>
  <c r="U388" i="11"/>
  <c r="AO873" i="11"/>
  <c r="S873" i="11" s="1"/>
  <c r="AP520" i="11"/>
  <c r="AQ520" i="11" s="1"/>
  <c r="AX551" i="11"/>
  <c r="P551" i="11" s="1"/>
  <c r="AX796" i="11"/>
  <c r="P796" i="11" s="1"/>
  <c r="AO394" i="11"/>
  <c r="AP394" i="11" s="1"/>
  <c r="AQ394" i="11" s="1"/>
  <c r="AO328" i="11"/>
  <c r="AO168" i="11"/>
  <c r="AX877" i="11"/>
  <c r="AF314" i="11"/>
  <c r="AP947" i="11"/>
  <c r="AQ947" i="11" s="1"/>
  <c r="S947" i="11"/>
  <c r="AO407" i="11"/>
  <c r="BA699" i="11" a="1"/>
  <c r="BA699" i="11" s="1"/>
  <c r="U699" i="11" s="1"/>
  <c r="AX699" i="11"/>
  <c r="AO711" i="11"/>
  <c r="AO565" i="11"/>
  <c r="AX693" i="11"/>
  <c r="P104" i="11"/>
  <c r="S35" i="11"/>
  <c r="AX119" i="11"/>
  <c r="AY119" i="11" s="1"/>
  <c r="AZ119" i="11" s="1"/>
  <c r="U759" i="11"/>
  <c r="U592" i="11"/>
  <c r="AP661" i="11"/>
  <c r="AQ661" i="11" s="1"/>
  <c r="AO450" i="11"/>
  <c r="S450" i="11" s="1"/>
  <c r="U146" i="11"/>
  <c r="BA685" i="11" a="1"/>
  <c r="BA685" i="11" s="1"/>
  <c r="U551" i="11"/>
  <c r="AG415" i="11"/>
  <c r="AH415" i="11" s="1"/>
  <c r="U754" i="11"/>
  <c r="AP692" i="11"/>
  <c r="AQ692" i="11" s="1"/>
  <c r="U774" i="11"/>
  <c r="U826" i="11"/>
  <c r="AG465" i="11"/>
  <c r="AH465" i="11" s="1"/>
  <c r="U408" i="11"/>
  <c r="AO672" i="11"/>
  <c r="S672" i="11" s="1"/>
  <c r="AP920" i="11"/>
  <c r="AQ920" i="11" s="1"/>
  <c r="BA752" i="11" a="1"/>
  <c r="BA752" i="11" s="1"/>
  <c r="U752" i="11" s="1"/>
  <c r="AX544" i="11"/>
  <c r="P950" i="11"/>
  <c r="AO296" i="11"/>
  <c r="BA529" i="11" a="1"/>
  <c r="BA529" i="11" s="1"/>
  <c r="U529" i="11" s="1"/>
  <c r="AX529" i="11"/>
  <c r="AX27" i="11"/>
  <c r="P27" i="11" s="1"/>
  <c r="AF79" i="11"/>
  <c r="M79" i="11" s="1"/>
  <c r="AO76" i="11"/>
  <c r="AX76" i="11"/>
  <c r="U290" i="11"/>
  <c r="U933" i="11"/>
  <c r="U714" i="11"/>
  <c r="AO808" i="11"/>
  <c r="S808" i="11" s="1"/>
  <c r="AO532" i="11"/>
  <c r="AP532" i="11" s="1"/>
  <c r="AQ532" i="11" s="1"/>
  <c r="AX415" i="11"/>
  <c r="AY415" i="11" s="1"/>
  <c r="AZ415" i="11" s="1"/>
  <c r="AO252" i="11"/>
  <c r="AF263" i="11"/>
  <c r="AX290" i="11"/>
  <c r="AF366" i="11"/>
  <c r="M366" i="11" s="1"/>
  <c r="U782" i="11"/>
  <c r="U159" i="11"/>
  <c r="U848" i="11"/>
  <c r="AO592" i="11"/>
  <c r="S592" i="11" s="1"/>
  <c r="AX587" i="11"/>
  <c r="AO608" i="11"/>
  <c r="AF711" i="11"/>
  <c r="S489" i="11"/>
  <c r="AP489" i="11"/>
  <c r="AQ489" i="11" s="1"/>
  <c r="BA469" i="11" a="1"/>
  <c r="BA469" i="11" s="1"/>
  <c r="U469" i="11" s="1"/>
  <c r="AX469" i="11"/>
  <c r="S591" i="11"/>
  <c r="AP591" i="11"/>
  <c r="AQ591" i="11" s="1"/>
  <c r="S87" i="11"/>
  <c r="AF35" i="11"/>
  <c r="AG35" i="11" s="1"/>
  <c r="AH35" i="11" s="1"/>
  <c r="AF63" i="11"/>
  <c r="M63" i="11" s="1"/>
  <c r="U111" i="11"/>
  <c r="AF204" i="11"/>
  <c r="AO856" i="11"/>
  <c r="AO705" i="11"/>
  <c r="AP705" i="11" s="1"/>
  <c r="AQ705" i="11" s="1"/>
  <c r="AX548" i="11"/>
  <c r="AF544" i="11"/>
  <c r="AO217" i="11"/>
  <c r="AP217" i="11" s="1"/>
  <c r="AQ217" i="11" s="1"/>
  <c r="S412" i="11"/>
  <c r="AP412" i="11"/>
  <c r="AQ412" i="11" s="1"/>
  <c r="AG957" i="11"/>
  <c r="AH957" i="11" s="1"/>
  <c r="S164" i="11"/>
  <c r="AP164" i="11"/>
  <c r="AQ164" i="11" s="1"/>
  <c r="S460" i="11"/>
  <c r="S887" i="11"/>
  <c r="AP887" i="11"/>
  <c r="AQ887" i="11" s="1"/>
  <c r="BA288" i="11" a="1"/>
  <c r="BA288" i="11" s="1"/>
  <c r="U288" i="11" s="1"/>
  <c r="AX288" i="11"/>
  <c r="AG37" i="11"/>
  <c r="AH37" i="11" s="1"/>
  <c r="AP368" i="11"/>
  <c r="AQ368" i="11" s="1"/>
  <c r="S368" i="11"/>
  <c r="AO858" i="11"/>
  <c r="AO541" i="11"/>
  <c r="AP541" i="11" s="1"/>
  <c r="AQ541" i="11" s="1"/>
  <c r="M811" i="11"/>
  <c r="AG811" i="11"/>
  <c r="AH811" i="11" s="1"/>
  <c r="AO899" i="11"/>
  <c r="AO690" i="11"/>
  <c r="AP690" i="11" s="1"/>
  <c r="AQ690" i="11" s="1"/>
  <c r="AR535" i="11" a="1"/>
  <c r="AR535" i="11" s="1"/>
  <c r="U535" i="11" s="1"/>
  <c r="AO535" i="11"/>
  <c r="S535" i="11" s="1"/>
  <c r="AO405" i="11"/>
  <c r="AP623" i="11"/>
  <c r="AQ623" i="11" s="1"/>
  <c r="S623" i="11"/>
  <c r="AP240" i="11"/>
  <c r="AQ240" i="11" s="1"/>
  <c r="S240" i="11"/>
  <c r="AI528" i="11" a="1"/>
  <c r="AI528" i="11" s="1"/>
  <c r="U528" i="11" s="1"/>
  <c r="AF528" i="11"/>
  <c r="BA521" i="11" a="1"/>
  <c r="BA521" i="11" s="1"/>
  <c r="U521" i="11" s="1"/>
  <c r="AX521" i="11"/>
  <c r="AI143" i="11" a="1"/>
  <c r="AI143" i="11" s="1"/>
  <c r="AF143" i="11"/>
  <c r="S447" i="11"/>
  <c r="AP447" i="11"/>
  <c r="AQ447" i="11" s="1"/>
  <c r="AR445" i="11" a="1"/>
  <c r="AR445" i="11" s="1"/>
  <c r="AO445" i="11"/>
  <c r="S598" i="11"/>
  <c r="AP598" i="11"/>
  <c r="AQ598" i="11" s="1"/>
  <c r="AF240" i="11"/>
  <c r="AO132" i="11"/>
  <c r="S513" i="11"/>
  <c r="AP513" i="11"/>
  <c r="AQ513" i="11" s="1"/>
  <c r="BA574" i="11" a="1"/>
  <c r="BA574" i="11" s="1"/>
  <c r="U574" i="11" s="1"/>
  <c r="AX574" i="11"/>
  <c r="AO810" i="11"/>
  <c r="S811" i="11"/>
  <c r="AP811" i="11"/>
  <c r="AQ811" i="11" s="1"/>
  <c r="BA244" i="11" a="1"/>
  <c r="BA244" i="11" s="1"/>
  <c r="U244" i="11" s="1"/>
  <c r="AX244" i="11"/>
  <c r="AP798" i="11"/>
  <c r="AQ798" i="11" s="1"/>
  <c r="S798" i="11"/>
  <c r="AR344" i="11" a="1"/>
  <c r="AR344" i="11" s="1"/>
  <c r="U344" i="11" s="1"/>
  <c r="AO344" i="11"/>
  <c r="AG351" i="11"/>
  <c r="AH351" i="11" s="1"/>
  <c r="M351" i="11"/>
  <c r="AF804" i="11"/>
  <c r="AP1001" i="11"/>
  <c r="AQ1001" i="11" s="1"/>
  <c r="BA771" i="11" a="1"/>
  <c r="BA771" i="11" s="1"/>
  <c r="U771" i="11" s="1"/>
  <c r="AX771" i="11"/>
  <c r="AY477" i="11"/>
  <c r="AZ477" i="11" s="1"/>
  <c r="P477" i="11"/>
  <c r="BA319" i="11" a="1"/>
  <c r="BA319" i="11" s="1"/>
  <c r="U319" i="11" s="1"/>
  <c r="AX319" i="11"/>
  <c r="S666" i="11"/>
  <c r="AP666" i="11"/>
  <c r="AQ666" i="11" s="1"/>
  <c r="U204" i="11"/>
  <c r="U685" i="11"/>
  <c r="AG617" i="11"/>
  <c r="AH617" i="11" s="1"/>
  <c r="AF775" i="11"/>
  <c r="AO298" i="11"/>
  <c r="S298" i="11" s="1"/>
  <c r="M103" i="11"/>
  <c r="AP954" i="11"/>
  <c r="AQ954" i="11" s="1"/>
  <c r="S478" i="11"/>
  <c r="U997" i="11"/>
  <c r="AP465" i="11"/>
  <c r="AQ465" i="11" s="1"/>
  <c r="M757" i="11"/>
  <c r="AG757" i="11"/>
  <c r="AH757" i="11" s="1"/>
  <c r="M360" i="11"/>
  <c r="AG360" i="11"/>
  <c r="AH360" i="11" s="1"/>
  <c r="S823" i="11"/>
  <c r="AP823" i="11"/>
  <c r="AQ823" i="11" s="1"/>
  <c r="AY397" i="11"/>
  <c r="AZ397" i="11" s="1"/>
  <c r="P397" i="11"/>
  <c r="AI409" i="11" a="1"/>
  <c r="AI409" i="11" s="1"/>
  <c r="AF409" i="11"/>
  <c r="M219" i="11"/>
  <c r="AG219" i="11"/>
  <c r="AH219" i="11" s="1"/>
  <c r="S426" i="11"/>
  <c r="AP426" i="11"/>
  <c r="AQ426" i="11" s="1"/>
  <c r="S572" i="11"/>
  <c r="AP572" i="11"/>
  <c r="AQ572" i="11" s="1"/>
  <c r="AO658" i="11"/>
  <c r="S394" i="11"/>
  <c r="AO864" i="11"/>
  <c r="AP363" i="11"/>
  <c r="AQ363" i="11" s="1"/>
  <c r="AY313" i="11"/>
  <c r="AZ313" i="11" s="1"/>
  <c r="P313" i="11"/>
  <c r="AX712" i="11"/>
  <c r="AY712" i="11" s="1"/>
  <c r="AZ712" i="11" s="1"/>
  <c r="M481" i="11"/>
  <c r="AG481" i="11"/>
  <c r="AH481" i="11" s="1"/>
  <c r="U108" i="11"/>
  <c r="AF104" i="11"/>
  <c r="M104" i="11" s="1"/>
  <c r="AF84" i="11"/>
  <c r="AG84" i="11" s="1"/>
  <c r="AH84" i="11" s="1"/>
  <c r="AF53" i="11"/>
  <c r="AG477" i="11"/>
  <c r="AH477" i="11" s="1"/>
  <c r="AF419" i="11"/>
  <c r="AG362" i="11"/>
  <c r="AH362" i="11" s="1"/>
  <c r="AF830" i="11"/>
  <c r="AG896" i="11"/>
  <c r="AH896" i="11" s="1"/>
  <c r="AF760" i="11"/>
  <c r="M760" i="11" s="1"/>
  <c r="AF429" i="11"/>
  <c r="AG429" i="11" s="1"/>
  <c r="AH429" i="11" s="1"/>
  <c r="U401" i="11"/>
  <c r="AG225" i="11"/>
  <c r="AH225" i="11" s="1"/>
  <c r="M441" i="11"/>
  <c r="M368" i="11"/>
  <c r="AX887" i="11"/>
  <c r="AX1021" i="11"/>
  <c r="AX725" i="11"/>
  <c r="P725" i="11" s="1"/>
  <c r="AO423" i="11"/>
  <c r="S423" i="11" s="1"/>
  <c r="AO130" i="11"/>
  <c r="S130" i="11" s="1"/>
  <c r="AO371" i="11"/>
  <c r="U483" i="11"/>
  <c r="AR952" i="11" a="1"/>
  <c r="AR952" i="11" s="1"/>
  <c r="AO952" i="11"/>
  <c r="S952" i="11" s="1"/>
  <c r="S388" i="11"/>
  <c r="AP388" i="11"/>
  <c r="AQ388" i="11" s="1"/>
  <c r="S726" i="11"/>
  <c r="AP726" i="11"/>
  <c r="AQ726" i="11" s="1"/>
  <c r="AO516" i="11"/>
  <c r="U68" i="11"/>
  <c r="M108" i="11"/>
  <c r="S50" i="11"/>
  <c r="AF102" i="11"/>
  <c r="AG102" i="11" s="1"/>
  <c r="AH102" i="11" s="1"/>
  <c r="AF167" i="11"/>
  <c r="AF317" i="11"/>
  <c r="U949" i="11"/>
  <c r="AP975" i="11"/>
  <c r="AQ975" i="11" s="1"/>
  <c r="S975" i="11"/>
  <c r="AP697" i="11"/>
  <c r="AQ697" i="11" s="1"/>
  <c r="S697" i="11"/>
  <c r="AP959" i="11"/>
  <c r="AQ959" i="11" s="1"/>
  <c r="S959" i="11"/>
  <c r="AR543" i="11" a="1"/>
  <c r="AR543" i="11" s="1"/>
  <c r="AO543" i="11"/>
  <c r="S543" i="11" s="1"/>
  <c r="AR354" i="11" a="1"/>
  <c r="AR354" i="11" s="1"/>
  <c r="U354" i="11" s="1"/>
  <c r="AO354" i="11"/>
  <c r="P442" i="11"/>
  <c r="AY442" i="11"/>
  <c r="AZ442" i="11" s="1"/>
  <c r="BA456" i="11" a="1"/>
  <c r="BA456" i="11" s="1"/>
  <c r="U456" i="11" s="1"/>
  <c r="AX456" i="11"/>
  <c r="S197" i="11"/>
  <c r="AP197" i="11"/>
  <c r="AQ197" i="11" s="1"/>
  <c r="S608" i="11"/>
  <c r="AP608" i="11"/>
  <c r="AQ608" i="11" s="1"/>
  <c r="S552" i="11"/>
  <c r="AP552" i="11"/>
  <c r="AQ552" i="11" s="1"/>
  <c r="P588" i="11"/>
  <c r="M277" i="11"/>
  <c r="AG277" i="11"/>
  <c r="AH277" i="11" s="1"/>
  <c r="AP196" i="11"/>
  <c r="AQ196" i="11" s="1"/>
  <c r="S196" i="11"/>
  <c r="S42" i="11"/>
  <c r="AF49" i="11"/>
  <c r="U858" i="11"/>
  <c r="AF338" i="11"/>
  <c r="AF586" i="11"/>
  <c r="M426" i="11"/>
  <c r="AF498" i="11"/>
  <c r="M498" i="11" s="1"/>
  <c r="AP865" i="11"/>
  <c r="AQ865" i="11" s="1"/>
  <c r="AP681" i="11"/>
  <c r="AQ681" i="11" s="1"/>
  <c r="S681" i="11"/>
  <c r="S369" i="11"/>
  <c r="AP369" i="11"/>
  <c r="AQ369" i="11" s="1"/>
  <c r="AI727" i="11" a="1"/>
  <c r="AI727" i="11" s="1"/>
  <c r="AF727" i="11"/>
  <c r="M727" i="11" s="1"/>
  <c r="P287" i="11"/>
  <c r="AY287" i="11"/>
  <c r="AZ287" i="11" s="1"/>
  <c r="AF739" i="11"/>
  <c r="M462" i="11"/>
  <c r="AG462" i="11"/>
  <c r="AH462" i="11" s="1"/>
  <c r="AP119" i="11"/>
  <c r="AQ119" i="11" s="1"/>
  <c r="P701" i="11"/>
  <c r="AY701" i="11"/>
  <c r="AZ701" i="11" s="1"/>
  <c r="AO838" i="11"/>
  <c r="M826" i="11"/>
  <c r="AG826" i="11"/>
  <c r="AH826" i="11" s="1"/>
  <c r="S203" i="11"/>
  <c r="AP203" i="11"/>
  <c r="AQ203" i="11" s="1"/>
  <c r="AY998" i="11"/>
  <c r="AZ998" i="11" s="1"/>
  <c r="P998" i="11"/>
  <c r="M711" i="11"/>
  <c r="AG711" i="11"/>
  <c r="AH711" i="11" s="1"/>
  <c r="U899" i="11"/>
  <c r="AF588" i="11"/>
  <c r="AF330" i="11"/>
  <c r="AF349" i="11"/>
  <c r="M349" i="11" s="1"/>
  <c r="AO550" i="11"/>
  <c r="AX423" i="11"/>
  <c r="AY423" i="11" s="1"/>
  <c r="AZ423" i="11" s="1"/>
  <c r="AF323" i="11"/>
  <c r="AO803" i="11"/>
  <c r="S803" i="11" s="1"/>
  <c r="AF820" i="11"/>
  <c r="M820" i="11" s="1"/>
  <c r="AO725" i="11"/>
  <c r="AO625" i="11"/>
  <c r="AO582" i="11"/>
  <c r="AP582" i="11" s="1"/>
  <c r="AQ582" i="11" s="1"/>
  <c r="AO391" i="11"/>
  <c r="S391" i="11" s="1"/>
  <c r="AF299" i="11"/>
  <c r="M299" i="11" s="1"/>
  <c r="U937" i="11"/>
  <c r="AF997" i="11"/>
  <c r="M997" i="11" s="1"/>
  <c r="AX820" i="11"/>
  <c r="P820" i="11" s="1"/>
  <c r="U235" i="11"/>
  <c r="AO124" i="11"/>
  <c r="U789" i="11"/>
  <c r="AO781" i="11"/>
  <c r="U507" i="11"/>
  <c r="AX361" i="11"/>
  <c r="AO314" i="11"/>
  <c r="AR155" i="11" a="1"/>
  <c r="AR155" i="11" s="1"/>
  <c r="U155" i="11" s="1"/>
  <c r="AO155" i="11"/>
  <c r="AX488" i="11"/>
  <c r="BA488" i="11" a="1"/>
  <c r="BA488" i="11" s="1"/>
  <c r="U488" i="11" s="1"/>
  <c r="AG387" i="11"/>
  <c r="AH387" i="11" s="1"/>
  <c r="M387" i="11"/>
  <c r="BA257" i="11" a="1"/>
  <c r="BA257" i="11" s="1"/>
  <c r="AX257" i="11"/>
  <c r="AX561" i="11"/>
  <c r="BA561" i="11" a="1"/>
  <c r="BA561" i="11" s="1"/>
  <c r="U561" i="11" s="1"/>
  <c r="AR905" i="11" a="1"/>
  <c r="AR905" i="11" s="1"/>
  <c r="U905" i="11" s="1"/>
  <c r="AO905" i="11"/>
  <c r="S804" i="11"/>
  <c r="AP804" i="11"/>
  <c r="AQ804" i="11" s="1"/>
  <c r="AX698" i="11"/>
  <c r="BA698" i="11" a="1"/>
  <c r="BA698" i="11" s="1"/>
  <c r="U698" i="11" s="1"/>
  <c r="U690" i="11"/>
  <c r="U635" i="11"/>
  <c r="U772" i="11"/>
  <c r="U405" i="11"/>
  <c r="AF982" i="11"/>
  <c r="AF829" i="11"/>
  <c r="M829" i="11" s="1"/>
  <c r="AF636" i="11"/>
  <c r="AO292" i="11"/>
  <c r="AP292" i="11" s="1"/>
  <c r="AQ292" i="11" s="1"/>
  <c r="AF294" i="11"/>
  <c r="M294" i="11" s="1"/>
  <c r="AF264" i="11"/>
  <c r="AF141" i="11"/>
  <c r="AG141" i="11" s="1"/>
  <c r="AH141" i="11" s="1"/>
  <c r="AF970" i="11"/>
  <c r="AO991" i="11"/>
  <c r="AO499" i="11"/>
  <c r="AF738" i="11"/>
  <c r="AO428" i="11"/>
  <c r="S428" i="11" s="1"/>
  <c r="AO228" i="11"/>
  <c r="AP228" i="11" s="1"/>
  <c r="AQ228" i="11" s="1"/>
  <c r="AO645" i="11"/>
  <c r="AO209" i="11"/>
  <c r="S209" i="11" s="1"/>
  <c r="AF568" i="11"/>
  <c r="M568" i="11" s="1"/>
  <c r="AO763" i="11"/>
  <c r="AO689" i="11"/>
  <c r="AP689" i="11" s="1"/>
  <c r="AQ689" i="11" s="1"/>
  <c r="U257" i="11"/>
  <c r="AO533" i="11"/>
  <c r="AF268" i="11"/>
  <c r="M268" i="11" s="1"/>
  <c r="AO313" i="11"/>
  <c r="AO652" i="11"/>
  <c r="AO249" i="11"/>
  <c r="S311" i="11"/>
  <c r="AP311" i="11"/>
  <c r="AQ311" i="11" s="1"/>
  <c r="BA963" i="11" a="1"/>
  <c r="BA963" i="11" s="1"/>
  <c r="U963" i="11" s="1"/>
  <c r="AX963" i="11"/>
  <c r="AO259" i="11"/>
  <c r="P1014" i="11"/>
  <c r="AY1014" i="11"/>
  <c r="AZ1014" i="11" s="1"/>
  <c r="AP147" i="11"/>
  <c r="AQ147" i="11" s="1"/>
  <c r="S147" i="11"/>
  <c r="AR755" i="11" a="1"/>
  <c r="AR755" i="11" s="1"/>
  <c r="U755" i="11" s="1"/>
  <c r="AO755" i="11"/>
  <c r="AY314" i="11"/>
  <c r="AZ314" i="11" s="1"/>
  <c r="P314" i="11"/>
  <c r="AO949" i="11"/>
  <c r="BA412" i="11" a="1"/>
  <c r="BA412" i="11" s="1"/>
  <c r="U412" i="11" s="1"/>
  <c r="AX412" i="11"/>
  <c r="AX945" i="11"/>
  <c r="U314" i="11"/>
  <c r="M232" i="11"/>
  <c r="AG232" i="11"/>
  <c r="AH232" i="11" s="1"/>
  <c r="AF152" i="11"/>
  <c r="M152" i="11" s="1"/>
  <c r="U526" i="11"/>
  <c r="AO355" i="11"/>
  <c r="AP355" i="11" s="1"/>
  <c r="AQ355" i="11" s="1"/>
  <c r="U717" i="11"/>
  <c r="AF142" i="11"/>
  <c r="U712" i="11"/>
  <c r="U651" i="11"/>
  <c r="AF302" i="11"/>
  <c r="U251" i="11"/>
  <c r="AO967" i="11"/>
  <c r="AO833" i="11"/>
  <c r="AP833" i="11" s="1"/>
  <c r="AQ833" i="11" s="1"/>
  <c r="AO528" i="11"/>
  <c r="AO706" i="11"/>
  <c r="AO553" i="11"/>
  <c r="AO986" i="11"/>
  <c r="AO279" i="11"/>
  <c r="U188" i="11"/>
  <c r="AO404" i="11"/>
  <c r="AO487" i="11"/>
  <c r="S487" i="11" s="1"/>
  <c r="AX835" i="11"/>
  <c r="P835" i="11" s="1"/>
  <c r="U556" i="11"/>
  <c r="AF417" i="11"/>
  <c r="AO605" i="11"/>
  <c r="AO497" i="11"/>
  <c r="S497" i="11" s="1"/>
  <c r="S449" i="11"/>
  <c r="AP449" i="11"/>
  <c r="AQ449" i="11" s="1"/>
  <c r="BA512" i="11" a="1"/>
  <c r="BA512" i="11" s="1"/>
  <c r="U512" i="11" s="1"/>
  <c r="AX512" i="11"/>
  <c r="AF446" i="11"/>
  <c r="BA637" i="11" a="1"/>
  <c r="BA637" i="11" s="1"/>
  <c r="AX637" i="11"/>
  <c r="AF986" i="11"/>
  <c r="AF322" i="11"/>
  <c r="AP195" i="11"/>
  <c r="AQ195" i="11" s="1"/>
  <c r="S195" i="11"/>
  <c r="U479" i="11"/>
  <c r="U413" i="11"/>
  <c r="AO293" i="11"/>
  <c r="AP293" i="11" s="1"/>
  <c r="AQ293" i="11" s="1"/>
  <c r="U217" i="11"/>
  <c r="U735" i="11"/>
  <c r="U210" i="11"/>
  <c r="AF813" i="11"/>
  <c r="U727" i="11"/>
  <c r="U877" i="11"/>
  <c r="AF457" i="11"/>
  <c r="AO825" i="11"/>
  <c r="AF989" i="11"/>
  <c r="AG989" i="11" s="1"/>
  <c r="AH989" i="11" s="1"/>
  <c r="AO297" i="11"/>
  <c r="S297" i="11" s="1"/>
  <c r="AO545" i="11"/>
  <c r="AO523" i="11"/>
  <c r="AF252" i="11"/>
  <c r="M252" i="11" s="1"/>
  <c r="AO1002" i="11"/>
  <c r="AP1002" i="11" s="1"/>
  <c r="AQ1002" i="11" s="1"/>
  <c r="AO231" i="11"/>
  <c r="U279" i="11"/>
  <c r="AO730" i="11"/>
  <c r="AF329" i="11"/>
  <c r="AF646" i="11"/>
  <c r="AX424" i="11"/>
  <c r="AF41" i="11"/>
  <c r="AG41" i="11" s="1"/>
  <c r="AH41" i="11" s="1"/>
  <c r="AF973" i="11"/>
  <c r="M973" i="11" s="1"/>
  <c r="AO619" i="11"/>
  <c r="AF1002" i="11"/>
  <c r="AF48" i="11"/>
  <c r="AP144" i="11"/>
  <c r="AQ144" i="11" s="1"/>
  <c r="S144" i="11"/>
  <c r="S834" i="11"/>
  <c r="AP834" i="11"/>
  <c r="AQ834" i="11" s="1"/>
  <c r="AO662" i="11"/>
  <c r="AO774" i="11"/>
  <c r="AO322" i="11"/>
  <c r="BA396" i="11" a="1"/>
  <c r="BA396" i="11" s="1"/>
  <c r="U396" i="11" s="1"/>
  <c r="AX396" i="11"/>
  <c r="BA161" i="11" a="1"/>
  <c r="BA161" i="11" s="1"/>
  <c r="U161" i="11" s="1"/>
  <c r="AX161" i="11"/>
  <c r="AO794" i="11"/>
  <c r="AO882" i="11"/>
  <c r="AO874" i="11"/>
  <c r="P428" i="11"/>
  <c r="AY428" i="11"/>
  <c r="AZ428" i="11" s="1"/>
  <c r="AX354" i="11"/>
  <c r="S903" i="11"/>
  <c r="AP903" i="11"/>
  <c r="AQ903" i="11" s="1"/>
  <c r="U856" i="11"/>
  <c r="AF838" i="11"/>
  <c r="M838" i="11" s="1"/>
  <c r="U683" i="11"/>
  <c r="AO558" i="11"/>
  <c r="AO263" i="11"/>
  <c r="AO601" i="11"/>
  <c r="S601" i="11" s="1"/>
  <c r="U176" i="11"/>
  <c r="AO718" i="11"/>
  <c r="S718" i="11" s="1"/>
  <c r="AX279" i="11"/>
  <c r="AO496" i="11"/>
  <c r="AO817" i="11"/>
  <c r="AO715" i="11"/>
  <c r="AO401" i="11"/>
  <c r="S221" i="11"/>
  <c r="AP221" i="11"/>
  <c r="AQ221" i="11" s="1"/>
  <c r="AO727" i="11"/>
  <c r="S505" i="11"/>
  <c r="AP505" i="11"/>
  <c r="AQ505" i="11" s="1"/>
  <c r="AF538" i="11"/>
  <c r="AF170" i="11"/>
  <c r="M170" i="11" s="1"/>
  <c r="AF868" i="11"/>
  <c r="U718" i="11"/>
  <c r="AF854" i="11"/>
  <c r="AG854" i="11" s="1"/>
  <c r="AH854" i="11" s="1"/>
  <c r="U742" i="11"/>
  <c r="AF703" i="11"/>
  <c r="AF276" i="11"/>
  <c r="AG276" i="11" s="1"/>
  <c r="AH276" i="11" s="1"/>
  <c r="U548" i="11"/>
  <c r="AF978" i="11"/>
  <c r="AG978" i="11" s="1"/>
  <c r="AH978" i="11" s="1"/>
  <c r="AO909" i="11"/>
  <c r="AF977" i="11"/>
  <c r="M977" i="11" s="1"/>
  <c r="AO752" i="11"/>
  <c r="S752" i="11" s="1"/>
  <c r="AO728" i="11"/>
  <c r="AO593" i="11"/>
  <c r="AO243" i="11"/>
  <c r="S243" i="11" s="1"/>
  <c r="AO987" i="11"/>
  <c r="AX185" i="11"/>
  <c r="P185" i="11" s="1"/>
  <c r="AO756" i="11"/>
  <c r="S756" i="11" s="1"/>
  <c r="AO751" i="11"/>
  <c r="AO169" i="11"/>
  <c r="AP169" i="11" s="1"/>
  <c r="AQ169" i="11" s="1"/>
  <c r="AO779" i="11"/>
  <c r="AP779" i="11" s="1"/>
  <c r="AQ779" i="11" s="1"/>
  <c r="AO995" i="11"/>
  <c r="AO624" i="11"/>
  <c r="U423" i="11"/>
  <c r="AO429" i="11"/>
  <c r="AP429" i="11" s="1"/>
  <c r="AQ429" i="11" s="1"/>
  <c r="AO698" i="11"/>
  <c r="AO198" i="11"/>
  <c r="AO128" i="11"/>
  <c r="S323" i="11"/>
  <c r="AP323" i="11"/>
  <c r="AQ323" i="11" s="1"/>
  <c r="AO826" i="11"/>
  <c r="S758" i="11"/>
  <c r="AP758" i="11"/>
  <c r="AQ758" i="11" s="1"/>
  <c r="S739" i="11"/>
  <c r="AP739" i="11"/>
  <c r="AQ739" i="11" s="1"/>
  <c r="AF625" i="11"/>
  <c r="S576" i="11"/>
  <c r="AP576" i="11"/>
  <c r="AQ576" i="11" s="1"/>
  <c r="U1022" i="11"/>
  <c r="AP991" i="11"/>
  <c r="AQ991" i="11" s="1"/>
  <c r="S991" i="11"/>
  <c r="AP809" i="11"/>
  <c r="AQ809" i="11" s="1"/>
  <c r="S809" i="11"/>
  <c r="AP967" i="11"/>
  <c r="AQ967" i="11" s="1"/>
  <c r="S967" i="11"/>
  <c r="AP220" i="11"/>
  <c r="AQ220" i="11" s="1"/>
  <c r="S220" i="11"/>
  <c r="AG96" i="11"/>
  <c r="AH96" i="11" s="1"/>
  <c r="M96" i="11"/>
  <c r="M989" i="11"/>
  <c r="S362" i="11"/>
  <c r="AP362" i="11"/>
  <c r="AQ362" i="11" s="1"/>
  <c r="M962" i="11"/>
  <c r="AG962" i="11"/>
  <c r="AH962" i="11" s="1"/>
  <c r="AP304" i="11"/>
  <c r="AQ304" i="11" s="1"/>
  <c r="AY548" i="11"/>
  <c r="AZ548" i="11" s="1"/>
  <c r="P548" i="11"/>
  <c r="M544" i="11"/>
  <c r="AG544" i="11"/>
  <c r="AH544" i="11" s="1"/>
  <c r="S541" i="11"/>
  <c r="AG997" i="11"/>
  <c r="AH997" i="11" s="1"/>
  <c r="AP615" i="11"/>
  <c r="AQ615" i="11" s="1"/>
  <c r="AP741" i="11"/>
  <c r="AQ741" i="11" s="1"/>
  <c r="S741" i="11"/>
  <c r="AY493" i="11"/>
  <c r="AZ493" i="11" s="1"/>
  <c r="P493" i="11"/>
  <c r="S124" i="11"/>
  <c r="AP124" i="11"/>
  <c r="AQ124" i="11" s="1"/>
  <c r="S965" i="11"/>
  <c r="AP965" i="11"/>
  <c r="AQ965" i="11" s="1"/>
  <c r="BA938" i="11" a="1"/>
  <c r="BA938" i="11" s="1"/>
  <c r="AX938" i="11"/>
  <c r="AX235" i="11"/>
  <c r="U744" i="11"/>
  <c r="U728" i="11"/>
  <c r="U736" i="11"/>
  <c r="S514" i="11"/>
  <c r="AF413" i="11"/>
  <c r="M413" i="11" s="1"/>
  <c r="AF805" i="11"/>
  <c r="AF618" i="11"/>
  <c r="M618" i="11" s="1"/>
  <c r="AF275" i="11"/>
  <c r="AO745" i="11"/>
  <c r="AF744" i="11"/>
  <c r="M744" i="11" s="1"/>
  <c r="BA265" i="11" a="1"/>
  <c r="BA265" i="11" s="1"/>
  <c r="U265" i="11" s="1"/>
  <c r="AF892" i="11"/>
  <c r="M892" i="11" s="1"/>
  <c r="AF333" i="11"/>
  <c r="M333" i="11" s="1"/>
  <c r="AF283" i="11"/>
  <c r="AF990" i="11"/>
  <c r="M990" i="11" s="1"/>
  <c r="U440" i="11"/>
  <c r="S970" i="11"/>
  <c r="S886" i="11"/>
  <c r="AO869" i="11"/>
  <c r="AO649" i="11"/>
  <c r="S329" i="11"/>
  <c r="AP329" i="11"/>
  <c r="AQ329" i="11" s="1"/>
  <c r="AO359" i="11"/>
  <c r="AO136" i="11"/>
  <c r="AO898" i="11"/>
  <c r="S969" i="11"/>
  <c r="AP969" i="11"/>
  <c r="AQ969" i="11" s="1"/>
  <c r="AO707" i="11"/>
  <c r="AO439" i="11"/>
  <c r="AO260" i="11"/>
  <c r="P927" i="11"/>
  <c r="AY927" i="11"/>
  <c r="AZ927" i="11" s="1"/>
  <c r="AF730" i="11"/>
  <c r="AO694" i="11"/>
  <c r="AP265" i="11"/>
  <c r="AQ265" i="11" s="1"/>
  <c r="S265" i="11"/>
  <c r="AO176" i="11"/>
  <c r="AF213" i="11"/>
  <c r="AO828" i="11"/>
  <c r="AO356" i="11"/>
  <c r="AO261" i="11"/>
  <c r="AO146" i="11"/>
  <c r="AX778" i="11"/>
  <c r="BA778" i="11" a="1"/>
  <c r="BA778" i="11" s="1"/>
  <c r="U778" i="11" s="1"/>
  <c r="AO653" i="11"/>
  <c r="S578" i="11"/>
  <c r="AP578" i="11"/>
  <c r="AQ578" i="11" s="1"/>
  <c r="AO454" i="11"/>
  <c r="AX356" i="11"/>
  <c r="BA356" i="11" a="1"/>
  <c r="BA356" i="11" s="1"/>
  <c r="U356" i="11" s="1"/>
  <c r="AX372" i="11"/>
  <c r="BA372" i="11" a="1"/>
  <c r="BA372" i="11" s="1"/>
  <c r="U372" i="11" s="1"/>
  <c r="AO772" i="11"/>
  <c r="AF673" i="11"/>
  <c r="AO501" i="11"/>
  <c r="AO436" i="11"/>
  <c r="AO431" i="11"/>
  <c r="AO334" i="11"/>
  <c r="AO897" i="11"/>
  <c r="AO682" i="11"/>
  <c r="AO797" i="11"/>
  <c r="AO722" i="11"/>
  <c r="AO750" i="11"/>
  <c r="AP345" i="11"/>
  <c r="AQ345" i="11" s="1"/>
  <c r="S345" i="11"/>
  <c r="BA577" i="11" a="1"/>
  <c r="BA577" i="11" s="1"/>
  <c r="U577" i="11" s="1"/>
  <c r="AX577" i="11"/>
  <c r="BA468" i="11" a="1"/>
  <c r="BA468" i="11" s="1"/>
  <c r="U468" i="11" s="1"/>
  <c r="AX468" i="11"/>
  <c r="S779" i="11"/>
  <c r="AX556" i="11"/>
  <c r="AO324" i="11"/>
  <c r="P388" i="11"/>
  <c r="AY388" i="11"/>
  <c r="AZ388" i="11" s="1"/>
  <c r="AF682" i="11"/>
  <c r="AF848" i="11"/>
  <c r="BA922" i="11" a="1"/>
  <c r="BA922" i="11" s="1"/>
  <c r="U922" i="11" s="1"/>
  <c r="AX922" i="11"/>
  <c r="AF274" i="11"/>
  <c r="S521" i="11"/>
  <c r="AP521" i="11"/>
  <c r="AQ521" i="11" s="1"/>
  <c r="M298" i="11"/>
  <c r="AG298" i="11"/>
  <c r="AH298" i="11" s="1"/>
  <c r="BA706" i="11" a="1"/>
  <c r="BA706" i="11" s="1"/>
  <c r="U706" i="11" s="1"/>
  <c r="AX706" i="11"/>
  <c r="AX613" i="11"/>
  <c r="BA613" i="11" a="1"/>
  <c r="BA613" i="11" s="1"/>
  <c r="U613" i="11" s="1"/>
  <c r="AP943" i="11"/>
  <c r="AQ943" i="11" s="1"/>
  <c r="S943" i="11"/>
  <c r="S468" i="11"/>
  <c r="AP468" i="11"/>
  <c r="AQ468" i="11" s="1"/>
  <c r="AP725" i="11"/>
  <c r="AQ725" i="11" s="1"/>
  <c r="S725" i="11"/>
  <c r="S907" i="11"/>
  <c r="AP907" i="11"/>
  <c r="AQ907" i="11" s="1"/>
  <c r="BA268" i="11" a="1"/>
  <c r="BA268" i="11" s="1"/>
  <c r="U268" i="11" s="1"/>
  <c r="AX268" i="11"/>
  <c r="P714" i="11"/>
  <c r="AY714" i="11"/>
  <c r="AZ714" i="11" s="1"/>
  <c r="AG898" i="11"/>
  <c r="AH898" i="11" s="1"/>
  <c r="AF753" i="11"/>
  <c r="M753" i="11" s="1"/>
  <c r="AO301" i="11"/>
  <c r="AG420" i="11"/>
  <c r="AH420" i="11" s="1"/>
  <c r="U437" i="11"/>
  <c r="U719" i="11"/>
  <c r="U1014" i="11"/>
  <c r="AF695" i="11"/>
  <c r="M695" i="11" s="1"/>
  <c r="U643" i="11"/>
  <c r="AF539" i="11"/>
  <c r="AF288" i="11"/>
  <c r="U655" i="11"/>
  <c r="AF584" i="11"/>
  <c r="U890" i="11"/>
  <c r="AF634" i="11"/>
  <c r="AG634" i="11" s="1"/>
  <c r="AH634" i="11" s="1"/>
  <c r="AO321" i="11"/>
  <c r="AO709" i="11"/>
  <c r="S481" i="11"/>
  <c r="AP481" i="11"/>
  <c r="AQ481" i="11" s="1"/>
  <c r="AO290" i="11"/>
  <c r="AF947" i="11"/>
  <c r="AO913" i="11"/>
  <c r="AO507" i="11"/>
  <c r="AX504" i="11"/>
  <c r="BA504" i="11" a="1"/>
  <c r="BA504" i="11" s="1"/>
  <c r="U504" i="11" s="1"/>
  <c r="AO358" i="11"/>
  <c r="BA259" i="11" a="1"/>
  <c r="BA259" i="11" s="1"/>
  <c r="U259" i="11" s="1"/>
  <c r="AX259" i="11"/>
  <c r="AO181" i="11"/>
  <c r="AX649" i="11"/>
  <c r="AX707" i="11"/>
  <c r="BA707" i="11" a="1"/>
  <c r="BA707" i="11" s="1"/>
  <c r="U707" i="11" s="1"/>
  <c r="S443" i="11"/>
  <c r="AP443" i="11"/>
  <c r="AQ443" i="11" s="1"/>
  <c r="AO442" i="11"/>
  <c r="AO380" i="11"/>
  <c r="AO379" i="11"/>
  <c r="P890" i="11"/>
  <c r="AY890" i="11"/>
  <c r="AZ890" i="11" s="1"/>
  <c r="AF681" i="11"/>
  <c r="AX441" i="11"/>
  <c r="AO216" i="11"/>
  <c r="AO660" i="11"/>
  <c r="AO937" i="11"/>
  <c r="AO731" i="11"/>
  <c r="S723" i="11"/>
  <c r="AP723" i="11"/>
  <c r="AQ723" i="11" s="1"/>
  <c r="AO577" i="11"/>
  <c r="AO529" i="11"/>
  <c r="AP353" i="11"/>
  <c r="AQ353" i="11" s="1"/>
  <c r="S353" i="11"/>
  <c r="AO684" i="11"/>
  <c r="M714" i="11"/>
  <c r="AG714" i="11"/>
  <c r="AH714" i="11" s="1"/>
  <c r="AO945" i="11"/>
  <c r="AO719" i="11"/>
  <c r="U375" i="11"/>
  <c r="BA295" i="11" a="1"/>
  <c r="BA295" i="11" s="1"/>
  <c r="U295" i="11" s="1"/>
  <c r="AX295" i="11"/>
  <c r="AP157" i="11"/>
  <c r="AQ157" i="11" s="1"/>
  <c r="S157" i="11"/>
  <c r="AF210" i="11"/>
  <c r="AO922" i="11"/>
  <c r="AX955" i="11"/>
  <c r="BA955" i="11" a="1"/>
  <c r="BA955" i="11" s="1"/>
  <c r="U955" i="11" s="1"/>
  <c r="AO789" i="11"/>
  <c r="AO773" i="11"/>
  <c r="AX496" i="11"/>
  <c r="BA496" i="11" a="1"/>
  <c r="BA496" i="11" s="1"/>
  <c r="U496" i="11" s="1"/>
  <c r="P480" i="11"/>
  <c r="AY480" i="11"/>
  <c r="AZ480" i="11" s="1"/>
  <c r="S285" i="11"/>
  <c r="AP285" i="11"/>
  <c r="AQ285" i="11" s="1"/>
  <c r="AX197" i="11"/>
  <c r="BA197" i="11" a="1"/>
  <c r="BA197" i="11" s="1"/>
  <c r="U197" i="11" s="1"/>
  <c r="AO159" i="11"/>
  <c r="AO700" i="11"/>
  <c r="AX632" i="11"/>
  <c r="AO930" i="11"/>
  <c r="AO178" i="11"/>
  <c r="BA906" i="11" a="1"/>
  <c r="BA906" i="11" s="1"/>
  <c r="U906" i="11" s="1"/>
  <c r="AX906" i="11"/>
  <c r="U169" i="11"/>
  <c r="BA220" i="11" a="1"/>
  <c r="BA220" i="11" s="1"/>
  <c r="U220" i="11" s="1"/>
  <c r="AX220" i="11"/>
  <c r="AO236" i="11"/>
  <c r="AO633" i="11"/>
  <c r="AO923" i="11"/>
  <c r="AY605" i="11"/>
  <c r="AZ605" i="11" s="1"/>
  <c r="P605" i="11"/>
  <c r="S295" i="11"/>
  <c r="AP295" i="11"/>
  <c r="AQ295" i="11" s="1"/>
  <c r="BA162" i="11" a="1"/>
  <c r="BA162" i="11" s="1"/>
  <c r="U162" i="11" s="1"/>
  <c r="AX162" i="11"/>
  <c r="U87" i="11"/>
  <c r="U67" i="11"/>
  <c r="U63" i="11"/>
  <c r="AO108" i="11"/>
  <c r="AP108" i="11" s="1"/>
  <c r="AQ108" i="11" s="1"/>
  <c r="AF1012" i="11"/>
  <c r="M1012" i="11" s="1"/>
  <c r="AG551" i="11"/>
  <c r="AH551" i="11" s="1"/>
  <c r="U260" i="11"/>
  <c r="U168" i="11"/>
  <c r="AF784" i="11"/>
  <c r="M784" i="11" s="1"/>
  <c r="U349" i="11"/>
  <c r="AF131" i="11"/>
  <c r="U985" i="11"/>
  <c r="U130" i="11"/>
  <c r="U958" i="11"/>
  <c r="U619" i="11"/>
  <c r="AF570" i="11"/>
  <c r="AF506" i="11"/>
  <c r="AG506" i="11" s="1"/>
  <c r="AH506" i="11" s="1"/>
  <c r="AP488" i="11"/>
  <c r="AQ488" i="11" s="1"/>
  <c r="AP298" i="11"/>
  <c r="AQ298" i="11" s="1"/>
  <c r="AF788" i="11"/>
  <c r="M788" i="11" s="1"/>
  <c r="AO769" i="11"/>
  <c r="AG123" i="11"/>
  <c r="AH123" i="11" s="1"/>
  <c r="AF423" i="11"/>
  <c r="AO448" i="11"/>
  <c r="AX507" i="11"/>
  <c r="U355" i="11"/>
  <c r="M738" i="11"/>
  <c r="AG738" i="11"/>
  <c r="AH738" i="11" s="1"/>
  <c r="AP453" i="11"/>
  <c r="AQ453" i="11" s="1"/>
  <c r="S453" i="11"/>
  <c r="M792" i="11"/>
  <c r="AG792" i="11"/>
  <c r="AH792" i="11" s="1"/>
  <c r="AO746" i="11"/>
  <c r="P420" i="11"/>
  <c r="AY420" i="11"/>
  <c r="AZ420" i="11" s="1"/>
  <c r="BA263" i="11" a="1"/>
  <c r="BA263" i="11" s="1"/>
  <c r="U263" i="11" s="1"/>
  <c r="AX263" i="11"/>
  <c r="AO613" i="11"/>
  <c r="AY409" i="11"/>
  <c r="AZ409" i="11" s="1"/>
  <c r="P409" i="11"/>
  <c r="AX971" i="11"/>
  <c r="BA971" i="11" a="1"/>
  <c r="BA971" i="11" s="1"/>
  <c r="U971" i="11" s="1"/>
  <c r="S706" i="11"/>
  <c r="AP706" i="11"/>
  <c r="AQ706" i="11" s="1"/>
  <c r="AO568" i="11"/>
  <c r="U358" i="11"/>
  <c r="AX154" i="11"/>
  <c r="BA154" i="11" a="1"/>
  <c r="BA154" i="11" s="1"/>
  <c r="U154" i="11" s="1"/>
  <c r="AO675" i="11"/>
  <c r="S883" i="11"/>
  <c r="AP883" i="11"/>
  <c r="AQ883" i="11" s="1"/>
  <c r="S714" i="11"/>
  <c r="AP714" i="11"/>
  <c r="AQ714" i="11" s="1"/>
  <c r="AO440" i="11"/>
  <c r="U441" i="11"/>
  <c r="BA280" i="11" a="1"/>
  <c r="BA280" i="11" s="1"/>
  <c r="U280" i="11" s="1"/>
  <c r="AX280" i="11"/>
  <c r="AO173" i="11"/>
  <c r="AP763" i="11"/>
  <c r="AQ763" i="11" s="1"/>
  <c r="S763" i="11"/>
  <c r="P593" i="11"/>
  <c r="AY593" i="11"/>
  <c r="AZ593" i="11" s="1"/>
  <c r="AO452" i="11"/>
  <c r="AG354" i="11"/>
  <c r="AH354" i="11" s="1"/>
  <c r="M354" i="11"/>
  <c r="AF261" i="11"/>
  <c r="AO372" i="11"/>
  <c r="AG194" i="11"/>
  <c r="AH194" i="11" s="1"/>
  <c r="M194" i="11"/>
  <c r="S154" i="11"/>
  <c r="AP154" i="11"/>
  <c r="AQ154" i="11" s="1"/>
  <c r="AO762" i="11"/>
  <c r="AO710" i="11"/>
  <c r="AP375" i="11"/>
  <c r="AQ375" i="11" s="1"/>
  <c r="S375" i="11"/>
  <c r="AO676" i="11"/>
  <c r="AO504" i="11"/>
  <c r="AO335" i="11"/>
  <c r="AO929" i="11"/>
  <c r="S717" i="11"/>
  <c r="AP717" i="11"/>
  <c r="AQ717" i="11" s="1"/>
  <c r="AO764" i="11"/>
  <c r="S382" i="11"/>
  <c r="AP382" i="11"/>
  <c r="AQ382" i="11" s="1"/>
  <c r="AF789" i="11"/>
  <c r="AP860" i="11"/>
  <c r="AQ860" i="11" s="1"/>
  <c r="S860" i="11"/>
  <c r="P436" i="11"/>
  <c r="AY436" i="11"/>
  <c r="AZ436" i="11" s="1"/>
  <c r="S625" i="11"/>
  <c r="AP625" i="11"/>
  <c r="AQ625" i="11" s="1"/>
  <c r="BA337" i="11" a="1"/>
  <c r="BA337" i="11" s="1"/>
  <c r="U337" i="11" s="1"/>
  <c r="AX337" i="11"/>
  <c r="AY274" i="11"/>
  <c r="AZ274" i="11" s="1"/>
  <c r="P274" i="11"/>
  <c r="BA216" i="11" a="1"/>
  <c r="BA216" i="11" s="1"/>
  <c r="U216" i="11" s="1"/>
  <c r="AX216" i="11"/>
  <c r="AP698" i="11"/>
  <c r="AQ698" i="11" s="1"/>
  <c r="S698" i="11"/>
  <c r="M26" i="11"/>
  <c r="AX63" i="11"/>
  <c r="U750" i="11"/>
  <c r="AP699" i="11"/>
  <c r="AQ699" i="11" s="1"/>
  <c r="U668" i="11"/>
  <c r="AO583" i="11"/>
  <c r="S583" i="11" s="1"/>
  <c r="AF508" i="11"/>
  <c r="AF230" i="11"/>
  <c r="M230" i="11" s="1"/>
  <c r="AG820" i="11"/>
  <c r="AH820" i="11" s="1"/>
  <c r="AF894" i="11"/>
  <c r="AP534" i="11"/>
  <c r="AQ534" i="11" s="1"/>
  <c r="AF389" i="11"/>
  <c r="M389" i="11" s="1"/>
  <c r="AF941" i="11"/>
  <c r="U652" i="11"/>
  <c r="U495" i="11"/>
  <c r="AF134" i="11"/>
  <c r="AG134" i="11" s="1"/>
  <c r="AH134" i="11" s="1"/>
  <c r="AF952" i="11"/>
  <c r="M952" i="11" s="1"/>
  <c r="U743" i="11"/>
  <c r="AF663" i="11"/>
  <c r="M663" i="11" s="1"/>
  <c r="AP419" i="11"/>
  <c r="AQ419" i="11" s="1"/>
  <c r="U264" i="11"/>
  <c r="AF992" i="11"/>
  <c r="AX930" i="11"/>
  <c r="BA930" i="11" a="1"/>
  <c r="BA930" i="11" s="1"/>
  <c r="U930" i="11" s="1"/>
  <c r="S747" i="11"/>
  <c r="AP747" i="11"/>
  <c r="AQ747" i="11" s="1"/>
  <c r="AO844" i="11"/>
  <c r="AP561" i="11"/>
  <c r="AQ561" i="11" s="1"/>
  <c r="S561" i="11"/>
  <c r="AF965" i="11"/>
  <c r="AO370" i="11"/>
  <c r="BA882" i="11" a="1"/>
  <c r="BA882" i="11" s="1"/>
  <c r="U882" i="11" s="1"/>
  <c r="AX882" i="11"/>
  <c r="AO1015" i="11"/>
  <c r="AF649" i="11"/>
  <c r="AG289" i="11"/>
  <c r="AH289" i="11" s="1"/>
  <c r="M289" i="11"/>
  <c r="AY236" i="11"/>
  <c r="AZ236" i="11" s="1"/>
  <c r="P236" i="11"/>
  <c r="AX1003" i="11"/>
  <c r="BA1003" i="11" a="1"/>
  <c r="BA1003" i="11" s="1"/>
  <c r="U1003" i="11" s="1"/>
  <c r="P553" i="11"/>
  <c r="AY553" i="11"/>
  <c r="AZ553" i="11" s="1"/>
  <c r="AO850" i="11"/>
  <c r="AO637" i="11"/>
  <c r="AR637" i="11" a="1"/>
  <c r="AR637" i="11" s="1"/>
  <c r="AP451" i="11"/>
  <c r="AQ451" i="11" s="1"/>
  <c r="S451" i="11"/>
  <c r="AO475" i="11"/>
  <c r="S274" i="11"/>
  <c r="AP274" i="11"/>
  <c r="AQ274" i="11" s="1"/>
  <c r="AO251" i="11"/>
  <c r="AO1003" i="11"/>
  <c r="P520" i="11"/>
  <c r="AY520" i="11"/>
  <c r="AZ520" i="11" s="1"/>
  <c r="AX596" i="11"/>
  <c r="S891" i="11"/>
  <c r="AP891" i="11"/>
  <c r="AQ891" i="11" s="1"/>
  <c r="AO824" i="11"/>
  <c r="AO617" i="11"/>
  <c r="AY393" i="11"/>
  <c r="AZ393" i="11" s="1"/>
  <c r="P393" i="11"/>
  <c r="S396" i="11"/>
  <c r="AP396" i="11"/>
  <c r="AQ396" i="11" s="1"/>
  <c r="AO417" i="11"/>
  <c r="S231" i="11"/>
  <c r="AP231" i="11"/>
  <c r="AQ231" i="11" s="1"/>
  <c r="AO599" i="11"/>
  <c r="AX739" i="11"/>
  <c r="BA739" i="11" a="1"/>
  <c r="BA739" i="11" s="1"/>
  <c r="U739" i="11" s="1"/>
  <c r="AO765" i="11"/>
  <c r="S279" i="11"/>
  <c r="AP279" i="11"/>
  <c r="AQ279" i="11" s="1"/>
  <c r="AP257" i="11"/>
  <c r="AQ257" i="11" s="1"/>
  <c r="S257" i="11"/>
  <c r="AO668" i="11"/>
  <c r="AX355" i="11"/>
  <c r="AP832" i="11"/>
  <c r="AQ832" i="11" s="1"/>
  <c r="S832" i="11"/>
  <c r="AO879" i="11"/>
  <c r="AY449" i="11"/>
  <c r="AZ449" i="11" s="1"/>
  <c r="P449" i="11"/>
  <c r="AO180" i="11"/>
  <c r="AX789" i="11"/>
  <c r="AO644" i="11"/>
  <c r="S995" i="11"/>
  <c r="AP995" i="11"/>
  <c r="AQ995" i="11" s="1"/>
  <c r="BA898" i="11" a="1"/>
  <c r="BA898" i="11" s="1"/>
  <c r="U898" i="11" s="1"/>
  <c r="AX898" i="11"/>
  <c r="AX367" i="11"/>
  <c r="AF799" i="11"/>
  <c r="AO616" i="11"/>
  <c r="AF798" i="11"/>
  <c r="AO515" i="11"/>
  <c r="AO367" i="11"/>
  <c r="AY485" i="11"/>
  <c r="AZ485" i="11" s="1"/>
  <c r="P485" i="11"/>
  <c r="BA641" i="11" a="1"/>
  <c r="BA641" i="11" s="1"/>
  <c r="U641" i="11" s="1"/>
  <c r="AX641" i="11"/>
  <c r="S933" i="11"/>
  <c r="AP933" i="11"/>
  <c r="AQ933" i="11" s="1"/>
  <c r="U47" i="11"/>
  <c r="AP29" i="11"/>
  <c r="AQ29" i="11" s="1"/>
  <c r="U70" i="11"/>
  <c r="AF54" i="11"/>
  <c r="AO941" i="11"/>
  <c r="AG151" i="11"/>
  <c r="AH151" i="11" s="1"/>
  <c r="U947" i="11"/>
  <c r="AF910" i="11"/>
  <c r="M910" i="11" s="1"/>
  <c r="AF191" i="11"/>
  <c r="AG191" i="11" s="1"/>
  <c r="AH191" i="11" s="1"/>
  <c r="U167" i="11"/>
  <c r="AF902" i="11"/>
  <c r="AG902" i="11" s="1"/>
  <c r="AH902" i="11" s="1"/>
  <c r="U760" i="11"/>
  <c r="U667" i="11"/>
  <c r="AF308" i="11"/>
  <c r="AP130" i="11"/>
  <c r="AQ130" i="11" s="1"/>
  <c r="AF696" i="11"/>
  <c r="U663" i="11"/>
  <c r="U559" i="11"/>
  <c r="AF1020" i="11"/>
  <c r="AF720" i="11"/>
  <c r="AF680" i="11"/>
  <c r="M680" i="11" s="1"/>
  <c r="AG994" i="11"/>
  <c r="AH994" i="11" s="1"/>
  <c r="AO646" i="11"/>
  <c r="S556" i="11"/>
  <c r="AP556" i="11"/>
  <c r="AQ556" i="11" s="1"/>
  <c r="BA601" i="11" a="1"/>
  <c r="BA601" i="11" s="1"/>
  <c r="U601" i="11" s="1"/>
  <c r="AX601" i="11"/>
  <c r="S307" i="11"/>
  <c r="AP307" i="11"/>
  <c r="AQ307" i="11" s="1"/>
  <c r="AO360" i="11"/>
  <c r="AO953" i="11"/>
  <c r="AX879" i="11"/>
  <c r="P423" i="11"/>
  <c r="AG323" i="11"/>
  <c r="AH323" i="11" s="1"/>
  <c r="M323" i="11"/>
  <c r="S641" i="11"/>
  <c r="AP641" i="11"/>
  <c r="AQ641" i="11" s="1"/>
  <c r="U553" i="11"/>
  <c r="AO511" i="11"/>
  <c r="AO410" i="11"/>
  <c r="S140" i="11"/>
  <c r="AP140" i="11"/>
  <c r="AQ140" i="11" s="1"/>
  <c r="AF1010" i="11"/>
  <c r="AX621" i="11"/>
  <c r="BA621" i="11" a="1"/>
  <c r="BA621" i="11" s="1"/>
  <c r="U621" i="11" s="1"/>
  <c r="AO818" i="11"/>
  <c r="AP416" i="11"/>
  <c r="AQ416" i="11" s="1"/>
  <c r="S416" i="11"/>
  <c r="AO306" i="11"/>
  <c r="AO219" i="11"/>
  <c r="AO938" i="11"/>
  <c r="S877" i="11"/>
  <c r="AP877" i="11"/>
  <c r="AQ877" i="11" s="1"/>
  <c r="AO786" i="11"/>
  <c r="AP782" i="11"/>
  <c r="AQ782" i="11" s="1"/>
  <c r="S782" i="11"/>
  <c r="AO483" i="11"/>
  <c r="AO473" i="11"/>
  <c r="AO432" i="11"/>
  <c r="AY279" i="11"/>
  <c r="AZ279" i="11" s="1"/>
  <c r="P279" i="11"/>
  <c r="AF169" i="11"/>
  <c r="AO963" i="11"/>
  <c r="M722" i="11"/>
  <c r="AG722" i="11"/>
  <c r="AH722" i="11" s="1"/>
  <c r="AO939" i="11"/>
  <c r="AO540" i="11"/>
  <c r="AY329" i="11"/>
  <c r="AZ329" i="11" s="1"/>
  <c r="P329" i="11"/>
  <c r="AX267" i="11"/>
  <c r="BA267" i="11" a="1"/>
  <c r="BA267" i="11" s="1"/>
  <c r="U267" i="11" s="1"/>
  <c r="AO919" i="11"/>
  <c r="AO402" i="11"/>
  <c r="AP364" i="11"/>
  <c r="AQ364" i="11" s="1"/>
  <c r="S364" i="11"/>
  <c r="U329" i="11"/>
  <c r="BA180" i="11" a="1"/>
  <c r="BA180" i="11" s="1"/>
  <c r="U180" i="11" s="1"/>
  <c r="AX180" i="11"/>
  <c r="AX731" i="11"/>
  <c r="BA731" i="11" a="1"/>
  <c r="BA731" i="11" s="1"/>
  <c r="U731" i="11" s="1"/>
  <c r="AF259" i="11"/>
  <c r="AF430" i="11"/>
  <c r="AO859" i="11"/>
  <c r="AY404" i="11"/>
  <c r="AZ404" i="11" s="1"/>
  <c r="P404" i="11"/>
  <c r="AG260" i="11"/>
  <c r="AH260" i="11" s="1"/>
  <c r="M260" i="11"/>
  <c r="AX261" i="11"/>
  <c r="BA261" i="11" a="1"/>
  <c r="BA261" i="11" s="1"/>
  <c r="U261" i="11" s="1"/>
  <c r="P147" i="11"/>
  <c r="AY147" i="11"/>
  <c r="AZ147" i="11" s="1"/>
  <c r="U95" i="11"/>
  <c r="AO1014" i="11"/>
  <c r="U797" i="11"/>
  <c r="AF427" i="11"/>
  <c r="M427" i="11" s="1"/>
  <c r="AG727" i="11"/>
  <c r="AH727" i="11" s="1"/>
  <c r="U676" i="11"/>
  <c r="AF647" i="11"/>
  <c r="M647" i="11" s="1"/>
  <c r="U475" i="11"/>
  <c r="BA361" i="11" a="1"/>
  <c r="BA361" i="11" s="1"/>
  <c r="U361" i="11" s="1"/>
  <c r="AO241" i="11"/>
  <c r="U957" i="11"/>
  <c r="AF713" i="11"/>
  <c r="M713" i="11" s="1"/>
  <c r="U965" i="11"/>
  <c r="U562" i="11"/>
  <c r="U568" i="11"/>
  <c r="U366" i="11"/>
  <c r="U982" i="11"/>
  <c r="U381" i="11"/>
  <c r="U362" i="11"/>
  <c r="U869" i="11"/>
  <c r="AF642" i="11"/>
  <c r="AG642" i="11" s="1"/>
  <c r="AH642" i="11" s="1"/>
  <c r="AG328" i="11"/>
  <c r="AH328" i="11" s="1"/>
  <c r="S461" i="11"/>
  <c r="AP461" i="11"/>
  <c r="AQ461" i="11" s="1"/>
  <c r="AY407" i="11"/>
  <c r="AZ407" i="11" s="1"/>
  <c r="P407" i="11"/>
  <c r="AP252" i="11"/>
  <c r="AQ252" i="11" s="1"/>
  <c r="S252" i="11"/>
  <c r="S263" i="11"/>
  <c r="AP263" i="11"/>
  <c r="AQ263" i="11" s="1"/>
  <c r="M263" i="11"/>
  <c r="AG263" i="11"/>
  <c r="AH263" i="11" s="1"/>
  <c r="AO708" i="11"/>
  <c r="BA722" i="11" a="1"/>
  <c r="BA722" i="11" s="1"/>
  <c r="U722" i="11" s="1"/>
  <c r="AX722" i="11"/>
  <c r="AX444" i="11"/>
  <c r="BA444" i="11" a="1"/>
  <c r="BA444" i="11" s="1"/>
  <c r="U444" i="11" s="1"/>
  <c r="AX458" i="11"/>
  <c r="AP209" i="11"/>
  <c r="AQ209" i="11" s="1"/>
  <c r="AO201" i="11"/>
  <c r="AO911" i="11"/>
  <c r="AO734" i="11"/>
  <c r="AO621" i="11"/>
  <c r="AO585" i="11"/>
  <c r="AP459" i="11"/>
  <c r="AQ459" i="11" s="1"/>
  <c r="S459" i="11"/>
  <c r="U436" i="11"/>
  <c r="AO289" i="11"/>
  <c r="S987" i="11"/>
  <c r="AP987" i="11"/>
  <c r="AQ987" i="11" s="1"/>
  <c r="U649" i="11"/>
  <c r="BA569" i="11" a="1"/>
  <c r="BA569" i="11" s="1"/>
  <c r="U569" i="11" s="1"/>
  <c r="AX569" i="11"/>
  <c r="AO424" i="11"/>
  <c r="M337" i="11"/>
  <c r="AG337" i="11"/>
  <c r="AH337" i="11" s="1"/>
  <c r="AX682" i="11"/>
  <c r="BA682" i="11" a="1"/>
  <c r="BA682" i="11" s="1"/>
  <c r="U682" i="11" s="1"/>
  <c r="AO650" i="11"/>
  <c r="BA431" i="11" a="1"/>
  <c r="BA431" i="11" s="1"/>
  <c r="U431" i="11" s="1"/>
  <c r="AX431" i="11"/>
  <c r="M385" i="11"/>
  <c r="AG385" i="11"/>
  <c r="AH385" i="11" s="1"/>
  <c r="BA380" i="11" a="1"/>
  <c r="BA380" i="11" s="1"/>
  <c r="U380" i="11" s="1"/>
  <c r="AX380" i="11"/>
  <c r="AO340" i="11"/>
  <c r="AR340" i="11" a="1"/>
  <c r="AR340" i="11" s="1"/>
  <c r="U340" i="11" s="1"/>
  <c r="AO827" i="11"/>
  <c r="AO993" i="11"/>
  <c r="S730" i="11"/>
  <c r="AP730" i="11"/>
  <c r="AQ730" i="11" s="1"/>
  <c r="P534" i="11"/>
  <c r="AY534" i="11"/>
  <c r="AZ534" i="11" s="1"/>
  <c r="AO491" i="11"/>
  <c r="AX145" i="11"/>
  <c r="BA145" i="11" a="1"/>
  <c r="BA145" i="11" s="1"/>
  <c r="AO123" i="11"/>
  <c r="BA228" i="11" a="1"/>
  <c r="BA228" i="11" s="1"/>
  <c r="U228" i="11" s="1"/>
  <c r="AX228" i="11"/>
  <c r="AX332" i="11"/>
  <c r="AX472" i="11"/>
  <c r="BA472" i="11" a="1"/>
  <c r="BA472" i="11" s="1"/>
  <c r="U472" i="11" s="1"/>
  <c r="M318" i="11"/>
  <c r="AG318" i="11"/>
  <c r="AH318" i="11" s="1"/>
  <c r="AO651" i="11"/>
  <c r="P887" i="11"/>
  <c r="AY887" i="11"/>
  <c r="AZ887" i="11" s="1"/>
  <c r="AP609" i="11"/>
  <c r="AQ609" i="11" s="1"/>
  <c r="S609" i="11"/>
  <c r="P674" i="11"/>
  <c r="AY674" i="11"/>
  <c r="AZ674" i="11" s="1"/>
  <c r="AF728" i="11"/>
  <c r="AF1006" i="11"/>
  <c r="M1006" i="11" s="1"/>
  <c r="U938" i="11"/>
  <c r="U811" i="11"/>
  <c r="AF736" i="11"/>
  <c r="M736" i="11" s="1"/>
  <c r="AF612" i="11"/>
  <c r="AF587" i="11"/>
  <c r="AF254" i="11"/>
  <c r="AG254" i="11" s="1"/>
  <c r="AH254" i="11" s="1"/>
  <c r="U756" i="11"/>
  <c r="AF463" i="11"/>
  <c r="M463" i="11" s="1"/>
  <c r="AF806" i="11"/>
  <c r="M806" i="11" s="1"/>
  <c r="U785" i="11"/>
  <c r="U669" i="11"/>
  <c r="AO242" i="11"/>
  <c r="S242" i="11" s="1"/>
  <c r="AF531" i="11"/>
  <c r="U145" i="11"/>
  <c r="AF455" i="11"/>
  <c r="AX585" i="11"/>
  <c r="BA585" i="11" a="1"/>
  <c r="BA585" i="11" s="1"/>
  <c r="U585" i="11" s="1"/>
  <c r="S989" i="11"/>
  <c r="AP989" i="11"/>
  <c r="AQ989" i="11" s="1"/>
  <c r="AP778" i="11"/>
  <c r="AQ778" i="11" s="1"/>
  <c r="S778" i="11"/>
  <c r="AY786" i="11"/>
  <c r="AZ786" i="11" s="1"/>
  <c r="P786" i="11"/>
  <c r="AO693" i="11"/>
  <c r="AO554" i="11"/>
  <c r="BA252" i="11" a="1"/>
  <c r="BA252" i="11" s="1"/>
  <c r="U252" i="11" s="1"/>
  <c r="AX252" i="11"/>
  <c r="AP244" i="11"/>
  <c r="AQ244" i="11" s="1"/>
  <c r="S244" i="11"/>
  <c r="AF689" i="11"/>
  <c r="AO702" i="11"/>
  <c r="AO569" i="11"/>
  <c r="BA439" i="11" a="1"/>
  <c r="BA439" i="11" s="1"/>
  <c r="U439" i="11" s="1"/>
  <c r="AX439" i="11"/>
  <c r="M358" i="11"/>
  <c r="AG358" i="11"/>
  <c r="AH358" i="11" s="1"/>
  <c r="AO961" i="11"/>
  <c r="S223" i="11"/>
  <c r="AP223" i="11"/>
  <c r="AQ223" i="11" s="1"/>
  <c r="AX979" i="11"/>
  <c r="BA979" i="11" a="1"/>
  <c r="BA979" i="11" s="1"/>
  <c r="U979" i="11" s="1"/>
  <c r="BA779" i="11" a="1"/>
  <c r="BA779" i="11" s="1"/>
  <c r="U779" i="11" s="1"/>
  <c r="AX779" i="11"/>
  <c r="BA787" i="11" a="1"/>
  <c r="BA787" i="11" s="1"/>
  <c r="U787" i="11" s="1"/>
  <c r="AX787" i="11"/>
  <c r="AF746" i="11"/>
  <c r="AF706" i="11"/>
  <c r="AY715" i="11"/>
  <c r="AZ715" i="11" s="1"/>
  <c r="P715" i="11"/>
  <c r="AO629" i="11"/>
  <c r="AF451" i="11"/>
  <c r="BA258" i="11" a="1"/>
  <c r="BA258" i="11" s="1"/>
  <c r="U258" i="11" s="1"/>
  <c r="AX258" i="11"/>
  <c r="AO239" i="11"/>
  <c r="AX937" i="11"/>
  <c r="AO742" i="11"/>
  <c r="AO840" i="11"/>
  <c r="AO685" i="11"/>
  <c r="AO503" i="11"/>
  <c r="AO237" i="11"/>
  <c r="S955" i="11"/>
  <c r="AP955" i="11"/>
  <c r="AQ955" i="11" s="1"/>
  <c r="BA914" i="11" a="1"/>
  <c r="BA914" i="11" s="1"/>
  <c r="U914" i="11" s="1"/>
  <c r="AX914" i="11"/>
  <c r="P650" i="11"/>
  <c r="AY650" i="11"/>
  <c r="AZ650" i="11" s="1"/>
  <c r="AP512" i="11"/>
  <c r="AQ512" i="11" s="1"/>
  <c r="S512" i="11"/>
  <c r="AO273" i="11"/>
  <c r="AO600" i="11"/>
  <c r="AO580" i="11"/>
  <c r="AO1021" i="11"/>
  <c r="AO935" i="11"/>
  <c r="AR935" i="11" a="1"/>
  <c r="AR935" i="11" s="1"/>
  <c r="U935" i="11" s="1"/>
  <c r="AF188" i="11"/>
  <c r="AO770" i="11"/>
  <c r="AO205" i="11"/>
  <c r="AX169" i="11"/>
  <c r="AO493" i="11"/>
  <c r="AX364" i="11"/>
  <c r="BA364" i="11" a="1"/>
  <c r="BA364" i="11" s="1"/>
  <c r="U364" i="11" s="1"/>
  <c r="AO683" i="11"/>
  <c r="U409" i="11"/>
  <c r="U274" i="11"/>
  <c r="AO400" i="11"/>
  <c r="AX616" i="11"/>
  <c r="S759" i="11"/>
  <c r="AP759" i="11"/>
  <c r="AQ759" i="11" s="1"/>
  <c r="P750" i="11"/>
  <c r="AY750" i="11"/>
  <c r="AZ750" i="11" s="1"/>
  <c r="AX697" i="11"/>
  <c r="BA697" i="11" a="1"/>
  <c r="BA697" i="11" s="1"/>
  <c r="U697" i="11" s="1"/>
  <c r="AP516" i="11"/>
  <c r="AQ516" i="11" s="1"/>
  <c r="S516" i="11"/>
  <c r="BA365" i="11" a="1"/>
  <c r="BA365" i="11" s="1"/>
  <c r="AX365" i="11"/>
  <c r="M137" i="11"/>
  <c r="AG137" i="11"/>
  <c r="AH137" i="11" s="1"/>
  <c r="M903" i="11"/>
  <c r="AG903" i="11"/>
  <c r="AH903" i="11" s="1"/>
  <c r="AX888" i="11"/>
  <c r="BA888" i="11" a="1"/>
  <c r="BA888" i="11" s="1"/>
  <c r="P740" i="11"/>
  <c r="AY740" i="11"/>
  <c r="AZ740" i="11" s="1"/>
  <c r="P798" i="11"/>
  <c r="AY798" i="11"/>
  <c r="AZ798" i="11" s="1"/>
  <c r="M580" i="11"/>
  <c r="AG580" i="11"/>
  <c r="AH580" i="11" s="1"/>
  <c r="AP464" i="11"/>
  <c r="AQ464" i="11" s="1"/>
  <c r="S464" i="11"/>
  <c r="P453" i="11"/>
  <c r="AY453" i="11"/>
  <c r="AZ453" i="11" s="1"/>
  <c r="S381" i="11"/>
  <c r="AP381" i="11"/>
  <c r="AQ381" i="11" s="1"/>
  <c r="S233" i="11"/>
  <c r="AP233" i="11"/>
  <c r="AQ233" i="11" s="1"/>
  <c r="M191" i="11"/>
  <c r="S878" i="11"/>
  <c r="AP878" i="11"/>
  <c r="AQ878" i="11" s="1"/>
  <c r="AY353" i="11"/>
  <c r="AZ353" i="11" s="1"/>
  <c r="P353" i="11"/>
  <c r="M506" i="11"/>
  <c r="BA498" i="11" a="1"/>
  <c r="BA498" i="11" s="1"/>
  <c r="U498" i="11" s="1"/>
  <c r="AX498" i="11"/>
  <c r="S411" i="11"/>
  <c r="AP411" i="11"/>
  <c r="AQ411" i="11" s="1"/>
  <c r="M249" i="11"/>
  <c r="AG249" i="11"/>
  <c r="AH249" i="11" s="1"/>
  <c r="M953" i="11"/>
  <c r="AG953" i="11"/>
  <c r="AH953" i="11" s="1"/>
  <c r="P724" i="11"/>
  <c r="AY724" i="11"/>
  <c r="AZ724" i="11" s="1"/>
  <c r="P659" i="11"/>
  <c r="AY659" i="11"/>
  <c r="AZ659" i="11" s="1"/>
  <c r="P907" i="11"/>
  <c r="AY907" i="11"/>
  <c r="AZ907" i="11" s="1"/>
  <c r="M819" i="11"/>
  <c r="AG819" i="11"/>
  <c r="AH819" i="11" s="1"/>
  <c r="P844" i="11"/>
  <c r="AY844" i="11"/>
  <c r="AZ844" i="11" s="1"/>
  <c r="P543" i="11"/>
  <c r="AY543" i="11"/>
  <c r="AZ543" i="11" s="1"/>
  <c r="P387" i="11"/>
  <c r="AY387" i="11"/>
  <c r="AZ387" i="11" s="1"/>
  <c r="S152" i="11"/>
  <c r="AP152" i="11"/>
  <c r="AQ152" i="11" s="1"/>
  <c r="AF139" i="11"/>
  <c r="M881" i="11"/>
  <c r="AG881" i="11"/>
  <c r="AH881" i="11" s="1"/>
  <c r="S640" i="11"/>
  <c r="AP640" i="11"/>
  <c r="AQ640" i="11" s="1"/>
  <c r="AG418" i="11"/>
  <c r="AH418" i="11" s="1"/>
  <c r="M418" i="11"/>
  <c r="S288" i="11"/>
  <c r="AP288" i="11"/>
  <c r="AQ288" i="11" s="1"/>
  <c r="M216" i="11"/>
  <c r="AG216" i="11"/>
  <c r="AH216" i="11" s="1"/>
  <c r="AP976" i="11"/>
  <c r="AQ976" i="11" s="1"/>
  <c r="BA932" i="11" a="1"/>
  <c r="BA932" i="11" s="1"/>
  <c r="U932" i="11" s="1"/>
  <c r="AX932" i="11"/>
  <c r="P826" i="11"/>
  <c r="AY826" i="11"/>
  <c r="AZ826" i="11" s="1"/>
  <c r="AG692" i="11"/>
  <c r="AH692" i="11" s="1"/>
  <c r="M692" i="11"/>
  <c r="AO139" i="11"/>
  <c r="P668" i="11"/>
  <c r="AY668" i="11"/>
  <c r="AZ668" i="11" s="1"/>
  <c r="M501" i="11"/>
  <c r="AG501" i="11"/>
  <c r="AH501" i="11" s="1"/>
  <c r="BA445" i="11" a="1"/>
  <c r="BA445" i="11" s="1"/>
  <c r="AX445" i="11"/>
  <c r="M313" i="11"/>
  <c r="AG313" i="11"/>
  <c r="AH313" i="11" s="1"/>
  <c r="AX270" i="11"/>
  <c r="BA270" i="11" a="1"/>
  <c r="BA270" i="11" s="1"/>
  <c r="U270" i="11" s="1"/>
  <c r="AP1014" i="11"/>
  <c r="AQ1014" i="11" s="1"/>
  <c r="S1014" i="11"/>
  <c r="BA988" i="11" a="1"/>
  <c r="BA988" i="11" s="1"/>
  <c r="AX988" i="11"/>
  <c r="AF998" i="11"/>
  <c r="M906" i="11"/>
  <c r="AG906" i="11"/>
  <c r="AH906" i="11" s="1"/>
  <c r="AX896" i="11"/>
  <c r="BA896" i="11" a="1"/>
  <c r="BA896" i="11" s="1"/>
  <c r="M802" i="11"/>
  <c r="AG802" i="11"/>
  <c r="AH802" i="11" s="1"/>
  <c r="AX865" i="11"/>
  <c r="BA865" i="11" a="1"/>
  <c r="BA865" i="11" s="1"/>
  <c r="U865" i="11" s="1"/>
  <c r="P858" i="11"/>
  <c r="AY858" i="11"/>
  <c r="AZ858" i="11" s="1"/>
  <c r="U819" i="11"/>
  <c r="P756" i="11"/>
  <c r="AY756" i="11"/>
  <c r="AZ756" i="11" s="1"/>
  <c r="BA805" i="11" a="1"/>
  <c r="BA805" i="11" s="1"/>
  <c r="U805" i="11" s="1"/>
  <c r="AX805" i="11"/>
  <c r="M747" i="11"/>
  <c r="AG747" i="11"/>
  <c r="AH747" i="11" s="1"/>
  <c r="P702" i="11"/>
  <c r="AY702" i="11"/>
  <c r="AZ702" i="11" s="1"/>
  <c r="S610" i="11"/>
  <c r="AP610" i="11"/>
  <c r="AQ610" i="11" s="1"/>
  <c r="AP476" i="11"/>
  <c r="AQ476" i="11" s="1"/>
  <c r="S476" i="11"/>
  <c r="AY550" i="11"/>
  <c r="AZ550" i="11" s="1"/>
  <c r="P550" i="11"/>
  <c r="M519" i="11"/>
  <c r="AG519" i="11"/>
  <c r="AH519" i="11" s="1"/>
  <c r="AX508" i="11"/>
  <c r="BA508" i="11" a="1"/>
  <c r="BA508" i="11" s="1"/>
  <c r="P505" i="11"/>
  <c r="AY505" i="11"/>
  <c r="AZ505" i="11" s="1"/>
  <c r="AP421" i="11"/>
  <c r="AQ421" i="11" s="1"/>
  <c r="S421" i="11"/>
  <c r="AX462" i="11"/>
  <c r="BA462" i="11" a="1"/>
  <c r="BA462" i="11" s="1"/>
  <c r="P378" i="11"/>
  <c r="AY378" i="11"/>
  <c r="AZ378" i="11" s="1"/>
  <c r="AF397" i="11"/>
  <c r="AF325" i="11"/>
  <c r="P291" i="11"/>
  <c r="AY291" i="11"/>
  <c r="AZ291" i="11" s="1"/>
  <c r="BA164" i="11" a="1"/>
  <c r="BA164" i="11" s="1"/>
  <c r="AX164" i="11"/>
  <c r="S125" i="11"/>
  <c r="AP125" i="11"/>
  <c r="AQ125" i="11" s="1"/>
  <c r="AF1004" i="11"/>
  <c r="M939" i="11"/>
  <c r="AG939" i="11"/>
  <c r="AH939" i="11" s="1"/>
  <c r="M945" i="11"/>
  <c r="AG945" i="11"/>
  <c r="AH945" i="11" s="1"/>
  <c r="AP863" i="11"/>
  <c r="AQ863" i="11" s="1"/>
  <c r="S863" i="11"/>
  <c r="P897" i="11"/>
  <c r="AY897" i="11"/>
  <c r="AZ897" i="11" s="1"/>
  <c r="S857" i="11"/>
  <c r="AP857" i="11"/>
  <c r="AQ857" i="11" s="1"/>
  <c r="P781" i="11"/>
  <c r="AY781" i="11"/>
  <c r="AZ781" i="11" s="1"/>
  <c r="AF776" i="11"/>
  <c r="S695" i="11"/>
  <c r="AP695" i="11"/>
  <c r="AQ695" i="11" s="1"/>
  <c r="P732" i="11"/>
  <c r="AY732" i="11"/>
  <c r="AZ732" i="11" s="1"/>
  <c r="U748" i="11"/>
  <c r="M651" i="11"/>
  <c r="AG651" i="11"/>
  <c r="AH651" i="11" s="1"/>
  <c r="M600" i="11"/>
  <c r="AG600" i="11"/>
  <c r="AH600" i="11" s="1"/>
  <c r="M573" i="11"/>
  <c r="AG573" i="11"/>
  <c r="AH573" i="11" s="1"/>
  <c r="M561" i="11"/>
  <c r="AG561" i="11"/>
  <c r="AH561" i="11" s="1"/>
  <c r="AP531" i="11"/>
  <c r="AQ531" i="11" s="1"/>
  <c r="S531" i="11"/>
  <c r="S524" i="11"/>
  <c r="AP524" i="11"/>
  <c r="AQ524" i="11" s="1"/>
  <c r="S456" i="11"/>
  <c r="AP456" i="11"/>
  <c r="AQ456" i="11" s="1"/>
  <c r="P523" i="11"/>
  <c r="AY523" i="11"/>
  <c r="AZ523" i="11" s="1"/>
  <c r="S486" i="11"/>
  <c r="AP486" i="11"/>
  <c r="AQ486" i="11" s="1"/>
  <c r="M461" i="11"/>
  <c r="AG461" i="11"/>
  <c r="AH461" i="11" s="1"/>
  <c r="U400" i="11"/>
  <c r="AY369" i="11"/>
  <c r="AZ369" i="11" s="1"/>
  <c r="P369" i="11"/>
  <c r="P309" i="11"/>
  <c r="AY309" i="11"/>
  <c r="AZ309" i="11" s="1"/>
  <c r="AO294" i="11"/>
  <c r="AX278" i="11"/>
  <c r="BA278" i="11" a="1"/>
  <c r="BA278" i="11" s="1"/>
  <c r="U278" i="11" s="1"/>
  <c r="S235" i="11"/>
  <c r="AP235" i="11"/>
  <c r="AQ235" i="11" s="1"/>
  <c r="AP226" i="11"/>
  <c r="AQ226" i="11" s="1"/>
  <c r="S226" i="11"/>
  <c r="P178" i="11"/>
  <c r="AY178" i="11"/>
  <c r="AZ178" i="11" s="1"/>
  <c r="AO170" i="11"/>
  <c r="AY146" i="11"/>
  <c r="AZ146" i="11" s="1"/>
  <c r="P146" i="11"/>
  <c r="M131" i="11"/>
  <c r="AG131" i="11"/>
  <c r="AH131" i="11" s="1"/>
  <c r="P953" i="11"/>
  <c r="AY953" i="11"/>
  <c r="AZ953" i="11" s="1"/>
  <c r="P1005" i="11"/>
  <c r="AY1005" i="11"/>
  <c r="AZ1005" i="11" s="1"/>
  <c r="AF950" i="11"/>
  <c r="AX918" i="11"/>
  <c r="BA918" i="11" a="1"/>
  <c r="BA918" i="11" s="1"/>
  <c r="U918" i="11" s="1"/>
  <c r="U888" i="11"/>
  <c r="P824" i="11"/>
  <c r="AY824" i="11"/>
  <c r="AZ824" i="11" s="1"/>
  <c r="AX817" i="11"/>
  <c r="BA817" i="11" a="1"/>
  <c r="BA817" i="11" s="1"/>
  <c r="U817" i="11" s="1"/>
  <c r="AO791" i="11"/>
  <c r="P684" i="11"/>
  <c r="AY684" i="11"/>
  <c r="AZ684" i="11" s="1"/>
  <c r="AX539" i="11"/>
  <c r="BA539" i="11" a="1"/>
  <c r="BA539" i="11" s="1"/>
  <c r="U539" i="11" s="1"/>
  <c r="U411" i="11"/>
  <c r="AX430" i="11"/>
  <c r="BA430" i="11" a="1"/>
  <c r="BA430" i="11" s="1"/>
  <c r="U430" i="11" s="1"/>
  <c r="AF386" i="11"/>
  <c r="AX347" i="11"/>
  <c r="BA347" i="11" a="1"/>
  <c r="BA347" i="11" s="1"/>
  <c r="U347" i="11" s="1"/>
  <c r="AO350" i="11"/>
  <c r="BA266" i="11" a="1"/>
  <c r="BA266" i="11" s="1"/>
  <c r="AX266" i="11"/>
  <c r="P201" i="11"/>
  <c r="AY201" i="11"/>
  <c r="AZ201" i="11" s="1"/>
  <c r="AF150" i="11"/>
  <c r="AF127" i="11"/>
  <c r="AF976" i="11"/>
  <c r="AF958" i="11"/>
  <c r="AF900" i="11"/>
  <c r="S839" i="11"/>
  <c r="AP839" i="11"/>
  <c r="AQ839" i="11" s="1"/>
  <c r="AX806" i="11"/>
  <c r="BA806" i="11" a="1"/>
  <c r="BA806" i="11" s="1"/>
  <c r="U806" i="11" s="1"/>
  <c r="AF780" i="11"/>
  <c r="AF791" i="11"/>
  <c r="P754" i="11"/>
  <c r="AY754" i="11"/>
  <c r="AZ754" i="11" s="1"/>
  <c r="P658" i="11"/>
  <c r="AY658" i="11"/>
  <c r="AZ658" i="11" s="1"/>
  <c r="AF735" i="11"/>
  <c r="AX672" i="11"/>
  <c r="BA672" i="11" a="1"/>
  <c r="BA672" i="11" s="1"/>
  <c r="U672" i="11" s="1"/>
  <c r="M557" i="11"/>
  <c r="AG557" i="11"/>
  <c r="AH557" i="11" s="1"/>
  <c r="AX579" i="11"/>
  <c r="BA579" i="11" a="1"/>
  <c r="BA579" i="11" s="1"/>
  <c r="M550" i="11"/>
  <c r="AG550" i="11"/>
  <c r="AH550" i="11" s="1"/>
  <c r="AF575" i="11"/>
  <c r="AX533" i="11"/>
  <c r="BA533" i="11" a="1"/>
  <c r="BA533" i="11" s="1"/>
  <c r="U533" i="11" s="1"/>
  <c r="M513" i="11"/>
  <c r="AG513" i="11"/>
  <c r="AH513" i="11" s="1"/>
  <c r="S522" i="11"/>
  <c r="AP522" i="11"/>
  <c r="AQ522" i="11" s="1"/>
  <c r="AO427" i="11"/>
  <c r="M447" i="11"/>
  <c r="AG447" i="11"/>
  <c r="AH447" i="11" s="1"/>
  <c r="AY352" i="11"/>
  <c r="AZ352" i="11" s="1"/>
  <c r="P352" i="11"/>
  <c r="M374" i="11"/>
  <c r="AG374" i="11"/>
  <c r="AH374" i="11" s="1"/>
  <c r="M324" i="11"/>
  <c r="AG324" i="11"/>
  <c r="AH324" i="11" s="1"/>
  <c r="U283" i="11"/>
  <c r="AG236" i="11"/>
  <c r="AH236" i="11" s="1"/>
  <c r="M236" i="11"/>
  <c r="S241" i="11"/>
  <c r="AP241" i="11"/>
  <c r="AQ241" i="11" s="1"/>
  <c r="AY227" i="11"/>
  <c r="AZ227" i="11" s="1"/>
  <c r="P227" i="11"/>
  <c r="AO202" i="11"/>
  <c r="S148" i="11"/>
  <c r="AP148" i="11"/>
  <c r="AQ148" i="11" s="1"/>
  <c r="S1016" i="11"/>
  <c r="AP1016" i="11"/>
  <c r="AQ1016" i="11" s="1"/>
  <c r="AY931" i="11"/>
  <c r="AZ931" i="11" s="1"/>
  <c r="P931" i="11"/>
  <c r="AX886" i="11"/>
  <c r="BA886" i="11" a="1"/>
  <c r="BA886" i="11" s="1"/>
  <c r="U886" i="11" s="1"/>
  <c r="M834" i="11"/>
  <c r="AG834" i="11"/>
  <c r="AH834" i="11" s="1"/>
  <c r="AX839" i="11"/>
  <c r="BA839" i="11" a="1"/>
  <c r="BA839" i="11" s="1"/>
  <c r="U839" i="11" s="1"/>
  <c r="AY727" i="11"/>
  <c r="AZ727" i="11" s="1"/>
  <c r="P727" i="11"/>
  <c r="AF761" i="11"/>
  <c r="BA695" i="11" a="1"/>
  <c r="BA695" i="11" s="1"/>
  <c r="U695" i="11" s="1"/>
  <c r="AX695" i="11"/>
  <c r="M684" i="11"/>
  <c r="AG684" i="11"/>
  <c r="AH684" i="11" s="1"/>
  <c r="AF664" i="11"/>
  <c r="AY603" i="11"/>
  <c r="AZ603" i="11" s="1"/>
  <c r="P603" i="11"/>
  <c r="P623" i="11"/>
  <c r="AY623" i="11"/>
  <c r="AZ623" i="11" s="1"/>
  <c r="S525" i="11"/>
  <c r="AP525" i="11"/>
  <c r="AQ525" i="11" s="1"/>
  <c r="AO457" i="11"/>
  <c r="AO348" i="11"/>
  <c r="AP248" i="11"/>
  <c r="AQ248" i="11" s="1"/>
  <c r="S248" i="11"/>
  <c r="AX248" i="11"/>
  <c r="BA248" i="11" a="1"/>
  <c r="BA248" i="11" s="1"/>
  <c r="U248" i="11" s="1"/>
  <c r="AF246" i="11"/>
  <c r="AX150" i="11"/>
  <c r="BA150" i="11" a="1"/>
  <c r="BA150" i="11" s="1"/>
  <c r="U150" i="11" s="1"/>
  <c r="P929" i="11"/>
  <c r="AY929" i="11"/>
  <c r="AZ929" i="11" s="1"/>
  <c r="S743" i="11"/>
  <c r="AP743" i="11"/>
  <c r="AQ743" i="11" s="1"/>
  <c r="AX780" i="11"/>
  <c r="BA780" i="11" a="1"/>
  <c r="BA780" i="11" s="1"/>
  <c r="U780" i="11" s="1"/>
  <c r="P819" i="11"/>
  <c r="AY819" i="11"/>
  <c r="AZ819" i="11" s="1"/>
  <c r="AY678" i="11"/>
  <c r="AZ678" i="11" s="1"/>
  <c r="P678" i="11"/>
  <c r="AF699" i="11"/>
  <c r="U615" i="11"/>
  <c r="M521" i="11"/>
  <c r="AG521" i="11"/>
  <c r="AH521" i="11" s="1"/>
  <c r="AF602" i="11"/>
  <c r="AP500" i="11"/>
  <c r="AQ500" i="11" s="1"/>
  <c r="S500" i="11"/>
  <c r="AO570" i="11"/>
  <c r="AG453" i="11"/>
  <c r="AH453" i="11" s="1"/>
  <c r="M453" i="11"/>
  <c r="U524" i="11"/>
  <c r="AG431" i="11"/>
  <c r="AH431" i="11" s="1"/>
  <c r="M431" i="11"/>
  <c r="BA330" i="11" a="1"/>
  <c r="BA330" i="11" s="1"/>
  <c r="U330" i="11" s="1"/>
  <c r="AX330" i="11"/>
  <c r="S300" i="11"/>
  <c r="AP300" i="11"/>
  <c r="AQ300" i="11" s="1"/>
  <c r="AX333" i="11"/>
  <c r="BA333" i="11" a="1"/>
  <c r="BA333" i="11" s="1"/>
  <c r="U333" i="11" s="1"/>
  <c r="AF255" i="11"/>
  <c r="AF250" i="11"/>
  <c r="S184" i="11"/>
  <c r="AP184" i="11"/>
  <c r="AQ184" i="11" s="1"/>
  <c r="AX190" i="11"/>
  <c r="BA190" i="11" a="1"/>
  <c r="BA190" i="11" s="1"/>
  <c r="U190" i="11" s="1"/>
  <c r="M155" i="11"/>
  <c r="AG155" i="11"/>
  <c r="AH155" i="11" s="1"/>
  <c r="AF149" i="11"/>
  <c r="M991" i="11"/>
  <c r="AG991" i="11"/>
  <c r="AH991" i="11" s="1"/>
  <c r="M1015" i="11"/>
  <c r="AG1015" i="11"/>
  <c r="AH1015" i="11" s="1"/>
  <c r="AX942" i="11"/>
  <c r="BA942" i="11" a="1"/>
  <c r="BA942" i="11" s="1"/>
  <c r="S908" i="11"/>
  <c r="AP908" i="11"/>
  <c r="AQ908" i="11" s="1"/>
  <c r="BA853" i="11" a="1"/>
  <c r="BA853" i="11" s="1"/>
  <c r="AX853" i="11"/>
  <c r="AG809" i="11"/>
  <c r="AH809" i="11" s="1"/>
  <c r="M726" i="11"/>
  <c r="AG726" i="11"/>
  <c r="AH726" i="11" s="1"/>
  <c r="AO801" i="11"/>
  <c r="AX768" i="11"/>
  <c r="BA768" i="11" a="1"/>
  <c r="BA768" i="11" s="1"/>
  <c r="U768" i="11" s="1"/>
  <c r="M723" i="11"/>
  <c r="AG723" i="11"/>
  <c r="AH723" i="11" s="1"/>
  <c r="P762" i="11"/>
  <c r="AY762" i="11"/>
  <c r="AZ762" i="11" s="1"/>
  <c r="AY662" i="11"/>
  <c r="AZ662" i="11" s="1"/>
  <c r="P662" i="11"/>
  <c r="M624" i="11"/>
  <c r="AG624" i="11"/>
  <c r="AH624" i="11" s="1"/>
  <c r="M574" i="11"/>
  <c r="AG574" i="11"/>
  <c r="AH574" i="11" s="1"/>
  <c r="U570" i="11"/>
  <c r="S530" i="11"/>
  <c r="AP530" i="11"/>
  <c r="AQ530" i="11" s="1"/>
  <c r="S562" i="11"/>
  <c r="AP562" i="11"/>
  <c r="AQ562" i="11" s="1"/>
  <c r="AX557" i="11"/>
  <c r="BA557" i="11" a="1"/>
  <c r="BA557" i="11" s="1"/>
  <c r="U557" i="11" s="1"/>
  <c r="AX516" i="11"/>
  <c r="BA516" i="11" a="1"/>
  <c r="BA516" i="11" s="1"/>
  <c r="U516" i="11" s="1"/>
  <c r="AF490" i="11"/>
  <c r="AF524" i="11"/>
  <c r="M507" i="11"/>
  <c r="AG507" i="11"/>
  <c r="AH507" i="11" s="1"/>
  <c r="M438" i="11"/>
  <c r="AG438" i="11"/>
  <c r="AH438" i="11" s="1"/>
  <c r="BA465" i="11" a="1"/>
  <c r="BA465" i="11" s="1"/>
  <c r="AX465" i="11"/>
  <c r="AP376" i="11"/>
  <c r="AQ376" i="11" s="1"/>
  <c r="S376" i="11"/>
  <c r="AX376" i="11"/>
  <c r="BA376" i="11" a="1"/>
  <c r="BA376" i="11" s="1"/>
  <c r="U376" i="11" s="1"/>
  <c r="BA262" i="11" a="1"/>
  <c r="BA262" i="11" s="1"/>
  <c r="U262" i="11" s="1"/>
  <c r="AX262" i="11"/>
  <c r="AO255" i="11"/>
  <c r="AY253" i="11"/>
  <c r="AZ253" i="11" s="1"/>
  <c r="P253" i="11"/>
  <c r="AF226" i="11"/>
  <c r="AO156" i="11"/>
  <c r="BA160" i="11" a="1"/>
  <c r="BA160" i="11" s="1"/>
  <c r="U160" i="11" s="1"/>
  <c r="AX160" i="11"/>
  <c r="AF996" i="11"/>
  <c r="AF960" i="11"/>
  <c r="AP998" i="11"/>
  <c r="AQ998" i="11" s="1"/>
  <c r="S998" i="11"/>
  <c r="U961" i="11"/>
  <c r="AF925" i="11"/>
  <c r="AF853" i="11"/>
  <c r="P848" i="11"/>
  <c r="AY848" i="11"/>
  <c r="AZ848" i="11" s="1"/>
  <c r="AX814" i="11"/>
  <c r="BA814" i="11" a="1"/>
  <c r="BA814" i="11" s="1"/>
  <c r="U814" i="11" s="1"/>
  <c r="P651" i="11"/>
  <c r="AY651" i="11"/>
  <c r="AZ651" i="11" s="1"/>
  <c r="U775" i="11"/>
  <c r="AX664" i="11"/>
  <c r="BA664" i="11" a="1"/>
  <c r="BA664" i="11" s="1"/>
  <c r="U664" i="11" s="1"/>
  <c r="P635" i="11"/>
  <c r="AY635" i="11"/>
  <c r="AZ635" i="11" s="1"/>
  <c r="M613" i="11"/>
  <c r="AG613" i="11"/>
  <c r="AH613" i="11" s="1"/>
  <c r="S579" i="11"/>
  <c r="AP579" i="11"/>
  <c r="AQ579" i="11" s="1"/>
  <c r="AF516" i="11"/>
  <c r="AX531" i="11"/>
  <c r="BA531" i="11" a="1"/>
  <c r="BA531" i="11" s="1"/>
  <c r="U531" i="11" s="1"/>
  <c r="BA338" i="11" a="1"/>
  <c r="BA338" i="11" s="1"/>
  <c r="U338" i="11" s="1"/>
  <c r="AX338" i="11"/>
  <c r="AO320" i="11"/>
  <c r="U164" i="11"/>
  <c r="AF135" i="11"/>
  <c r="U659" i="11"/>
  <c r="AY315" i="11"/>
  <c r="AZ315" i="11" s="1"/>
  <c r="P315" i="11"/>
  <c r="S696" i="11"/>
  <c r="AP696" i="11"/>
  <c r="AQ696" i="11" s="1"/>
  <c r="M291" i="11"/>
  <c r="AG291" i="11"/>
  <c r="AH291" i="11" s="1"/>
  <c r="AY217" i="11"/>
  <c r="AZ217" i="11" s="1"/>
  <c r="P217" i="11"/>
  <c r="M180" i="11"/>
  <c r="AG180" i="11"/>
  <c r="AH180" i="11" s="1"/>
  <c r="M842" i="11"/>
  <c r="AG842" i="11"/>
  <c r="AH842" i="11" s="1"/>
  <c r="AX1000" i="11"/>
  <c r="BA1000" i="11" a="1"/>
  <c r="BA1000" i="11" s="1"/>
  <c r="U1000" i="11" s="1"/>
  <c r="P921" i="11"/>
  <c r="AY921" i="11"/>
  <c r="AZ921" i="11" s="1"/>
  <c r="M847" i="11"/>
  <c r="AG847" i="11"/>
  <c r="AH847" i="11" s="1"/>
  <c r="M698" i="11"/>
  <c r="AG698" i="11"/>
  <c r="AH698" i="11" s="1"/>
  <c r="M588" i="11"/>
  <c r="AG588" i="11"/>
  <c r="AH588" i="11" s="1"/>
  <c r="M595" i="11"/>
  <c r="AG595" i="11"/>
  <c r="AH595" i="11" s="1"/>
  <c r="M511" i="11"/>
  <c r="AG511" i="11"/>
  <c r="AH511" i="11" s="1"/>
  <c r="P481" i="11"/>
  <c r="AY481" i="11"/>
  <c r="AZ481" i="11" s="1"/>
  <c r="P419" i="11"/>
  <c r="AY419" i="11"/>
  <c r="AZ419" i="11" s="1"/>
  <c r="BA403" i="11" a="1"/>
  <c r="BA403" i="11" s="1"/>
  <c r="AX403" i="11"/>
  <c r="M283" i="11"/>
  <c r="AG283" i="11"/>
  <c r="AH283" i="11" s="1"/>
  <c r="BA284" i="11" a="1"/>
  <c r="BA284" i="11" s="1"/>
  <c r="U284" i="11" s="1"/>
  <c r="AX284" i="11"/>
  <c r="AX970" i="11"/>
  <c r="BA970" i="11" a="1"/>
  <c r="BA970" i="11" s="1"/>
  <c r="U970" i="11" s="1"/>
  <c r="M982" i="11"/>
  <c r="AG982" i="11"/>
  <c r="AH982" i="11" s="1"/>
  <c r="M893" i="11"/>
  <c r="AG893" i="11"/>
  <c r="AH893" i="11" s="1"/>
  <c r="M922" i="11"/>
  <c r="AG922" i="11"/>
  <c r="AH922" i="11" s="1"/>
  <c r="P891" i="11"/>
  <c r="AY891" i="11"/>
  <c r="AZ891" i="11" s="1"/>
  <c r="S799" i="11"/>
  <c r="S713" i="11"/>
  <c r="AP713" i="11"/>
  <c r="AQ713" i="11" s="1"/>
  <c r="P738" i="11"/>
  <c r="AY738" i="11"/>
  <c r="AZ738" i="11" s="1"/>
  <c r="M717" i="11"/>
  <c r="AG717" i="11"/>
  <c r="AH717" i="11" s="1"/>
  <c r="S753" i="11"/>
  <c r="AP753" i="11"/>
  <c r="AQ753" i="11" s="1"/>
  <c r="AX729" i="11"/>
  <c r="BA729" i="11" a="1"/>
  <c r="BA729" i="11" s="1"/>
  <c r="U729" i="11" s="1"/>
  <c r="AY647" i="11"/>
  <c r="AZ647" i="11" s="1"/>
  <c r="P647" i="11"/>
  <c r="S596" i="11"/>
  <c r="M614" i="11"/>
  <c r="AG614" i="11"/>
  <c r="AH614" i="11" s="1"/>
  <c r="AY587" i="11"/>
  <c r="AZ587" i="11" s="1"/>
  <c r="P587" i="11"/>
  <c r="M541" i="11"/>
  <c r="AG541" i="11"/>
  <c r="AH541" i="11" s="1"/>
  <c r="M483" i="11"/>
  <c r="AG483" i="11"/>
  <c r="AH483" i="11" s="1"/>
  <c r="AX486" i="11"/>
  <c r="BA486" i="11" a="1"/>
  <c r="BA486" i="11" s="1"/>
  <c r="U486" i="11" s="1"/>
  <c r="AX455" i="11"/>
  <c r="BA455" i="11" a="1"/>
  <c r="BA455" i="11" s="1"/>
  <c r="BA466" i="11" a="1"/>
  <c r="BA466" i="11" s="1"/>
  <c r="U466" i="11" s="1"/>
  <c r="AX466" i="11"/>
  <c r="M409" i="11"/>
  <c r="AG409" i="11"/>
  <c r="AH409" i="11" s="1"/>
  <c r="S292" i="11"/>
  <c r="M264" i="11"/>
  <c r="AG264" i="11"/>
  <c r="AH264" i="11" s="1"/>
  <c r="S214" i="11"/>
  <c r="AP214" i="11"/>
  <c r="AQ214" i="11" s="1"/>
  <c r="P199" i="11"/>
  <c r="AY199" i="11"/>
  <c r="AZ199" i="11" s="1"/>
  <c r="AY974" i="11"/>
  <c r="AZ974" i="11" s="1"/>
  <c r="P974" i="11"/>
  <c r="BA900" i="11" a="1"/>
  <c r="BA900" i="11" s="1"/>
  <c r="U900" i="11" s="1"/>
  <c r="AX900" i="11"/>
  <c r="P730" i="11"/>
  <c r="AY730" i="11"/>
  <c r="AZ730" i="11" s="1"/>
  <c r="P704" i="11"/>
  <c r="AY704" i="11"/>
  <c r="AZ704" i="11" s="1"/>
  <c r="M775" i="11"/>
  <c r="AG775" i="11"/>
  <c r="AH775" i="11" s="1"/>
  <c r="S635" i="11"/>
  <c r="AP635" i="11"/>
  <c r="AQ635" i="11" s="1"/>
  <c r="AP603" i="11"/>
  <c r="AQ603" i="11" s="1"/>
  <c r="S603" i="11"/>
  <c r="AP611" i="11"/>
  <c r="AQ611" i="11" s="1"/>
  <c r="S611" i="11"/>
  <c r="AX614" i="11"/>
  <c r="BA614" i="11" a="1"/>
  <c r="BA614" i="11" s="1"/>
  <c r="U614" i="11" s="1"/>
  <c r="M503" i="11"/>
  <c r="AG503" i="11"/>
  <c r="AH503" i="11" s="1"/>
  <c r="AP397" i="11"/>
  <c r="AQ397" i="11" s="1"/>
  <c r="S397" i="11"/>
  <c r="M455" i="11"/>
  <c r="AG455" i="11"/>
  <c r="AH455" i="11" s="1"/>
  <c r="AX414" i="11"/>
  <c r="BA414" i="11" a="1"/>
  <c r="BA414" i="11" s="1"/>
  <c r="AY346" i="11"/>
  <c r="AZ346" i="11" s="1"/>
  <c r="P346" i="11"/>
  <c r="AY349" i="11"/>
  <c r="AZ349" i="11" s="1"/>
  <c r="P349" i="11"/>
  <c r="AP321" i="11"/>
  <c r="AQ321" i="11" s="1"/>
  <c r="S321" i="11"/>
  <c r="AG237" i="11"/>
  <c r="AH237" i="11" s="1"/>
  <c r="M237" i="11"/>
  <c r="P148" i="11"/>
  <c r="AY148" i="11"/>
  <c r="AZ148" i="11" s="1"/>
  <c r="AY126" i="11"/>
  <c r="AZ126" i="11" s="1"/>
  <c r="P126" i="11"/>
  <c r="P570" i="11"/>
  <c r="AY570" i="11"/>
  <c r="AZ570" i="11" s="1"/>
  <c r="AX745" i="11"/>
  <c r="BA745" i="11" a="1"/>
  <c r="BA745" i="11" s="1"/>
  <c r="U745" i="11" s="1"/>
  <c r="M987" i="11"/>
  <c r="AG987" i="11"/>
  <c r="AH987" i="11" s="1"/>
  <c r="M914" i="11"/>
  <c r="AG914" i="11"/>
  <c r="AH914" i="11" s="1"/>
  <c r="M803" i="11"/>
  <c r="AG803" i="11"/>
  <c r="AH803" i="11" s="1"/>
  <c r="AY611" i="11"/>
  <c r="AZ611" i="11" s="1"/>
  <c r="P611" i="11"/>
  <c r="AX983" i="11"/>
  <c r="BA983" i="11" a="1"/>
  <c r="BA983" i="11" s="1"/>
  <c r="U983" i="11" s="1"/>
  <c r="P559" i="11"/>
  <c r="AY559" i="11"/>
  <c r="AZ559" i="11" s="1"/>
  <c r="P536" i="11"/>
  <c r="AY536" i="11"/>
  <c r="AZ536" i="11" s="1"/>
  <c r="M660" i="11"/>
  <c r="AG660" i="11"/>
  <c r="AH660" i="11" s="1"/>
  <c r="AX131" i="11"/>
  <c r="BA131" i="11" a="1"/>
  <c r="BA131" i="11" s="1"/>
  <c r="U131" i="11" s="1"/>
  <c r="M869" i="11"/>
  <c r="AG869" i="11"/>
  <c r="AH869" i="11" s="1"/>
  <c r="M771" i="11"/>
  <c r="AG771" i="11"/>
  <c r="AH771" i="11" s="1"/>
  <c r="M586" i="11"/>
  <c r="AG586" i="11"/>
  <c r="AH586" i="11" s="1"/>
  <c r="M587" i="11"/>
  <c r="AG587" i="11"/>
  <c r="AH587" i="11" s="1"/>
  <c r="BA610" i="11" a="1"/>
  <c r="BA610" i="11" s="1"/>
  <c r="U610" i="11" s="1"/>
  <c r="AX610" i="11"/>
  <c r="AX312" i="11"/>
  <c r="BA312" i="11" a="1"/>
  <c r="BA312" i="11" s="1"/>
  <c r="P774" i="11"/>
  <c r="AY774" i="11"/>
  <c r="AZ774" i="11" s="1"/>
  <c r="M459" i="11"/>
  <c r="AG459" i="11"/>
  <c r="AH459" i="11" s="1"/>
  <c r="P213" i="11"/>
  <c r="P176" i="11"/>
  <c r="AY176" i="11"/>
  <c r="AZ176" i="11" s="1"/>
  <c r="BA948" i="11" a="1"/>
  <c r="BA948" i="11" s="1"/>
  <c r="U948" i="11" s="1"/>
  <c r="AX948" i="11"/>
  <c r="M871" i="11"/>
  <c r="AG871" i="11"/>
  <c r="AH871" i="11" s="1"/>
  <c r="M859" i="11"/>
  <c r="AG859" i="11"/>
  <c r="AH859" i="11" s="1"/>
  <c r="M707" i="11"/>
  <c r="AG707" i="11"/>
  <c r="AH707" i="11" s="1"/>
  <c r="M621" i="11"/>
  <c r="M537" i="11"/>
  <c r="AG537" i="11"/>
  <c r="AH537" i="11" s="1"/>
  <c r="P552" i="11"/>
  <c r="AY552" i="11"/>
  <c r="AZ552" i="11" s="1"/>
  <c r="M578" i="11"/>
  <c r="AG578" i="11"/>
  <c r="AH578" i="11" s="1"/>
  <c r="AX547" i="11"/>
  <c r="BA547" i="11" a="1"/>
  <c r="BA547" i="11" s="1"/>
  <c r="U547" i="11" s="1"/>
  <c r="AX522" i="11"/>
  <c r="BA522" i="11" a="1"/>
  <c r="BA522" i="11" s="1"/>
  <c r="AY515" i="11"/>
  <c r="AZ515" i="11" s="1"/>
  <c r="P515" i="11"/>
  <c r="BA383" i="11" a="1"/>
  <c r="BA383" i="11" s="1"/>
  <c r="U383" i="11" s="1"/>
  <c r="AX383" i="11"/>
  <c r="AX406" i="11"/>
  <c r="BA406" i="11" a="1"/>
  <c r="BA406" i="11" s="1"/>
  <c r="U406" i="11" s="1"/>
  <c r="BA241" i="11" a="1"/>
  <c r="BA241" i="11" s="1"/>
  <c r="U241" i="11" s="1"/>
  <c r="AX241" i="11"/>
  <c r="AF224" i="11"/>
  <c r="M173" i="11"/>
  <c r="AG173" i="11"/>
  <c r="AH173" i="11" s="1"/>
  <c r="S1006" i="11"/>
  <c r="M1001" i="11"/>
  <c r="AG1001" i="11"/>
  <c r="AH1001" i="11" s="1"/>
  <c r="AP925" i="11"/>
  <c r="AQ925" i="11" s="1"/>
  <c r="S925" i="11"/>
  <c r="AF948" i="11"/>
  <c r="S910" i="11"/>
  <c r="AP910" i="11"/>
  <c r="AQ910" i="11" s="1"/>
  <c r="AX846" i="11"/>
  <c r="BA846" i="11" a="1"/>
  <c r="BA846" i="11" s="1"/>
  <c r="U846" i="11" s="1"/>
  <c r="U764" i="11"/>
  <c r="M645" i="11"/>
  <c r="AG645" i="11"/>
  <c r="AH645" i="11" s="1"/>
  <c r="M659" i="11"/>
  <c r="AG659" i="11"/>
  <c r="AH659" i="11" s="1"/>
  <c r="M572" i="11"/>
  <c r="AG572" i="11"/>
  <c r="AH572" i="11" s="1"/>
  <c r="M642" i="11"/>
  <c r="S594" i="11"/>
  <c r="AP594" i="11"/>
  <c r="AQ594" i="11" s="1"/>
  <c r="S604" i="11"/>
  <c r="AP604" i="11"/>
  <c r="AQ604" i="11" s="1"/>
  <c r="M479" i="11"/>
  <c r="AG479" i="11"/>
  <c r="AH479" i="11" s="1"/>
  <c r="U462" i="11"/>
  <c r="AX390" i="11"/>
  <c r="BA390" i="11" a="1"/>
  <c r="BA390" i="11" s="1"/>
  <c r="U390" i="11" s="1"/>
  <c r="P402" i="11"/>
  <c r="AY402" i="11"/>
  <c r="AZ402" i="11" s="1"/>
  <c r="S326" i="11"/>
  <c r="AP326" i="11"/>
  <c r="AQ326" i="11" s="1"/>
  <c r="AX310" i="11"/>
  <c r="BA310" i="11" a="1"/>
  <c r="BA310" i="11" s="1"/>
  <c r="AX238" i="11"/>
  <c r="BA238" i="11" a="1"/>
  <c r="BA238" i="11" s="1"/>
  <c r="U238" i="11" s="1"/>
  <c r="M187" i="11"/>
  <c r="AG187" i="11"/>
  <c r="AH187" i="11" s="1"/>
  <c r="S167" i="11"/>
  <c r="AP167" i="11"/>
  <c r="AQ167" i="11" s="1"/>
  <c r="AG144" i="11"/>
  <c r="AH144" i="11" s="1"/>
  <c r="M144" i="11"/>
  <c r="AG638" i="11"/>
  <c r="AH638" i="11" s="1"/>
  <c r="M638" i="11"/>
  <c r="P307" i="11"/>
  <c r="AY307" i="11"/>
  <c r="AZ307" i="11" s="1"/>
  <c r="M384" i="11"/>
  <c r="AG384" i="11"/>
  <c r="AH384" i="11" s="1"/>
  <c r="S262" i="11"/>
  <c r="AP262" i="11"/>
  <c r="AQ262" i="11" s="1"/>
  <c r="P773" i="11"/>
  <c r="AY773" i="11"/>
  <c r="AZ773" i="11" s="1"/>
  <c r="BA813" i="11" a="1"/>
  <c r="BA813" i="11" s="1"/>
  <c r="U813" i="11" s="1"/>
  <c r="AX813" i="11"/>
  <c r="S308" i="11"/>
  <c r="AP308" i="11"/>
  <c r="AQ308" i="11" s="1"/>
  <c r="AY982" i="11"/>
  <c r="AZ982" i="11" s="1"/>
  <c r="P982" i="11"/>
  <c r="S622" i="11"/>
  <c r="AP622" i="11"/>
  <c r="AQ622" i="11" s="1"/>
  <c r="BA438" i="11" a="1"/>
  <c r="BA438" i="11" s="1"/>
  <c r="U438" i="11" s="1"/>
  <c r="AX438" i="11"/>
  <c r="AY966" i="11"/>
  <c r="AZ966" i="11" s="1"/>
  <c r="P966" i="11"/>
  <c r="S571" i="11"/>
  <c r="AP571" i="11"/>
  <c r="AQ571" i="11" s="1"/>
  <c r="U419" i="11"/>
  <c r="S735" i="11"/>
  <c r="AP735" i="11"/>
  <c r="AQ735" i="11" s="1"/>
  <c r="BA636" i="11" a="1"/>
  <c r="BA636" i="11" s="1"/>
  <c r="AX636" i="11"/>
  <c r="U343" i="11"/>
  <c r="AG582" i="11"/>
  <c r="AH582" i="11" s="1"/>
  <c r="M582" i="11"/>
  <c r="AX573" i="11"/>
  <c r="BA573" i="11" a="1"/>
  <c r="BA573" i="11" s="1"/>
  <c r="U573" i="11" s="1"/>
  <c r="AX250" i="11"/>
  <c r="BA250" i="11" a="1"/>
  <c r="BA250" i="11" s="1"/>
  <c r="S703" i="11"/>
  <c r="AP703" i="11"/>
  <c r="AQ703" i="11" s="1"/>
  <c r="AX753" i="11"/>
  <c r="BA753" i="11" a="1"/>
  <c r="BA753" i="11" s="1"/>
  <c r="U753" i="11" s="1"/>
  <c r="M817" i="11"/>
  <c r="AG817" i="11"/>
  <c r="AH817" i="11" s="1"/>
  <c r="AX156" i="11"/>
  <c r="BA156" i="11" a="1"/>
  <c r="BA156" i="11" s="1"/>
  <c r="U156" i="11" s="1"/>
  <c r="P219" i="11"/>
  <c r="AY219" i="11"/>
  <c r="AZ219" i="11" s="1"/>
  <c r="S968" i="11"/>
  <c r="AP968" i="11"/>
  <c r="AQ968" i="11" s="1"/>
  <c r="M931" i="11"/>
  <c r="AG931" i="11"/>
  <c r="AH931" i="11" s="1"/>
  <c r="P989" i="11"/>
  <c r="AY989" i="11"/>
  <c r="AZ989" i="11" s="1"/>
  <c r="AX902" i="11"/>
  <c r="BA902" i="11" a="1"/>
  <c r="BA902" i="11" s="1"/>
  <c r="U902" i="11" s="1"/>
  <c r="M824" i="11"/>
  <c r="AG824" i="11"/>
  <c r="AH824" i="11" s="1"/>
  <c r="M825" i="11"/>
  <c r="AG825" i="11"/>
  <c r="AH825" i="11" s="1"/>
  <c r="M832" i="11"/>
  <c r="AG832" i="11"/>
  <c r="AH832" i="11" s="1"/>
  <c r="P748" i="11"/>
  <c r="AY748" i="11"/>
  <c r="AZ748" i="11" s="1"/>
  <c r="AX807" i="11"/>
  <c r="BA807" i="11" a="1"/>
  <c r="BA807" i="11" s="1"/>
  <c r="U807" i="11" s="1"/>
  <c r="AF737" i="11"/>
  <c r="AY663" i="11"/>
  <c r="AZ663" i="11" s="1"/>
  <c r="P663" i="11"/>
  <c r="BA681" i="11" a="1"/>
  <c r="BA681" i="11" s="1"/>
  <c r="U681" i="11" s="1"/>
  <c r="AX681" i="11"/>
  <c r="AX620" i="11"/>
  <c r="BA620" i="11" a="1"/>
  <c r="BA620" i="11" s="1"/>
  <c r="U620" i="11" s="1"/>
  <c r="P542" i="11"/>
  <c r="AY542" i="11"/>
  <c r="AZ542" i="11" s="1"/>
  <c r="M534" i="11"/>
  <c r="AG534" i="11"/>
  <c r="AH534" i="11" s="1"/>
  <c r="AX470" i="11"/>
  <c r="BA470" i="11" a="1"/>
  <c r="BA470" i="11" s="1"/>
  <c r="U470" i="11" s="1"/>
  <c r="M414" i="11"/>
  <c r="AG414" i="11"/>
  <c r="AH414" i="11" s="1"/>
  <c r="M396" i="11"/>
  <c r="AG396" i="11"/>
  <c r="AH396" i="11" s="1"/>
  <c r="P348" i="11"/>
  <c r="AY348" i="11"/>
  <c r="AZ348" i="11" s="1"/>
  <c r="P343" i="11"/>
  <c r="AY343" i="11"/>
  <c r="AZ343" i="11" s="1"/>
  <c r="AY344" i="11"/>
  <c r="AZ344" i="11" s="1"/>
  <c r="P344" i="11"/>
  <c r="AF331" i="11"/>
  <c r="AX316" i="11"/>
  <c r="BA316" i="11" a="1"/>
  <c r="BA316" i="11" s="1"/>
  <c r="AY290" i="11"/>
  <c r="AZ290" i="11" s="1"/>
  <c r="P290" i="11"/>
  <c r="P233" i="11"/>
  <c r="AY233" i="11"/>
  <c r="AZ233" i="11" s="1"/>
  <c r="BA170" i="11" a="1"/>
  <c r="BA170" i="11" s="1"/>
  <c r="U170" i="11" s="1"/>
  <c r="AX170" i="11"/>
  <c r="AY163" i="11"/>
  <c r="AZ163" i="11" s="1"/>
  <c r="P163" i="11"/>
  <c r="AF133" i="11"/>
  <c r="AP950" i="11"/>
  <c r="AQ950" i="11" s="1"/>
  <c r="S950" i="11"/>
  <c r="AF988" i="11"/>
  <c r="AF1000" i="11"/>
  <c r="M882" i="11"/>
  <c r="AG882" i="11"/>
  <c r="AH882" i="11" s="1"/>
  <c r="M887" i="11"/>
  <c r="AG887" i="11"/>
  <c r="AH887" i="11" s="1"/>
  <c r="AP795" i="11"/>
  <c r="AQ795" i="11" s="1"/>
  <c r="S795" i="11"/>
  <c r="S793" i="11"/>
  <c r="AP793" i="11"/>
  <c r="AQ793" i="11" s="1"/>
  <c r="AF769" i="11"/>
  <c r="P843" i="11"/>
  <c r="AY843" i="11"/>
  <c r="AZ843" i="11" s="1"/>
  <c r="P696" i="11"/>
  <c r="AY696" i="11"/>
  <c r="AZ696" i="11" s="1"/>
  <c r="M765" i="11"/>
  <c r="AG765" i="11"/>
  <c r="AH765" i="11" s="1"/>
  <c r="AF688" i="11"/>
  <c r="M652" i="11"/>
  <c r="AG652" i="11"/>
  <c r="AH652" i="11" s="1"/>
  <c r="AF678" i="11"/>
  <c r="AX590" i="11"/>
  <c r="BA590" i="11" a="1"/>
  <c r="BA590" i="11" s="1"/>
  <c r="U590" i="11" s="1"/>
  <c r="AF611" i="11"/>
  <c r="AF626" i="11"/>
  <c r="AG523" i="11"/>
  <c r="AH523" i="11" s="1"/>
  <c r="M523" i="11"/>
  <c r="AY452" i="11"/>
  <c r="AZ452" i="11" s="1"/>
  <c r="P452" i="11"/>
  <c r="AF411" i="11"/>
  <c r="AF365" i="11"/>
  <c r="AF343" i="11"/>
  <c r="AO319" i="11"/>
  <c r="AF310" i="11"/>
  <c r="AY286" i="11"/>
  <c r="AZ286" i="11" s="1"/>
  <c r="P286" i="11"/>
  <c r="AF269" i="11"/>
  <c r="P232" i="11"/>
  <c r="AY232" i="11"/>
  <c r="AZ232" i="11" s="1"/>
  <c r="AF222" i="11"/>
  <c r="AF218" i="11"/>
  <c r="AF215" i="11"/>
  <c r="AO175" i="11"/>
  <c r="AY189" i="11"/>
  <c r="AZ189" i="11" s="1"/>
  <c r="P189" i="11"/>
  <c r="P142" i="11"/>
  <c r="AY142" i="11"/>
  <c r="AZ142" i="11" s="1"/>
  <c r="S956" i="11"/>
  <c r="AP956" i="11"/>
  <c r="AQ956" i="11" s="1"/>
  <c r="P993" i="11"/>
  <c r="AY993" i="11"/>
  <c r="AZ993" i="11" s="1"/>
  <c r="S972" i="11"/>
  <c r="AP972" i="11"/>
  <c r="AQ972" i="11" s="1"/>
  <c r="S918" i="11"/>
  <c r="AP918" i="11"/>
  <c r="AQ918" i="11" s="1"/>
  <c r="AY909" i="11"/>
  <c r="AZ909" i="11" s="1"/>
  <c r="P909" i="11"/>
  <c r="P859" i="11"/>
  <c r="AY859" i="11"/>
  <c r="AZ859" i="11" s="1"/>
  <c r="M779" i="11"/>
  <c r="AG779" i="11"/>
  <c r="AH779" i="11" s="1"/>
  <c r="P764" i="11"/>
  <c r="AY764" i="11"/>
  <c r="AZ764" i="11" s="1"/>
  <c r="AP712" i="11"/>
  <c r="AQ712" i="11" s="1"/>
  <c r="S712" i="11"/>
  <c r="P694" i="11"/>
  <c r="AY694" i="11"/>
  <c r="AZ694" i="11" s="1"/>
  <c r="P643" i="11"/>
  <c r="AY643" i="11"/>
  <c r="AZ643" i="11" s="1"/>
  <c r="AY671" i="11"/>
  <c r="AZ671" i="11" s="1"/>
  <c r="P671" i="11"/>
  <c r="AF620" i="11"/>
  <c r="BA626" i="11" a="1"/>
  <c r="BA626" i="11" s="1"/>
  <c r="U626" i="11" s="1"/>
  <c r="AX626" i="11"/>
  <c r="AF474" i="11"/>
  <c r="AX541" i="11"/>
  <c r="BA541" i="11" a="1"/>
  <c r="BA541" i="11" s="1"/>
  <c r="U541" i="11" s="1"/>
  <c r="M538" i="11"/>
  <c r="AG538" i="11"/>
  <c r="AH538" i="11" s="1"/>
  <c r="AY509" i="11"/>
  <c r="AZ509" i="11" s="1"/>
  <c r="P509" i="11"/>
  <c r="BA427" i="11" a="1"/>
  <c r="BA427" i="11" s="1"/>
  <c r="AX427" i="11"/>
  <c r="P400" i="11"/>
  <c r="AY400" i="11"/>
  <c r="AZ400" i="11" s="1"/>
  <c r="P434" i="11"/>
  <c r="AY434" i="11"/>
  <c r="AZ434" i="11" s="1"/>
  <c r="AF286" i="11"/>
  <c r="U222" i="11"/>
  <c r="AX183" i="11"/>
  <c r="BA183" i="11" a="1"/>
  <c r="BA183" i="11" s="1"/>
  <c r="U191" i="11"/>
  <c r="M1011" i="11"/>
  <c r="AG1011" i="11"/>
  <c r="AH1011" i="11" s="1"/>
  <c r="M993" i="11"/>
  <c r="AG993" i="11"/>
  <c r="AH993" i="11" s="1"/>
  <c r="P949" i="11"/>
  <c r="AY949" i="11"/>
  <c r="AZ949" i="11" s="1"/>
  <c r="M897" i="11"/>
  <c r="AG897" i="11"/>
  <c r="AH897" i="11" s="1"/>
  <c r="AY901" i="11"/>
  <c r="AZ901" i="11" s="1"/>
  <c r="P901" i="11"/>
  <c r="AY856" i="11"/>
  <c r="AZ856" i="11" s="1"/>
  <c r="P856" i="11"/>
  <c r="BA924" i="11" a="1"/>
  <c r="BA924" i="11" s="1"/>
  <c r="U924" i="11" s="1"/>
  <c r="AX924" i="11"/>
  <c r="AY711" i="11"/>
  <c r="AZ711" i="11" s="1"/>
  <c r="P711" i="11"/>
  <c r="M773" i="11"/>
  <c r="AG773" i="11"/>
  <c r="AH773" i="11" s="1"/>
  <c r="AY670" i="11"/>
  <c r="AZ670" i="11" s="1"/>
  <c r="P670" i="11"/>
  <c r="M705" i="11"/>
  <c r="AG705" i="11"/>
  <c r="AH705" i="11" s="1"/>
  <c r="AX656" i="11"/>
  <c r="BA656" i="11" a="1"/>
  <c r="BA656" i="11" s="1"/>
  <c r="U656" i="11" s="1"/>
  <c r="AF635" i="11"/>
  <c r="BA563" i="11" a="1"/>
  <c r="BA563" i="11" s="1"/>
  <c r="U563" i="11" s="1"/>
  <c r="AX563" i="11"/>
  <c r="AX581" i="11"/>
  <c r="BA581" i="11" a="1"/>
  <c r="BA581" i="11" s="1"/>
  <c r="U581" i="11" s="1"/>
  <c r="M422" i="11"/>
  <c r="AG422" i="11"/>
  <c r="AH422" i="11" s="1"/>
  <c r="BA538" i="11" a="1"/>
  <c r="BA538" i="11" s="1"/>
  <c r="U538" i="11" s="1"/>
  <c r="AX538" i="11"/>
  <c r="AY475" i="11"/>
  <c r="AZ475" i="11" s="1"/>
  <c r="P475" i="11"/>
  <c r="AY389" i="11"/>
  <c r="AZ389" i="11" s="1"/>
  <c r="P389" i="11"/>
  <c r="S330" i="11"/>
  <c r="AP330" i="11"/>
  <c r="AQ330" i="11" s="1"/>
  <c r="AO318" i="11"/>
  <c r="U309" i="11"/>
  <c r="M305" i="11"/>
  <c r="AG305" i="11"/>
  <c r="AH305" i="11" s="1"/>
  <c r="AF242" i="11"/>
  <c r="AF202" i="11"/>
  <c r="AF156" i="11"/>
  <c r="AG146" i="11"/>
  <c r="AH146" i="11" s="1"/>
  <c r="M146" i="11"/>
  <c r="S984" i="11"/>
  <c r="AP984" i="11"/>
  <c r="AQ984" i="11" s="1"/>
  <c r="P977" i="11"/>
  <c r="AY977" i="11"/>
  <c r="AZ977" i="11" s="1"/>
  <c r="P867" i="11"/>
  <c r="AY867" i="11"/>
  <c r="AZ867" i="11" s="1"/>
  <c r="P785" i="11"/>
  <c r="AY785" i="11"/>
  <c r="AZ785" i="11" s="1"/>
  <c r="M732" i="11"/>
  <c r="AG732" i="11"/>
  <c r="AH732" i="11" s="1"/>
  <c r="AY719" i="11"/>
  <c r="AZ719" i="11" s="1"/>
  <c r="P719" i="11"/>
  <c r="AF745" i="11"/>
  <c r="M677" i="11"/>
  <c r="AG677" i="11"/>
  <c r="AH677" i="11" s="1"/>
  <c r="P734" i="11"/>
  <c r="AY734" i="11"/>
  <c r="AZ734" i="11" s="1"/>
  <c r="AY717" i="11"/>
  <c r="AZ717" i="11" s="1"/>
  <c r="AX642" i="11"/>
  <c r="BA642" i="11" a="1"/>
  <c r="BA642" i="11" s="1"/>
  <c r="U642" i="11" s="1"/>
  <c r="P631" i="11"/>
  <c r="AY631" i="11"/>
  <c r="AZ631" i="11" s="1"/>
  <c r="AP619" i="11"/>
  <c r="AQ619" i="11" s="1"/>
  <c r="S619" i="11"/>
  <c r="AF596" i="11"/>
  <c r="AX583" i="11"/>
  <c r="BA583" i="11" a="1"/>
  <c r="BA583" i="11" s="1"/>
  <c r="U583" i="11" s="1"/>
  <c r="M533" i="11"/>
  <c r="AG533" i="11"/>
  <c r="AH533" i="11" s="1"/>
  <c r="M515" i="11"/>
  <c r="AG515" i="11"/>
  <c r="AH515" i="11" s="1"/>
  <c r="AX502" i="11"/>
  <c r="BA502" i="11" a="1"/>
  <c r="BA502" i="11" s="1"/>
  <c r="P392" i="11"/>
  <c r="AY392" i="11"/>
  <c r="AZ392" i="11" s="1"/>
  <c r="M372" i="11"/>
  <c r="AG372" i="11"/>
  <c r="AH372" i="11" s="1"/>
  <c r="AF309" i="11"/>
  <c r="AO266" i="11"/>
  <c r="AP211" i="11"/>
  <c r="AQ211" i="11" s="1"/>
  <c r="S211" i="11"/>
  <c r="U200" i="11"/>
  <c r="BA179" i="11" a="1"/>
  <c r="BA179" i="11" s="1"/>
  <c r="AX179" i="11"/>
  <c r="BA941" i="11" a="1"/>
  <c r="BA941" i="11" s="1"/>
  <c r="U941" i="11" s="1"/>
  <c r="AX941" i="11"/>
  <c r="AF984" i="11"/>
  <c r="U942" i="11"/>
  <c r="U929" i="11"/>
  <c r="S904" i="11"/>
  <c r="AP904" i="11"/>
  <c r="AQ904" i="11" s="1"/>
  <c r="U853" i="11"/>
  <c r="P905" i="11"/>
  <c r="AY905" i="11"/>
  <c r="AZ905" i="11" s="1"/>
  <c r="M778" i="11"/>
  <c r="AG778" i="11"/>
  <c r="AH778" i="11" s="1"/>
  <c r="M650" i="11"/>
  <c r="AG650" i="11"/>
  <c r="AH650" i="11" s="1"/>
  <c r="BA703" i="11" a="1"/>
  <c r="BA703" i="11" s="1"/>
  <c r="U703" i="11" s="1"/>
  <c r="AX703" i="11"/>
  <c r="BA490" i="11" a="1"/>
  <c r="BA490" i="11" s="1"/>
  <c r="AX490" i="11"/>
  <c r="S469" i="11"/>
  <c r="AP469" i="11"/>
  <c r="AQ469" i="11" s="1"/>
  <c r="AX494" i="11"/>
  <c r="BA494" i="11" a="1"/>
  <c r="BA494" i="11" s="1"/>
  <c r="P410" i="11"/>
  <c r="AY410" i="11"/>
  <c r="AZ410" i="11" s="1"/>
  <c r="P336" i="11"/>
  <c r="AY336" i="11"/>
  <c r="AZ336" i="11" s="1"/>
  <c r="M288" i="11"/>
  <c r="AG288" i="11"/>
  <c r="AH288" i="11" s="1"/>
  <c r="P159" i="11"/>
  <c r="AY159" i="11"/>
  <c r="AZ159" i="11" s="1"/>
  <c r="U123" i="11"/>
  <c r="S1004" i="11"/>
  <c r="AP1004" i="11"/>
  <c r="AQ1004" i="11" s="1"/>
  <c r="M917" i="11"/>
  <c r="AG917" i="11"/>
  <c r="AH917" i="11" s="1"/>
  <c r="AF863" i="11"/>
  <c r="M818" i="11"/>
  <c r="AG818" i="11"/>
  <c r="AH818" i="11" s="1"/>
  <c r="P851" i="11"/>
  <c r="AY851" i="11"/>
  <c r="AZ851" i="11" s="1"/>
  <c r="BA821" i="11" a="1"/>
  <c r="BA821" i="11" s="1"/>
  <c r="U821" i="11" s="1"/>
  <c r="AX821" i="11"/>
  <c r="AP760" i="11"/>
  <c r="AQ760" i="11" s="1"/>
  <c r="S760" i="11"/>
  <c r="AF785" i="11"/>
  <c r="U740" i="11"/>
  <c r="P733" i="11"/>
  <c r="AY733" i="11"/>
  <c r="AZ733" i="11" s="1"/>
  <c r="M653" i="11"/>
  <c r="AG653" i="11"/>
  <c r="AH653" i="11" s="1"/>
  <c r="AX705" i="11"/>
  <c r="BA705" i="11" a="1"/>
  <c r="BA705" i="11" s="1"/>
  <c r="U705" i="11" s="1"/>
  <c r="AO642" i="11"/>
  <c r="M633" i="11"/>
  <c r="AG633" i="11"/>
  <c r="AH633" i="11" s="1"/>
  <c r="AP492" i="11"/>
  <c r="AQ492" i="11" s="1"/>
  <c r="S492" i="11"/>
  <c r="P607" i="11"/>
  <c r="AY607" i="11"/>
  <c r="AZ607" i="11" s="1"/>
  <c r="M565" i="11"/>
  <c r="AG565" i="11"/>
  <c r="AH565" i="11" s="1"/>
  <c r="AP508" i="11"/>
  <c r="AQ508" i="11" s="1"/>
  <c r="S508" i="11"/>
  <c r="AY511" i="11"/>
  <c r="AZ511" i="11" s="1"/>
  <c r="P511" i="11"/>
  <c r="S462" i="11"/>
  <c r="AP462" i="11"/>
  <c r="AQ462" i="11" s="1"/>
  <c r="AF403" i="11"/>
  <c r="AF437" i="11"/>
  <c r="AG342" i="11"/>
  <c r="AH342" i="11" s="1"/>
  <c r="M342" i="11"/>
  <c r="M285" i="11"/>
  <c r="AG285" i="11"/>
  <c r="AH285" i="11" s="1"/>
  <c r="P297" i="11"/>
  <c r="AY297" i="11"/>
  <c r="AZ297" i="11" s="1"/>
  <c r="S275" i="11"/>
  <c r="AP275" i="11"/>
  <c r="AQ275" i="11" s="1"/>
  <c r="AF284" i="11"/>
  <c r="S208" i="11"/>
  <c r="AP208" i="11"/>
  <c r="AQ208" i="11" s="1"/>
  <c r="P209" i="11"/>
  <c r="AY209" i="11"/>
  <c r="AZ209" i="11" s="1"/>
  <c r="M161" i="11"/>
  <c r="AG161" i="11"/>
  <c r="AH161" i="11" s="1"/>
  <c r="P155" i="11"/>
  <c r="AY155" i="11"/>
  <c r="AZ155" i="11" s="1"/>
  <c r="AX143" i="11"/>
  <c r="BA143" i="11" a="1"/>
  <c r="BA143" i="11" s="1"/>
  <c r="U143" i="11" s="1"/>
  <c r="AX125" i="11"/>
  <c r="BA125" i="11" a="1"/>
  <c r="BA125" i="11" s="1"/>
  <c r="U125" i="11" s="1"/>
  <c r="S1000" i="11"/>
  <c r="AP1000" i="11"/>
  <c r="AQ1000" i="11" s="1"/>
  <c r="S900" i="11"/>
  <c r="AP900" i="11"/>
  <c r="AQ900" i="11" s="1"/>
  <c r="AX952" i="11"/>
  <c r="BA952" i="11" a="1"/>
  <c r="BA952" i="11" s="1"/>
  <c r="AF926" i="11"/>
  <c r="BA862" i="11" a="1"/>
  <c r="BA862" i="11" s="1"/>
  <c r="U862" i="11" s="1"/>
  <c r="AX862" i="11"/>
  <c r="AX926" i="11"/>
  <c r="BA926" i="11" a="1"/>
  <c r="BA926" i="11" s="1"/>
  <c r="U926" i="11" s="1"/>
  <c r="P840" i="11"/>
  <c r="AY840" i="11"/>
  <c r="AZ840" i="11" s="1"/>
  <c r="S784" i="11"/>
  <c r="AP784" i="11"/>
  <c r="AQ784" i="11" s="1"/>
  <c r="P834" i="11"/>
  <c r="AY834" i="11"/>
  <c r="AZ834" i="11" s="1"/>
  <c r="AY752" i="11"/>
  <c r="AZ752" i="11" s="1"/>
  <c r="P752" i="11"/>
  <c r="AF752" i="11"/>
  <c r="AF751" i="11"/>
  <c r="U686" i="11"/>
  <c r="AX648" i="11"/>
  <c r="BA648" i="11" a="1"/>
  <c r="BA648" i="11" s="1"/>
  <c r="U648" i="11" s="1"/>
  <c r="AF640" i="11"/>
  <c r="AY554" i="11"/>
  <c r="AZ554" i="11" s="1"/>
  <c r="P554" i="11"/>
  <c r="U591" i="11"/>
  <c r="AP547" i="11"/>
  <c r="AQ547" i="11" s="1"/>
  <c r="S547" i="11"/>
  <c r="AF546" i="11"/>
  <c r="AY519" i="11"/>
  <c r="AZ519" i="11" s="1"/>
  <c r="P519" i="11"/>
  <c r="U508" i="11"/>
  <c r="AX478" i="11"/>
  <c r="BA478" i="11" a="1"/>
  <c r="BA478" i="11" s="1"/>
  <c r="U478" i="11" s="1"/>
  <c r="AY440" i="11"/>
  <c r="AZ440" i="11" s="1"/>
  <c r="P440" i="11"/>
  <c r="M440" i="11"/>
  <c r="AG440" i="11"/>
  <c r="AH440" i="11" s="1"/>
  <c r="U266" i="11"/>
  <c r="AP177" i="11"/>
  <c r="AQ177" i="11" s="1"/>
  <c r="S177" i="11"/>
  <c r="P138" i="11"/>
  <c r="AY138" i="11"/>
  <c r="AZ138" i="11" s="1"/>
  <c r="AF125" i="11"/>
  <c r="M935" i="11"/>
  <c r="AG935" i="11"/>
  <c r="AH935" i="11" s="1"/>
  <c r="AY947" i="11"/>
  <c r="AZ947" i="11" s="1"/>
  <c r="P947" i="11"/>
  <c r="M830" i="11"/>
  <c r="AG830" i="11"/>
  <c r="AH830" i="11" s="1"/>
  <c r="U310" i="11"/>
  <c r="M186" i="11"/>
  <c r="AG186" i="11"/>
  <c r="AH186" i="11" s="1"/>
  <c r="M308" i="11"/>
  <c r="AG308" i="11"/>
  <c r="AH308" i="11" s="1"/>
  <c r="AP628" i="11"/>
  <c r="AQ628" i="11" s="1"/>
  <c r="S628" i="11"/>
  <c r="M486" i="11"/>
  <c r="AG486" i="11"/>
  <c r="AH486" i="11" s="1"/>
  <c r="AP437" i="11"/>
  <c r="AQ437" i="11" s="1"/>
  <c r="S437" i="11"/>
  <c r="M357" i="11"/>
  <c r="AG357" i="11"/>
  <c r="AH357" i="11" s="1"/>
  <c r="P324" i="11"/>
  <c r="AY324" i="11"/>
  <c r="AZ324" i="11" s="1"/>
  <c r="AX962" i="11"/>
  <c r="BA962" i="11" a="1"/>
  <c r="BA962" i="11" s="1"/>
  <c r="U962" i="11" s="1"/>
  <c r="M696" i="11"/>
  <c r="AG696" i="11"/>
  <c r="AH696" i="11" s="1"/>
  <c r="U575" i="11"/>
  <c r="AG463" i="11"/>
  <c r="AH463" i="11" s="1"/>
  <c r="AY433" i="11"/>
  <c r="AZ433" i="11" s="1"/>
  <c r="P433" i="11"/>
  <c r="S941" i="11"/>
  <c r="AP941" i="11"/>
  <c r="AQ941" i="11" s="1"/>
  <c r="AF327" i="11"/>
  <c r="AP638" i="11"/>
  <c r="AQ638" i="11" s="1"/>
  <c r="S638" i="11"/>
  <c r="S474" i="11"/>
  <c r="AP474" i="11"/>
  <c r="AQ474" i="11" s="1"/>
  <c r="M256" i="11"/>
  <c r="AG256" i="11"/>
  <c r="AH256" i="11" s="1"/>
  <c r="AX940" i="11"/>
  <c r="BA940" i="11" a="1"/>
  <c r="BA940" i="11" s="1"/>
  <c r="U940" i="11" s="1"/>
  <c r="AP383" i="11"/>
  <c r="AQ383" i="11" s="1"/>
  <c r="S383" i="11"/>
  <c r="AO435" i="11"/>
  <c r="M136" i="11"/>
  <c r="AG136" i="11"/>
  <c r="AH136" i="11" s="1"/>
  <c r="AO317" i="11"/>
  <c r="AX304" i="11"/>
  <c r="BA304" i="11" a="1"/>
  <c r="BA304" i="11" s="1"/>
  <c r="U304" i="11" s="1"/>
  <c r="P793" i="11"/>
  <c r="AY793" i="11"/>
  <c r="AZ793" i="11" s="1"/>
  <c r="AX317" i="11"/>
  <c r="BA317" i="11" a="1"/>
  <c r="BA317" i="11" s="1"/>
  <c r="U317" i="11" s="1"/>
  <c r="AX991" i="11"/>
  <c r="BA991" i="11" a="1"/>
  <c r="BA991" i="11" s="1"/>
  <c r="U991" i="11" s="1"/>
  <c r="AY925" i="11"/>
  <c r="AZ925" i="11" s="1"/>
  <c r="P925" i="11"/>
  <c r="U896" i="11"/>
  <c r="AP720" i="11"/>
  <c r="AQ720" i="11" s="1"/>
  <c r="S720" i="11"/>
  <c r="AF845" i="11"/>
  <c r="AX776" i="11"/>
  <c r="BA776" i="11" a="1"/>
  <c r="BA776" i="11" s="1"/>
  <c r="U776" i="11" s="1"/>
  <c r="P795" i="11"/>
  <c r="AY795" i="11"/>
  <c r="AZ795" i="11" s="1"/>
  <c r="P797" i="11"/>
  <c r="AY797" i="11"/>
  <c r="AZ797" i="11" s="1"/>
  <c r="AY686" i="11"/>
  <c r="AZ686" i="11" s="1"/>
  <c r="P686" i="11"/>
  <c r="P677" i="11"/>
  <c r="AY677" i="11"/>
  <c r="AZ677" i="11" s="1"/>
  <c r="U543" i="11"/>
  <c r="BA464" i="11" a="1"/>
  <c r="BA464" i="11" s="1"/>
  <c r="U464" i="11" s="1"/>
  <c r="AX464" i="11"/>
  <c r="M404" i="11"/>
  <c r="AG404" i="11"/>
  <c r="AH404" i="11" s="1"/>
  <c r="P362" i="11"/>
  <c r="AY362" i="11"/>
  <c r="AZ362" i="11" s="1"/>
  <c r="U378" i="11"/>
  <c r="AO287" i="11"/>
  <c r="AP280" i="11"/>
  <c r="AQ280" i="11" s="1"/>
  <c r="S280" i="11"/>
  <c r="AG239" i="11"/>
  <c r="AH239" i="11" s="1"/>
  <c r="M239" i="11"/>
  <c r="AO183" i="11"/>
  <c r="P200" i="11"/>
  <c r="AY200" i="11"/>
  <c r="AZ200" i="11" s="1"/>
  <c r="P123" i="11"/>
  <c r="AY123" i="11"/>
  <c r="AZ123" i="11" s="1"/>
  <c r="M951" i="11"/>
  <c r="AG951" i="11"/>
  <c r="AH951" i="11" s="1"/>
  <c r="M864" i="11"/>
  <c r="AG864" i="11"/>
  <c r="AH864" i="11" s="1"/>
  <c r="M880" i="11"/>
  <c r="AG880" i="11"/>
  <c r="AH880" i="11" s="1"/>
  <c r="M858" i="11"/>
  <c r="AG858" i="11"/>
  <c r="AH858" i="11" s="1"/>
  <c r="S888" i="11"/>
  <c r="AP888" i="11"/>
  <c r="AQ888" i="11" s="1"/>
  <c r="S845" i="11"/>
  <c r="AP845" i="11"/>
  <c r="AQ845" i="11" s="1"/>
  <c r="AF814" i="11"/>
  <c r="AY654" i="11"/>
  <c r="AZ654" i="11" s="1"/>
  <c r="P654" i="11"/>
  <c r="M661" i="11"/>
  <c r="AG661" i="11"/>
  <c r="AH661" i="11" s="1"/>
  <c r="P589" i="11"/>
  <c r="AY589" i="11"/>
  <c r="AZ589" i="11" s="1"/>
  <c r="BA474" i="11" a="1"/>
  <c r="BA474" i="11" s="1"/>
  <c r="AX474" i="11"/>
  <c r="AF484" i="11"/>
  <c r="AF464" i="11"/>
  <c r="M382" i="11"/>
  <c r="AG382" i="11"/>
  <c r="AH382" i="11" s="1"/>
  <c r="P394" i="11"/>
  <c r="AY394" i="11"/>
  <c r="AZ394" i="11" s="1"/>
  <c r="M279" i="11"/>
  <c r="AG279" i="11"/>
  <c r="AH279" i="11" s="1"/>
  <c r="M251" i="11"/>
  <c r="AG251" i="11"/>
  <c r="AH251" i="11" s="1"/>
  <c r="M243" i="11"/>
  <c r="AG243" i="11"/>
  <c r="AH243" i="11" s="1"/>
  <c r="P239" i="11"/>
  <c r="AY239" i="11"/>
  <c r="AZ239" i="11" s="1"/>
  <c r="BA234" i="11" a="1"/>
  <c r="BA234" i="11" s="1"/>
  <c r="U234" i="11" s="1"/>
  <c r="AX234" i="11"/>
  <c r="M192" i="11"/>
  <c r="AG192" i="11"/>
  <c r="AH192" i="11" s="1"/>
  <c r="AP127" i="11"/>
  <c r="AQ127" i="11" s="1"/>
  <c r="S127" i="11"/>
  <c r="AX127" i="11"/>
  <c r="BA127" i="11" a="1"/>
  <c r="BA127" i="11" s="1"/>
  <c r="AX1018" i="11"/>
  <c r="BA1018" i="11" a="1"/>
  <c r="BA1018" i="11" s="1"/>
  <c r="U1018" i="11" s="1"/>
  <c r="BA956" i="11" a="1"/>
  <c r="BA956" i="11" s="1"/>
  <c r="U956" i="11" s="1"/>
  <c r="AX956" i="11"/>
  <c r="AY1013" i="11"/>
  <c r="AZ1013" i="11" s="1"/>
  <c r="P1013" i="11"/>
  <c r="AX986" i="11"/>
  <c r="BA986" i="11" a="1"/>
  <c r="BA986" i="11" s="1"/>
  <c r="U986" i="11" s="1"/>
  <c r="S861" i="11"/>
  <c r="AP861" i="11"/>
  <c r="AQ861" i="11" s="1"/>
  <c r="M873" i="11"/>
  <c r="AG873" i="11"/>
  <c r="AH873" i="11" s="1"/>
  <c r="S805" i="11"/>
  <c r="AP805" i="11"/>
  <c r="AQ805" i="11" s="1"/>
  <c r="AX849" i="11"/>
  <c r="BA849" i="11" a="1"/>
  <c r="BA849" i="11" s="1"/>
  <c r="U849" i="11" s="1"/>
  <c r="M754" i="11"/>
  <c r="AG754" i="11"/>
  <c r="AH754" i="11" s="1"/>
  <c r="AX823" i="11"/>
  <c r="BA823" i="11" a="1"/>
  <c r="BA823" i="11" s="1"/>
  <c r="U823" i="11" s="1"/>
  <c r="AY751" i="11"/>
  <c r="AZ751" i="11" s="1"/>
  <c r="P751" i="11"/>
  <c r="AP679" i="11"/>
  <c r="AQ679" i="11" s="1"/>
  <c r="S679" i="11"/>
  <c r="AY775" i="11"/>
  <c r="AZ775" i="11" s="1"/>
  <c r="P775" i="11"/>
  <c r="U767" i="11"/>
  <c r="AX721" i="11"/>
  <c r="BA721" i="11" a="1"/>
  <c r="BA721" i="11" s="1"/>
  <c r="U721" i="11" s="1"/>
  <c r="AF567" i="11"/>
  <c r="AF482" i="11"/>
  <c r="AY483" i="11"/>
  <c r="AZ483" i="11" s="1"/>
  <c r="AX476" i="11"/>
  <c r="BA476" i="11" a="1"/>
  <c r="BA476" i="11" s="1"/>
  <c r="U476" i="11" s="1"/>
  <c r="AF448" i="11"/>
  <c r="BA357" i="11" a="1"/>
  <c r="BA357" i="11" s="1"/>
  <c r="U357" i="11" s="1"/>
  <c r="AX357" i="11"/>
  <c r="M340" i="11"/>
  <c r="AG340" i="11"/>
  <c r="AH340" i="11" s="1"/>
  <c r="AO325" i="11"/>
  <c r="S291" i="11"/>
  <c r="AP291" i="11"/>
  <c r="AQ291" i="11" s="1"/>
  <c r="U326" i="11"/>
  <c r="BA300" i="11" a="1"/>
  <c r="BA300" i="11" s="1"/>
  <c r="U300" i="11" s="1"/>
  <c r="AX300" i="11"/>
  <c r="AX296" i="11"/>
  <c r="BA296" i="11" a="1"/>
  <c r="BA296" i="11" s="1"/>
  <c r="U296" i="11" s="1"/>
  <c r="AY247" i="11"/>
  <c r="AZ247" i="11" s="1"/>
  <c r="P247" i="11"/>
  <c r="AX254" i="11"/>
  <c r="BA254" i="11" a="1"/>
  <c r="BA254" i="11" s="1"/>
  <c r="AF203" i="11"/>
  <c r="BA202" i="11" a="1"/>
  <c r="BA202" i="11" s="1"/>
  <c r="U202" i="11" s="1"/>
  <c r="AX202" i="11"/>
  <c r="AY130" i="11"/>
  <c r="AZ130" i="11" s="1"/>
  <c r="P130" i="11"/>
  <c r="M930" i="11"/>
  <c r="AG930" i="11"/>
  <c r="AH930" i="11" s="1"/>
  <c r="U993" i="11"/>
  <c r="M879" i="11"/>
  <c r="AG879" i="11"/>
  <c r="AH879" i="11" s="1"/>
  <c r="BA876" i="11" a="1"/>
  <c r="BA876" i="11" s="1"/>
  <c r="U876" i="11" s="1"/>
  <c r="AX876" i="11"/>
  <c r="AP814" i="11"/>
  <c r="AQ814" i="11" s="1"/>
  <c r="S814" i="11"/>
  <c r="AF807" i="11"/>
  <c r="M781" i="11"/>
  <c r="AG781" i="11"/>
  <c r="AH781" i="11" s="1"/>
  <c r="S785" i="11"/>
  <c r="M700" i="11"/>
  <c r="AG700" i="11"/>
  <c r="AH700" i="11" s="1"/>
  <c r="M607" i="11"/>
  <c r="AG607" i="11"/>
  <c r="AH607" i="11" s="1"/>
  <c r="M597" i="11"/>
  <c r="AG597" i="11"/>
  <c r="AH597" i="11" s="1"/>
  <c r="AF628" i="11"/>
  <c r="AF604" i="11"/>
  <c r="AX549" i="11"/>
  <c r="BA549" i="11" a="1"/>
  <c r="BA549" i="11" s="1"/>
  <c r="U549" i="11" s="1"/>
  <c r="BA463" i="11" a="1"/>
  <c r="BA463" i="11" s="1"/>
  <c r="U463" i="11" s="1"/>
  <c r="AX463" i="11"/>
  <c r="S502" i="11"/>
  <c r="AP502" i="11"/>
  <c r="AQ502" i="11" s="1"/>
  <c r="AP430" i="11"/>
  <c r="AQ430" i="11" s="1"/>
  <c r="S430" i="11"/>
  <c r="AY323" i="11"/>
  <c r="AZ323" i="11" s="1"/>
  <c r="P323" i="11"/>
  <c r="M247" i="11"/>
  <c r="AG247" i="11"/>
  <c r="AH247" i="11" s="1"/>
  <c r="AO238" i="11"/>
  <c r="AG229" i="11"/>
  <c r="AH229" i="11" s="1"/>
  <c r="AP185" i="11"/>
  <c r="AQ185" i="11" s="1"/>
  <c r="S185" i="11"/>
  <c r="AG162" i="11"/>
  <c r="AH162" i="11" s="1"/>
  <c r="M162" i="11"/>
  <c r="P151" i="11"/>
  <c r="AY151" i="11"/>
  <c r="AZ151" i="11" s="1"/>
  <c r="P132" i="11"/>
  <c r="AY132" i="11"/>
  <c r="AZ132" i="11" s="1"/>
  <c r="AP974" i="11"/>
  <c r="AQ974" i="11" s="1"/>
  <c r="S974" i="11"/>
  <c r="M874" i="11"/>
  <c r="AG874" i="11"/>
  <c r="AH874" i="11" s="1"/>
  <c r="AX967" i="11"/>
  <c r="BA967" i="11" a="1"/>
  <c r="BA967" i="11" s="1"/>
  <c r="U967" i="11" s="1"/>
  <c r="S868" i="11"/>
  <c r="AP868" i="11"/>
  <c r="AQ868" i="11" s="1"/>
  <c r="P899" i="11"/>
  <c r="AY899" i="11"/>
  <c r="AZ899" i="11" s="1"/>
  <c r="AX861" i="11"/>
  <c r="BA861" i="11" a="1"/>
  <c r="BA861" i="11" s="1"/>
  <c r="U861" i="11" s="1"/>
  <c r="AG772" i="11"/>
  <c r="AH772" i="11" s="1"/>
  <c r="M772" i="11"/>
  <c r="M724" i="11"/>
  <c r="AG724" i="11"/>
  <c r="AH724" i="11" s="1"/>
  <c r="P804" i="11"/>
  <c r="AY804" i="11"/>
  <c r="AZ804" i="11" s="1"/>
  <c r="P716" i="11"/>
  <c r="AY716" i="11"/>
  <c r="AZ716" i="11" s="1"/>
  <c r="M725" i="11"/>
  <c r="AG725" i="11"/>
  <c r="AH725" i="11" s="1"/>
  <c r="M666" i="11"/>
  <c r="AG666" i="11"/>
  <c r="AH666" i="11" s="1"/>
  <c r="M599" i="11"/>
  <c r="AG599" i="11"/>
  <c r="AH599" i="11" s="1"/>
  <c r="AF594" i="11"/>
  <c r="AF579" i="11"/>
  <c r="AF563" i="11"/>
  <c r="AF554" i="11"/>
  <c r="M491" i="11"/>
  <c r="AG491" i="11"/>
  <c r="AH491" i="11" s="1"/>
  <c r="P437" i="11"/>
  <c r="AY437" i="11"/>
  <c r="AZ437" i="11" s="1"/>
  <c r="AY456" i="11"/>
  <c r="AZ456" i="11" s="1"/>
  <c r="P456" i="11"/>
  <c r="S385" i="11"/>
  <c r="AP385" i="11"/>
  <c r="AQ385" i="11" s="1"/>
  <c r="AY405" i="11"/>
  <c r="AZ405" i="11" s="1"/>
  <c r="P405" i="11"/>
  <c r="AP405" i="11"/>
  <c r="AQ405" i="11" s="1"/>
  <c r="S405" i="11"/>
  <c r="AG271" i="11"/>
  <c r="AH271" i="11" s="1"/>
  <c r="M271" i="11"/>
  <c r="AP224" i="11"/>
  <c r="AQ224" i="11" s="1"/>
  <c r="S224" i="11"/>
  <c r="AX149" i="11"/>
  <c r="BA149" i="11" a="1"/>
  <c r="BA149" i="11" s="1"/>
  <c r="U149" i="11" s="1"/>
  <c r="M979" i="11"/>
  <c r="AG979" i="11"/>
  <c r="AH979" i="11" s="1"/>
  <c r="AF974" i="11"/>
  <c r="AY933" i="11"/>
  <c r="AZ933" i="11" s="1"/>
  <c r="P933" i="11"/>
  <c r="AX920" i="11"/>
  <c r="BA920" i="11" a="1"/>
  <c r="BA920" i="11" s="1"/>
  <c r="U920" i="11" s="1"/>
  <c r="AY885" i="11"/>
  <c r="AZ885" i="11" s="1"/>
  <c r="P885" i="11"/>
  <c r="AF861" i="11"/>
  <c r="P850" i="11"/>
  <c r="AY850" i="11"/>
  <c r="AZ850" i="11" s="1"/>
  <c r="AF855" i="11"/>
  <c r="AF839" i="11"/>
  <c r="M739" i="11"/>
  <c r="AG739" i="11"/>
  <c r="AH739" i="11" s="1"/>
  <c r="M770" i="11"/>
  <c r="AG770" i="11"/>
  <c r="AH770" i="11" s="1"/>
  <c r="M623" i="11"/>
  <c r="AG623" i="11"/>
  <c r="AH623" i="11" s="1"/>
  <c r="AF627" i="11"/>
  <c r="AF547" i="11"/>
  <c r="U455" i="11"/>
  <c r="AF383" i="11"/>
  <c r="AO386" i="11"/>
  <c r="AF369" i="11"/>
  <c r="AF301" i="11"/>
  <c r="P168" i="11"/>
  <c r="AY168" i="11"/>
  <c r="AZ168" i="11" s="1"/>
  <c r="AO150" i="11"/>
  <c r="BA141" i="11" a="1"/>
  <c r="BA141" i="11" s="1"/>
  <c r="U141" i="11" s="1"/>
  <c r="AX141" i="11"/>
  <c r="P124" i="11"/>
  <c r="AY124" i="11"/>
  <c r="AZ124" i="11" s="1"/>
  <c r="M933" i="11"/>
  <c r="AG933" i="11"/>
  <c r="AH933" i="11" s="1"/>
  <c r="P973" i="11"/>
  <c r="AY973" i="11"/>
  <c r="AZ973" i="11" s="1"/>
  <c r="S894" i="11"/>
  <c r="AP894" i="11"/>
  <c r="AQ894" i="11" s="1"/>
  <c r="AX912" i="11"/>
  <c r="BA912" i="11" a="1"/>
  <c r="BA912" i="11" s="1"/>
  <c r="U912" i="11" s="1"/>
  <c r="AY877" i="11"/>
  <c r="AZ877" i="11" s="1"/>
  <c r="P877" i="11"/>
  <c r="AF712" i="11"/>
  <c r="AX713" i="11"/>
  <c r="BA713" i="11" a="1"/>
  <c r="BA713" i="11" s="1"/>
  <c r="U713" i="11" s="1"/>
  <c r="S704" i="11"/>
  <c r="AP704" i="11"/>
  <c r="AQ704" i="11" s="1"/>
  <c r="P644" i="11"/>
  <c r="AY644" i="11"/>
  <c r="AZ644" i="11" s="1"/>
  <c r="AY517" i="11"/>
  <c r="AZ517" i="11" s="1"/>
  <c r="P517" i="11"/>
  <c r="AY501" i="11"/>
  <c r="AZ501" i="11" s="1"/>
  <c r="P501" i="11"/>
  <c r="P489" i="11"/>
  <c r="AY489" i="11"/>
  <c r="AZ489" i="11" s="1"/>
  <c r="U392" i="11"/>
  <c r="AF381" i="11"/>
  <c r="AG258" i="11"/>
  <c r="AH258" i="11" s="1"/>
  <c r="M258" i="11"/>
  <c r="AX242" i="11"/>
  <c r="BA242" i="11" a="1"/>
  <c r="BA242" i="11" s="1"/>
  <c r="U242" i="11" s="1"/>
  <c r="S234" i="11"/>
  <c r="AP234" i="11"/>
  <c r="AQ234" i="11" s="1"/>
  <c r="M221" i="11"/>
  <c r="AG221" i="11"/>
  <c r="AH221" i="11" s="1"/>
  <c r="P215" i="11"/>
  <c r="AY215" i="11"/>
  <c r="AZ215" i="11" s="1"/>
  <c r="U233" i="11"/>
  <c r="AF164" i="11"/>
  <c r="BA135" i="11" a="1"/>
  <c r="BA135" i="11" s="1"/>
  <c r="U135" i="11" s="1"/>
  <c r="AX135" i="11"/>
  <c r="M969" i="11"/>
  <c r="AG969" i="11"/>
  <c r="AH969" i="11" s="1"/>
  <c r="AX944" i="11"/>
  <c r="BA944" i="11" a="1"/>
  <c r="BA944" i="11" s="1"/>
  <c r="U944" i="11" s="1"/>
  <c r="AX904" i="11"/>
  <c r="BA904" i="11" a="1"/>
  <c r="BA904" i="11" s="1"/>
  <c r="U904" i="11" s="1"/>
  <c r="AY869" i="11"/>
  <c r="AZ869" i="11" s="1"/>
  <c r="P869" i="11"/>
  <c r="AF884" i="11"/>
  <c r="BA884" i="11" a="1"/>
  <c r="BA884" i="11" s="1"/>
  <c r="U884" i="11" s="1"/>
  <c r="AX884" i="11"/>
  <c r="S796" i="11"/>
  <c r="AP796" i="11"/>
  <c r="AQ796" i="11" s="1"/>
  <c r="S721" i="11"/>
  <c r="AP721" i="11"/>
  <c r="AQ721" i="11" s="1"/>
  <c r="AP728" i="11"/>
  <c r="AQ728" i="11" s="1"/>
  <c r="S728" i="11"/>
  <c r="U751" i="11"/>
  <c r="P709" i="11"/>
  <c r="AY709" i="11"/>
  <c r="AZ709" i="11" s="1"/>
  <c r="S636" i="11"/>
  <c r="AP636" i="11"/>
  <c r="AQ636" i="11" s="1"/>
  <c r="P700" i="11"/>
  <c r="AY700" i="11"/>
  <c r="AZ700" i="11" s="1"/>
  <c r="AF686" i="11"/>
  <c r="AX606" i="11"/>
  <c r="BA606" i="11" a="1"/>
  <c r="BA606" i="11" s="1"/>
  <c r="U606" i="11" s="1"/>
  <c r="AP484" i="11"/>
  <c r="AQ484" i="11" s="1"/>
  <c r="S484" i="11"/>
  <c r="AG566" i="11"/>
  <c r="AH566" i="11" s="1"/>
  <c r="M566" i="11"/>
  <c r="M545" i="11"/>
  <c r="AG545" i="11"/>
  <c r="AH545" i="11" s="1"/>
  <c r="AF378" i="11"/>
  <c r="AX360" i="11"/>
  <c r="BA360" i="11" a="1"/>
  <c r="BA360" i="11" s="1"/>
  <c r="U360" i="11" s="1"/>
  <c r="P328" i="11"/>
  <c r="AY328" i="11"/>
  <c r="AZ328" i="11" s="1"/>
  <c r="BA331" i="11" a="1"/>
  <c r="BA331" i="11" s="1"/>
  <c r="U331" i="11" s="1"/>
  <c r="AX331" i="11"/>
  <c r="P283" i="11"/>
  <c r="AY283" i="11"/>
  <c r="AZ283" i="11" s="1"/>
  <c r="S246" i="11"/>
  <c r="AP246" i="11"/>
  <c r="AQ246" i="11" s="1"/>
  <c r="AF183" i="11"/>
  <c r="AX177" i="11"/>
  <c r="BA177" i="11" a="1"/>
  <c r="BA177" i="11" s="1"/>
  <c r="U177" i="11" s="1"/>
  <c r="AF160" i="11"/>
  <c r="AX133" i="11"/>
  <c r="BA133" i="11" a="1"/>
  <c r="BA133" i="11" s="1"/>
  <c r="U133" i="11" s="1"/>
  <c r="AF126" i="11"/>
  <c r="BA214" i="11" a="1"/>
  <c r="BA214" i="11" s="1"/>
  <c r="U214" i="11" s="1"/>
  <c r="AX214" i="11"/>
  <c r="M975" i="11"/>
  <c r="AG975" i="11"/>
  <c r="AH975" i="11" s="1"/>
  <c r="S870" i="11"/>
  <c r="AP870" i="11"/>
  <c r="AQ870" i="11" s="1"/>
  <c r="BA777" i="11" a="1"/>
  <c r="BA777" i="11" s="1"/>
  <c r="AX777" i="11"/>
  <c r="M668" i="11"/>
  <c r="AG668" i="11"/>
  <c r="AH668" i="11" s="1"/>
  <c r="S588" i="11"/>
  <c r="AP588" i="11"/>
  <c r="AQ588" i="11" s="1"/>
  <c r="M443" i="11"/>
  <c r="AG443" i="11"/>
  <c r="AH443" i="11" s="1"/>
  <c r="U183" i="11"/>
  <c r="M163" i="11"/>
  <c r="AG163" i="11"/>
  <c r="AH163" i="11" s="1"/>
  <c r="U988" i="11"/>
  <c r="M985" i="11"/>
  <c r="AG985" i="11"/>
  <c r="AH985" i="11" s="1"/>
  <c r="AX857" i="11"/>
  <c r="BA857" i="11" a="1"/>
  <c r="BA857" i="11" s="1"/>
  <c r="U857" i="11" s="1"/>
  <c r="S490" i="11"/>
  <c r="AP490" i="11"/>
  <c r="AQ490" i="11" s="1"/>
  <c r="AP1010" i="11"/>
  <c r="AQ1010" i="11" s="1"/>
  <c r="S1010" i="11"/>
  <c r="AY425" i="11"/>
  <c r="AZ425" i="11" s="1"/>
  <c r="P425" i="11"/>
  <c r="M184" i="11"/>
  <c r="AG184" i="11"/>
  <c r="AH184" i="11" s="1"/>
  <c r="M134" i="11"/>
  <c r="M955" i="11"/>
  <c r="AG955" i="11"/>
  <c r="AH955" i="11" s="1"/>
  <c r="M999" i="11"/>
  <c r="AG999" i="11"/>
  <c r="AH999" i="11" s="1"/>
  <c r="AX959" i="11"/>
  <c r="BA959" i="11" a="1"/>
  <c r="BA959" i="11" s="1"/>
  <c r="U959" i="11" s="1"/>
  <c r="U777" i="11"/>
  <c r="AX218" i="11"/>
  <c r="BA218" i="11" a="1"/>
  <c r="BA218" i="11" s="1"/>
  <c r="U218" i="11" s="1"/>
  <c r="AX137" i="11"/>
  <c r="BA137" i="11" a="1"/>
  <c r="BA137" i="11" s="1"/>
  <c r="U137" i="11" s="1"/>
  <c r="AF316" i="11"/>
  <c r="U365" i="11"/>
  <c r="AF158" i="11"/>
  <c r="S365" i="11"/>
  <c r="AP365" i="11"/>
  <c r="AQ365" i="11" s="1"/>
  <c r="S876" i="11"/>
  <c r="AP876" i="11"/>
  <c r="AQ876" i="11" s="1"/>
  <c r="AY893" i="11"/>
  <c r="AZ893" i="11" s="1"/>
  <c r="P893" i="11"/>
  <c r="AP855" i="11"/>
  <c r="AQ855" i="11" s="1"/>
  <c r="S855" i="11"/>
  <c r="P473" i="11"/>
  <c r="AY473" i="11"/>
  <c r="AZ473" i="11" s="1"/>
  <c r="AF166" i="11"/>
  <c r="AP982" i="11"/>
  <c r="AQ982" i="11" s="1"/>
  <c r="S982" i="11"/>
  <c r="AF823" i="11"/>
  <c r="P803" i="11"/>
  <c r="AY803" i="11"/>
  <c r="AZ803" i="11" s="1"/>
  <c r="P757" i="11"/>
  <c r="AY757" i="11"/>
  <c r="AZ757" i="11" s="1"/>
  <c r="P568" i="11"/>
  <c r="AY568" i="11"/>
  <c r="AZ568" i="11" s="1"/>
  <c r="AF179" i="11"/>
  <c r="S980" i="11"/>
  <c r="AP980" i="11"/>
  <c r="AQ980" i="11" s="1"/>
  <c r="P946" i="11"/>
  <c r="AY946" i="11"/>
  <c r="AZ946" i="11" s="1"/>
  <c r="S928" i="11"/>
  <c r="AP928" i="11"/>
  <c r="AQ928" i="11" s="1"/>
  <c r="P919" i="11"/>
  <c r="AY919" i="11"/>
  <c r="AZ919" i="11" s="1"/>
  <c r="AY860" i="11"/>
  <c r="AZ860" i="11" s="1"/>
  <c r="P860" i="11"/>
  <c r="M728" i="11"/>
  <c r="AG728" i="11"/>
  <c r="AH728" i="11" s="1"/>
  <c r="AX737" i="11"/>
  <c r="BA737" i="11" a="1"/>
  <c r="BA737" i="11" s="1"/>
  <c r="U737" i="11" s="1"/>
  <c r="P660" i="11"/>
  <c r="AY660" i="11"/>
  <c r="AZ660" i="11" s="1"/>
  <c r="BA530" i="11" a="1"/>
  <c r="BA530" i="11" s="1"/>
  <c r="U530" i="11" s="1"/>
  <c r="AX530" i="11"/>
  <c r="AY499" i="11"/>
  <c r="AZ499" i="11" s="1"/>
  <c r="P499" i="11"/>
  <c r="AX457" i="11"/>
  <c r="BA457" i="11" a="1"/>
  <c r="BA457" i="11" s="1"/>
  <c r="U457" i="11" s="1"/>
  <c r="P382" i="11"/>
  <c r="AY382" i="11"/>
  <c r="AZ382" i="11" s="1"/>
  <c r="M338" i="11"/>
  <c r="AG338" i="11"/>
  <c r="AH338" i="11" s="1"/>
  <c r="S269" i="11"/>
  <c r="AP269" i="11"/>
  <c r="AQ269" i="11" s="1"/>
  <c r="AY260" i="11"/>
  <c r="AZ260" i="11" s="1"/>
  <c r="P260" i="11"/>
  <c r="AY243" i="11"/>
  <c r="AZ243" i="11" s="1"/>
  <c r="P243" i="11"/>
  <c r="U232" i="11"/>
  <c r="AX166" i="11"/>
  <c r="BA166" i="11" a="1"/>
  <c r="BA166" i="11" s="1"/>
  <c r="U166" i="11" s="1"/>
  <c r="M167" i="11"/>
  <c r="AG167" i="11"/>
  <c r="AH167" i="11" s="1"/>
  <c r="P997" i="11"/>
  <c r="AY997" i="11"/>
  <c r="AZ997" i="11" s="1"/>
  <c r="AY917" i="11"/>
  <c r="AZ917" i="11" s="1"/>
  <c r="P917" i="11"/>
  <c r="P708" i="11"/>
  <c r="AY708" i="11"/>
  <c r="AZ708" i="11" s="1"/>
  <c r="P827" i="11"/>
  <c r="AY827" i="11"/>
  <c r="AZ827" i="11" s="1"/>
  <c r="BA829" i="11" a="1"/>
  <c r="BA829" i="11" s="1"/>
  <c r="U829" i="11" s="1"/>
  <c r="AX829" i="11"/>
  <c r="AY767" i="11"/>
  <c r="AZ767" i="11" s="1"/>
  <c r="P767" i="11"/>
  <c r="AP647" i="11"/>
  <c r="AQ647" i="11" s="1"/>
  <c r="S647" i="11"/>
  <c r="P661" i="11"/>
  <c r="AY661" i="11"/>
  <c r="AZ661" i="11" s="1"/>
  <c r="BA482" i="11" a="1"/>
  <c r="BA482" i="11" s="1"/>
  <c r="U482" i="11" s="1"/>
  <c r="AX482" i="11"/>
  <c r="M508" i="11"/>
  <c r="AG508" i="11"/>
  <c r="AH508" i="11" s="1"/>
  <c r="M442" i="11"/>
  <c r="AG442" i="11"/>
  <c r="AH442" i="11" s="1"/>
  <c r="AP450" i="11"/>
  <c r="AQ450" i="11" s="1"/>
  <c r="S377" i="11"/>
  <c r="AP377" i="11"/>
  <c r="AQ377" i="11" s="1"/>
  <c r="BA308" i="11" a="1"/>
  <c r="BA308" i="11" s="1"/>
  <c r="U308" i="11" s="1"/>
  <c r="AX308" i="11"/>
  <c r="S301" i="11"/>
  <c r="AP301" i="11"/>
  <c r="AQ301" i="11" s="1"/>
  <c r="BA269" i="11" a="1"/>
  <c r="BA269" i="11" s="1"/>
  <c r="U269" i="11" s="1"/>
  <c r="AX269" i="11"/>
  <c r="AY204" i="11"/>
  <c r="AZ204" i="11" s="1"/>
  <c r="P204" i="11"/>
  <c r="S142" i="11"/>
  <c r="AP142" i="11"/>
  <c r="AQ142" i="11" s="1"/>
  <c r="AF1022" i="11"/>
  <c r="AX976" i="11"/>
  <c r="BA976" i="11" a="1"/>
  <c r="BA976" i="11" s="1"/>
  <c r="U976" i="11" s="1"/>
  <c r="AX825" i="11"/>
  <c r="BA825" i="11" a="1"/>
  <c r="BA825" i="11" s="1"/>
  <c r="U825" i="11" s="1"/>
  <c r="S736" i="11"/>
  <c r="M643" i="11"/>
  <c r="AG643" i="11"/>
  <c r="AH643" i="11" s="1"/>
  <c r="AF767" i="11"/>
  <c r="P685" i="11"/>
  <c r="AY685" i="11"/>
  <c r="AZ685" i="11" s="1"/>
  <c r="S586" i="11"/>
  <c r="AP586" i="11"/>
  <c r="AQ586" i="11" s="1"/>
  <c r="P625" i="11"/>
  <c r="AY625" i="11"/>
  <c r="AZ625" i="11" s="1"/>
  <c r="AX506" i="11"/>
  <c r="BA506" i="11" a="1"/>
  <c r="BA506" i="11" s="1"/>
  <c r="U506" i="11" s="1"/>
  <c r="AX565" i="11"/>
  <c r="BA565" i="11" a="1"/>
  <c r="BA565" i="11" s="1"/>
  <c r="U565" i="11" s="1"/>
  <c r="M466" i="11"/>
  <c r="BA435" i="11" a="1"/>
  <c r="BA435" i="11" s="1"/>
  <c r="AX435" i="11"/>
  <c r="U448" i="11"/>
  <c r="AX398" i="11"/>
  <c r="BA398" i="11" a="1"/>
  <c r="BA398" i="11" s="1"/>
  <c r="U398" i="11" s="1"/>
  <c r="U312" i="11"/>
  <c r="U287" i="11"/>
  <c r="U178" i="11"/>
  <c r="BA152" i="11" a="1"/>
  <c r="BA152" i="11" s="1"/>
  <c r="U152" i="11" s="1"/>
  <c r="AX152" i="11"/>
  <c r="M856" i="11"/>
  <c r="AG856" i="11"/>
  <c r="AH856" i="11" s="1"/>
  <c r="AF1008" i="11"/>
  <c r="M912" i="11"/>
  <c r="AG912" i="11"/>
  <c r="AH912" i="11" s="1"/>
  <c r="M875" i="11"/>
  <c r="AG875" i="11"/>
  <c r="AH875" i="11" s="1"/>
  <c r="S847" i="11"/>
  <c r="AP847" i="11"/>
  <c r="AQ847" i="11" s="1"/>
  <c r="S775" i="11"/>
  <c r="AP775" i="11"/>
  <c r="AQ775" i="11" s="1"/>
  <c r="P766" i="11"/>
  <c r="AY766" i="11"/>
  <c r="AZ766" i="11" s="1"/>
  <c r="AX831" i="11"/>
  <c r="BA831" i="11" a="1"/>
  <c r="BA831" i="11" s="1"/>
  <c r="U831" i="11" s="1"/>
  <c r="P755" i="11"/>
  <c r="AY755" i="11"/>
  <c r="AZ755" i="11" s="1"/>
  <c r="AX822" i="11"/>
  <c r="BA822" i="11" a="1"/>
  <c r="BA822" i="11" s="1"/>
  <c r="U822" i="11" s="1"/>
  <c r="BA788" i="11" a="1"/>
  <c r="BA788" i="11" s="1"/>
  <c r="U788" i="11" s="1"/>
  <c r="AX788" i="11"/>
  <c r="P802" i="11"/>
  <c r="AY802" i="11"/>
  <c r="AZ802" i="11" s="1"/>
  <c r="M755" i="11"/>
  <c r="AG755" i="11"/>
  <c r="AH755" i="11" s="1"/>
  <c r="U696" i="11"/>
  <c r="M598" i="11"/>
  <c r="AG598" i="11"/>
  <c r="AH598" i="11" s="1"/>
  <c r="M581" i="11"/>
  <c r="AG581" i="11"/>
  <c r="AH581" i="11" s="1"/>
  <c r="AF619" i="11"/>
  <c r="M543" i="11"/>
  <c r="AG543" i="11"/>
  <c r="AH543" i="11" s="1"/>
  <c r="U567" i="11"/>
  <c r="S563" i="11"/>
  <c r="AP563" i="11"/>
  <c r="AQ563" i="11" s="1"/>
  <c r="U494" i="11"/>
  <c r="M458" i="11"/>
  <c r="AG458" i="11"/>
  <c r="AH458" i="11" s="1"/>
  <c r="M392" i="11"/>
  <c r="AG392" i="11"/>
  <c r="AH392" i="11" s="1"/>
  <c r="AF347" i="11"/>
  <c r="M303" i="11"/>
  <c r="AG303" i="11"/>
  <c r="AH303" i="11" s="1"/>
  <c r="S276" i="11"/>
  <c r="AP276" i="11"/>
  <c r="AQ276" i="11" s="1"/>
  <c r="AP250" i="11"/>
  <c r="AQ250" i="11" s="1"/>
  <c r="S250" i="11"/>
  <c r="P231" i="11"/>
  <c r="AY231" i="11"/>
  <c r="AZ231" i="11" s="1"/>
  <c r="AF233" i="11"/>
  <c r="S126" i="11"/>
  <c r="AP126" i="11"/>
  <c r="AQ126" i="11" s="1"/>
  <c r="S948" i="11"/>
  <c r="AP948" i="11"/>
  <c r="AQ948" i="11" s="1"/>
  <c r="M1009" i="11"/>
  <c r="AG1009" i="11"/>
  <c r="AH1009" i="11" s="1"/>
  <c r="M941" i="11"/>
  <c r="AG941" i="11"/>
  <c r="AH941" i="11" s="1"/>
  <c r="S1008" i="11"/>
  <c r="AP1008" i="11"/>
  <c r="AQ1008" i="11" s="1"/>
  <c r="S960" i="11"/>
  <c r="AP960" i="11"/>
  <c r="AQ960" i="11" s="1"/>
  <c r="AP944" i="11"/>
  <c r="AQ944" i="11" s="1"/>
  <c r="S944" i="11"/>
  <c r="AF886" i="11"/>
  <c r="M849" i="11"/>
  <c r="AG849" i="11"/>
  <c r="AH849" i="11" s="1"/>
  <c r="S767" i="11"/>
  <c r="AP767" i="11"/>
  <c r="AQ767" i="11" s="1"/>
  <c r="S686" i="11"/>
  <c r="AP686" i="11"/>
  <c r="AQ686" i="11" s="1"/>
  <c r="M709" i="11"/>
  <c r="AG709" i="11"/>
  <c r="AH709" i="11" s="1"/>
  <c r="P666" i="11"/>
  <c r="AY666" i="11"/>
  <c r="AZ666" i="11" s="1"/>
  <c r="P718" i="11"/>
  <c r="AY718" i="11"/>
  <c r="AZ718" i="11" s="1"/>
  <c r="M690" i="11"/>
  <c r="AG690" i="11"/>
  <c r="AH690" i="11" s="1"/>
  <c r="M616" i="11"/>
  <c r="AG616" i="11"/>
  <c r="AH616" i="11" s="1"/>
  <c r="M590" i="11"/>
  <c r="AG590" i="11"/>
  <c r="AH590" i="11" s="1"/>
  <c r="AY546" i="11"/>
  <c r="AZ546" i="11" s="1"/>
  <c r="P546" i="11"/>
  <c r="M525" i="11"/>
  <c r="AG525" i="11"/>
  <c r="AH525" i="11" s="1"/>
  <c r="M495" i="11"/>
  <c r="AG495" i="11"/>
  <c r="AH495" i="11" s="1"/>
  <c r="U502" i="11"/>
  <c r="AX446" i="11"/>
  <c r="BA446" i="11" a="1"/>
  <c r="BA446" i="11" s="1"/>
  <c r="U446" i="11" s="1"/>
  <c r="M391" i="11"/>
  <c r="AG391" i="11"/>
  <c r="AH391" i="11" s="1"/>
  <c r="S384" i="11"/>
  <c r="AP384" i="11"/>
  <c r="AQ384" i="11" s="1"/>
  <c r="AX341" i="11"/>
  <c r="BA341" i="11" a="1"/>
  <c r="BA341" i="11" s="1"/>
  <c r="U341" i="11" s="1"/>
  <c r="U335" i="11"/>
  <c r="M227" i="11"/>
  <c r="AG227" i="11"/>
  <c r="AH227" i="11" s="1"/>
  <c r="AF171" i="11"/>
  <c r="AF1014" i="11"/>
  <c r="AF932" i="11"/>
  <c r="AX863" i="11"/>
  <c r="BA863" i="11" a="1"/>
  <c r="BA863" i="11" s="1"/>
  <c r="U863" i="11" s="1"/>
  <c r="AF916" i="11"/>
  <c r="M841" i="11"/>
  <c r="AG841" i="11"/>
  <c r="AH841" i="11" s="1"/>
  <c r="P889" i="11"/>
  <c r="AY889" i="11"/>
  <c r="AZ889" i="11" s="1"/>
  <c r="S807" i="11"/>
  <c r="AP807" i="11"/>
  <c r="AQ807" i="11" s="1"/>
  <c r="AF815" i="11"/>
  <c r="S664" i="11"/>
  <c r="AP664" i="11"/>
  <c r="AQ664" i="11" s="1"/>
  <c r="AY646" i="11"/>
  <c r="AZ646" i="11" s="1"/>
  <c r="P646" i="11"/>
  <c r="M658" i="11"/>
  <c r="AG658" i="11"/>
  <c r="AH658" i="11" s="1"/>
  <c r="P669" i="11"/>
  <c r="AY669" i="11"/>
  <c r="AZ669" i="11" s="1"/>
  <c r="U627" i="11"/>
  <c r="M556" i="11"/>
  <c r="AG556" i="11"/>
  <c r="AH556" i="11" s="1"/>
  <c r="AF610" i="11"/>
  <c r="AX571" i="11"/>
  <c r="BA571" i="11" a="1"/>
  <c r="BA571" i="11" s="1"/>
  <c r="U571" i="11" s="1"/>
  <c r="U522" i="11"/>
  <c r="M517" i="11"/>
  <c r="AG517" i="11"/>
  <c r="AH517" i="11" s="1"/>
  <c r="M487" i="11"/>
  <c r="AG487" i="11"/>
  <c r="AH487" i="11" s="1"/>
  <c r="M408" i="11"/>
  <c r="AG408" i="11"/>
  <c r="AH408" i="11" s="1"/>
  <c r="AF321" i="11"/>
  <c r="BA339" i="11" a="1"/>
  <c r="BA339" i="11" s="1"/>
  <c r="U339" i="11" s="1"/>
  <c r="AX339" i="11"/>
  <c r="P305" i="11"/>
  <c r="AY305" i="11"/>
  <c r="AZ305" i="11" s="1"/>
  <c r="BA293" i="11" a="1"/>
  <c r="BA293" i="11" s="1"/>
  <c r="U293" i="11" s="1"/>
  <c r="AX293" i="11"/>
  <c r="P264" i="11"/>
  <c r="AY264" i="11"/>
  <c r="AZ264" i="11" s="1"/>
  <c r="AX256" i="11"/>
  <c r="BA256" i="11" a="1"/>
  <c r="BA256" i="11" s="1"/>
  <c r="U256" i="11" s="1"/>
  <c r="P230" i="11"/>
  <c r="AY230" i="11"/>
  <c r="AZ230" i="11" s="1"/>
  <c r="AX224" i="11"/>
  <c r="BA224" i="11" a="1"/>
  <c r="BA224" i="11" s="1"/>
  <c r="U224" i="11" s="1"/>
  <c r="AF208" i="11"/>
  <c r="AY184" i="11"/>
  <c r="AZ184" i="11" s="1"/>
  <c r="P184" i="11"/>
  <c r="S988" i="11"/>
  <c r="AP988" i="11"/>
  <c r="AQ988" i="11" s="1"/>
  <c r="AF980" i="11"/>
  <c r="M885" i="11"/>
  <c r="AG885" i="11"/>
  <c r="AH885" i="11" s="1"/>
  <c r="AX878" i="11"/>
  <c r="BA878" i="11" a="1"/>
  <c r="BA878" i="11" s="1"/>
  <c r="U878" i="11" s="1"/>
  <c r="AX801" i="11"/>
  <c r="BA801" i="11" a="1"/>
  <c r="BA801" i="11" s="1"/>
  <c r="U801" i="11" s="1"/>
  <c r="M718" i="11"/>
  <c r="AG718" i="11"/>
  <c r="AH718" i="11" s="1"/>
  <c r="AF801" i="11"/>
  <c r="P742" i="11"/>
  <c r="AY742" i="11"/>
  <c r="AZ742" i="11" s="1"/>
  <c r="AP671" i="11"/>
  <c r="AQ671" i="11" s="1"/>
  <c r="S671" i="11"/>
  <c r="U636" i="11"/>
  <c r="P609" i="11"/>
  <c r="AY609" i="11"/>
  <c r="AZ609" i="11" s="1"/>
  <c r="AG584" i="11"/>
  <c r="AH584" i="11" s="1"/>
  <c r="M584" i="11"/>
  <c r="P567" i="11"/>
  <c r="AY567" i="11"/>
  <c r="AZ567" i="11" s="1"/>
  <c r="M531" i="11"/>
  <c r="AG531" i="11"/>
  <c r="AH531" i="11" s="1"/>
  <c r="AG494" i="11"/>
  <c r="AH494" i="11" s="1"/>
  <c r="M494" i="11"/>
  <c r="P535" i="11"/>
  <c r="AY535" i="11"/>
  <c r="AZ535" i="11" s="1"/>
  <c r="AX510" i="11"/>
  <c r="BA510" i="11" a="1"/>
  <c r="BA510" i="11" s="1"/>
  <c r="U510" i="11" s="1"/>
  <c r="M457" i="11"/>
  <c r="AG457" i="11"/>
  <c r="AH457" i="11" s="1"/>
  <c r="AG423" i="11"/>
  <c r="AH423" i="11" s="1"/>
  <c r="M423" i="11"/>
  <c r="AP448" i="11"/>
  <c r="AQ448" i="11" s="1"/>
  <c r="S448" i="11"/>
  <c r="AG380" i="11"/>
  <c r="AH380" i="11" s="1"/>
  <c r="M380" i="11"/>
  <c r="M330" i="11"/>
  <c r="AG330" i="11"/>
  <c r="AH330" i="11" s="1"/>
  <c r="M311" i="11"/>
  <c r="AG311" i="11"/>
  <c r="AH311" i="11" s="1"/>
  <c r="P272" i="11"/>
  <c r="AY272" i="11"/>
  <c r="AZ272" i="11" s="1"/>
  <c r="M276" i="11"/>
  <c r="M265" i="11"/>
  <c r="AG265" i="11"/>
  <c r="AH265" i="11" s="1"/>
  <c r="U250" i="11"/>
  <c r="M178" i="11"/>
  <c r="AG178" i="11"/>
  <c r="AH178" i="11" s="1"/>
  <c r="M157" i="11"/>
  <c r="AG157" i="11"/>
  <c r="AH157" i="11" s="1"/>
  <c r="M992" i="11"/>
  <c r="AG992" i="11"/>
  <c r="AH992" i="11" s="1"/>
  <c r="AY981" i="11"/>
  <c r="AZ981" i="11" s="1"/>
  <c r="AP936" i="11"/>
  <c r="AQ936" i="11" s="1"/>
  <c r="S936" i="11"/>
  <c r="M793" i="11"/>
  <c r="AG793" i="11"/>
  <c r="AH793" i="11" s="1"/>
  <c r="P783" i="11"/>
  <c r="AY783" i="11"/>
  <c r="AZ783" i="11" s="1"/>
  <c r="AX830" i="11"/>
  <c r="BA830" i="11" a="1"/>
  <c r="BA830" i="11" s="1"/>
  <c r="U830" i="11" s="1"/>
  <c r="AF768" i="11"/>
  <c r="AF679" i="11"/>
  <c r="P692" i="11"/>
  <c r="AY692" i="11"/>
  <c r="AZ692" i="11" s="1"/>
  <c r="AX687" i="11"/>
  <c r="BA687" i="11" a="1"/>
  <c r="BA687" i="11" s="1"/>
  <c r="U687" i="11" s="1"/>
  <c r="U684" i="11"/>
  <c r="AF671" i="11"/>
  <c r="AX628" i="11"/>
  <c r="BA628" i="11" a="1"/>
  <c r="BA628" i="11" s="1"/>
  <c r="U628" i="11" s="1"/>
  <c r="AY507" i="11"/>
  <c r="AZ507" i="11" s="1"/>
  <c r="P507" i="11"/>
  <c r="M432" i="11"/>
  <c r="AG432" i="11"/>
  <c r="AH432" i="11" s="1"/>
  <c r="AX384" i="11"/>
  <c r="BA384" i="11" a="1"/>
  <c r="BA384" i="11" s="1"/>
  <c r="U384" i="11" s="1"/>
  <c r="S316" i="11"/>
  <c r="AP316" i="11"/>
  <c r="AQ316" i="11" s="1"/>
  <c r="AO264" i="11"/>
  <c r="AY229" i="11"/>
  <c r="AZ229" i="11" s="1"/>
  <c r="P229" i="11"/>
  <c r="AO165" i="11"/>
  <c r="AG1012" i="11"/>
  <c r="AH1012" i="11" s="1"/>
  <c r="M471" i="11"/>
  <c r="AG471" i="11"/>
  <c r="AH471" i="11" s="1"/>
  <c r="AX968" i="11"/>
  <c r="BA968" i="11" a="1"/>
  <c r="BA968" i="11" s="1"/>
  <c r="U968" i="11" s="1"/>
  <c r="P818" i="11"/>
  <c r="AY818" i="11"/>
  <c r="AZ818" i="11" s="1"/>
  <c r="M549" i="11"/>
  <c r="AG549" i="11"/>
  <c r="AH549" i="11" s="1"/>
  <c r="AX1010" i="11"/>
  <c r="BA1010" i="11" a="1"/>
  <c r="BA1010" i="11" s="1"/>
  <c r="U1010" i="11" s="1"/>
  <c r="P832" i="11"/>
  <c r="AY832" i="11"/>
  <c r="AZ832" i="11" s="1"/>
  <c r="M275" i="11"/>
  <c r="AG275" i="11"/>
  <c r="AH275" i="11" s="1"/>
  <c r="S829" i="11"/>
  <c r="AP829" i="11"/>
  <c r="AQ829" i="11" s="1"/>
  <c r="BA854" i="11" a="1"/>
  <c r="BA854" i="11" s="1"/>
  <c r="U854" i="11" s="1"/>
  <c r="AX854" i="11"/>
  <c r="AY627" i="11"/>
  <c r="AZ627" i="11" s="1"/>
  <c r="P627" i="11"/>
  <c r="AX584" i="11"/>
  <c r="BA584" i="11" a="1"/>
  <c r="BA584" i="11" s="1"/>
  <c r="U584" i="11" s="1"/>
  <c r="P881" i="11"/>
  <c r="AY881" i="11"/>
  <c r="AZ881" i="11" s="1"/>
  <c r="M762" i="11"/>
  <c r="AG762" i="11"/>
  <c r="AH762" i="11" s="1"/>
  <c r="U427" i="11"/>
  <c r="AY736" i="11"/>
  <c r="AZ736" i="11" s="1"/>
  <c r="P736" i="11"/>
  <c r="P479" i="11"/>
  <c r="AY479" i="11"/>
  <c r="AZ479" i="11" s="1"/>
  <c r="BA302" i="11" a="1"/>
  <c r="BA302" i="11" s="1"/>
  <c r="U302" i="11" s="1"/>
  <c r="AX302" i="11"/>
  <c r="AY196" i="11"/>
  <c r="AZ196" i="11" s="1"/>
  <c r="P196" i="11"/>
  <c r="P961" i="11"/>
  <c r="AY961" i="11"/>
  <c r="AZ961" i="11" s="1"/>
  <c r="AX928" i="11"/>
  <c r="BA928" i="11" a="1"/>
  <c r="BA928" i="11" s="1"/>
  <c r="U928" i="11" s="1"/>
  <c r="M346" i="11"/>
  <c r="AG346" i="11"/>
  <c r="AH346" i="11" s="1"/>
  <c r="P225" i="11"/>
  <c r="AY225" i="11"/>
  <c r="AZ225" i="11" s="1"/>
  <c r="M1017" i="11"/>
  <c r="AG1017" i="11"/>
  <c r="AH1017" i="11" s="1"/>
  <c r="AO932" i="11"/>
  <c r="P790" i="11"/>
  <c r="AY790" i="11"/>
  <c r="AZ790" i="11" s="1"/>
  <c r="P617" i="11"/>
  <c r="AY617" i="11"/>
  <c r="AZ617" i="11" s="1"/>
  <c r="AY265" i="11"/>
  <c r="AZ265" i="11" s="1"/>
  <c r="P265" i="11"/>
  <c r="M929" i="11"/>
  <c r="AG929" i="11"/>
  <c r="AH929" i="11" s="1"/>
  <c r="AX910" i="11"/>
  <c r="BA910" i="11" a="1"/>
  <c r="BA910" i="11" s="1"/>
  <c r="U910" i="11" s="1"/>
  <c r="P812" i="11"/>
  <c r="AY812" i="11"/>
  <c r="AZ812" i="11" s="1"/>
  <c r="BA594" i="11" a="1"/>
  <c r="BA594" i="11" s="1"/>
  <c r="U594" i="11" s="1"/>
  <c r="AX594" i="11"/>
  <c r="AO414" i="11"/>
  <c r="S964" i="11"/>
  <c r="AP964" i="11"/>
  <c r="AQ964" i="11" s="1"/>
  <c r="P969" i="11"/>
  <c r="AY969" i="11"/>
  <c r="AZ969" i="11" s="1"/>
  <c r="AX1016" i="11"/>
  <c r="BA1016" i="11" a="1"/>
  <c r="BA1016" i="11" s="1"/>
  <c r="U1016" i="11" s="1"/>
  <c r="AX978" i="11"/>
  <c r="BA978" i="11" a="1"/>
  <c r="BA978" i="11" s="1"/>
  <c r="U978" i="11" s="1"/>
  <c r="M890" i="11"/>
  <c r="AG890" i="11"/>
  <c r="AH890" i="11" s="1"/>
  <c r="AF908" i="11"/>
  <c r="P883" i="11"/>
  <c r="AY883" i="11"/>
  <c r="AZ883" i="11" s="1"/>
  <c r="BA784" i="11" a="1"/>
  <c r="BA784" i="11" s="1"/>
  <c r="U784" i="11" s="1"/>
  <c r="AX784" i="11"/>
  <c r="AF721" i="11"/>
  <c r="AF759" i="11"/>
  <c r="P726" i="11"/>
  <c r="AY726" i="11"/>
  <c r="AZ726" i="11" s="1"/>
  <c r="BA688" i="11" a="1"/>
  <c r="BA688" i="11" s="1"/>
  <c r="AX688" i="11"/>
  <c r="P675" i="11"/>
  <c r="AY675" i="11"/>
  <c r="AZ675" i="11" s="1"/>
  <c r="AF687" i="11"/>
  <c r="AF630" i="11"/>
  <c r="AX598" i="11"/>
  <c r="BA598" i="11" a="1"/>
  <c r="BA598" i="11" s="1"/>
  <c r="U598" i="11" s="1"/>
  <c r="BA602" i="11" a="1"/>
  <c r="BA602" i="11" s="1"/>
  <c r="U602" i="11" s="1"/>
  <c r="AX602" i="11"/>
  <c r="AF435" i="11"/>
  <c r="P411" i="11"/>
  <c r="AY411" i="11"/>
  <c r="AZ411" i="11" s="1"/>
  <c r="AY417" i="11"/>
  <c r="AZ417" i="11" s="1"/>
  <c r="P417" i="11"/>
  <c r="AF361" i="11"/>
  <c r="U350" i="11"/>
  <c r="P306" i="11"/>
  <c r="AY306" i="11"/>
  <c r="AZ306" i="11" s="1"/>
  <c r="AG304" i="11"/>
  <c r="AH304" i="11" s="1"/>
  <c r="M304" i="11"/>
  <c r="AX175" i="11"/>
  <c r="BA175" i="11" a="1"/>
  <c r="BA175" i="11" s="1"/>
  <c r="U175" i="11" s="1"/>
  <c r="M159" i="11"/>
  <c r="AG159" i="11"/>
  <c r="AH159" i="11" s="1"/>
  <c r="AO135" i="11"/>
  <c r="M128" i="11"/>
  <c r="AG128" i="11"/>
  <c r="AH128" i="11" s="1"/>
  <c r="U127" i="11"/>
  <c r="AF1016" i="11"/>
  <c r="AO1022" i="11"/>
  <c r="AF972" i="11"/>
  <c r="AF968" i="11"/>
  <c r="P903" i="11"/>
  <c r="AY903" i="11"/>
  <c r="AZ903" i="11" s="1"/>
  <c r="P913" i="11"/>
  <c r="AY913" i="11"/>
  <c r="AZ913" i="11" s="1"/>
  <c r="U859" i="11"/>
  <c r="AF846" i="11"/>
  <c r="AX815" i="11"/>
  <c r="BA815" i="11" a="1"/>
  <c r="BA815" i="11" s="1"/>
  <c r="U815" i="11" s="1"/>
  <c r="M750" i="11"/>
  <c r="AG750" i="11"/>
  <c r="AH750" i="11" s="1"/>
  <c r="P667" i="11"/>
  <c r="AY667" i="11"/>
  <c r="AZ667" i="11" s="1"/>
  <c r="U708" i="11"/>
  <c r="P575" i="11"/>
  <c r="AY575" i="11"/>
  <c r="AZ575" i="11" s="1"/>
  <c r="M553" i="11"/>
  <c r="AG553" i="11"/>
  <c r="AH553" i="11" s="1"/>
  <c r="U435" i="11"/>
  <c r="M390" i="11"/>
  <c r="AG390" i="11"/>
  <c r="AH390" i="11" s="1"/>
  <c r="P371" i="11"/>
  <c r="AY371" i="11"/>
  <c r="AZ371" i="11" s="1"/>
  <c r="U370" i="11"/>
  <c r="AF287" i="11"/>
  <c r="U294" i="11"/>
  <c r="AF262" i="11"/>
  <c r="M228" i="11"/>
  <c r="AG228" i="11"/>
  <c r="AH228" i="11" s="1"/>
  <c r="AO212" i="11"/>
  <c r="P195" i="11"/>
  <c r="AY195" i="11"/>
  <c r="AZ195" i="11" s="1"/>
  <c r="P174" i="11"/>
  <c r="AY174" i="11"/>
  <c r="AZ174" i="11" s="1"/>
  <c r="S151" i="11"/>
  <c r="AP151" i="11"/>
  <c r="AQ151" i="11" s="1"/>
  <c r="P985" i="11"/>
  <c r="AY985" i="11"/>
  <c r="AZ985" i="11" s="1"/>
  <c r="S867" i="11"/>
  <c r="AP867" i="11"/>
  <c r="AQ867" i="11" s="1"/>
  <c r="AP958" i="11"/>
  <c r="AQ958" i="11" s="1"/>
  <c r="S958" i="11"/>
  <c r="M850" i="11"/>
  <c r="AG850" i="11"/>
  <c r="AH850" i="11" s="1"/>
  <c r="AX936" i="11"/>
  <c r="BA936" i="11" a="1"/>
  <c r="BA936" i="11" s="1"/>
  <c r="U936" i="11" s="1"/>
  <c r="AP776" i="11"/>
  <c r="AQ776" i="11" s="1"/>
  <c r="S776" i="11"/>
  <c r="P842" i="11"/>
  <c r="AY842" i="11"/>
  <c r="AZ842" i="11" s="1"/>
  <c r="AY760" i="11"/>
  <c r="AZ760" i="11" s="1"/>
  <c r="P760" i="11"/>
  <c r="AX640" i="11"/>
  <c r="BA640" i="11" a="1"/>
  <c r="BA640" i="11" s="1"/>
  <c r="U640" i="11" s="1"/>
  <c r="AX638" i="11"/>
  <c r="BA638" i="11" a="1"/>
  <c r="BA638" i="11" s="1"/>
  <c r="U638" i="11" s="1"/>
  <c r="M612" i="11"/>
  <c r="AG612" i="11"/>
  <c r="AH612" i="11" s="1"/>
  <c r="U579" i="11"/>
  <c r="BA586" i="11" a="1"/>
  <c r="BA586" i="11" s="1"/>
  <c r="U586" i="11" s="1"/>
  <c r="AX586" i="11"/>
  <c r="AF476" i="11"/>
  <c r="AY377" i="11"/>
  <c r="AZ377" i="11" s="1"/>
  <c r="P377" i="11"/>
  <c r="P374" i="11"/>
  <c r="AY374" i="11"/>
  <c r="AZ374" i="11" s="1"/>
  <c r="AX368" i="11"/>
  <c r="BA368" i="11" a="1"/>
  <c r="BA368" i="11" s="1"/>
  <c r="U368" i="11" s="1"/>
  <c r="S293" i="11"/>
  <c r="U230" i="11"/>
  <c r="S996" i="11"/>
  <c r="AP996" i="11"/>
  <c r="AQ996" i="11" s="1"/>
  <c r="BA1012" i="11" a="1"/>
  <c r="BA1012" i="11" s="1"/>
  <c r="U1012" i="11" s="1"/>
  <c r="AX1012" i="11"/>
  <c r="S924" i="11"/>
  <c r="AP924" i="11"/>
  <c r="AQ924" i="11" s="1"/>
  <c r="M894" i="11"/>
  <c r="AG894" i="11"/>
  <c r="AH894" i="11" s="1"/>
  <c r="M868" i="11"/>
  <c r="AG868" i="11"/>
  <c r="AH868" i="11" s="1"/>
  <c r="BA908" i="11" a="1"/>
  <c r="BA908" i="11" s="1"/>
  <c r="U908" i="11" s="1"/>
  <c r="AX908" i="11"/>
  <c r="M816" i="11"/>
  <c r="AG816" i="11"/>
  <c r="AH816" i="11" s="1"/>
  <c r="M805" i="11"/>
  <c r="AG805" i="11"/>
  <c r="AH805" i="11" s="1"/>
  <c r="AY735" i="11"/>
  <c r="AZ735" i="11" s="1"/>
  <c r="P735" i="11"/>
  <c r="U791" i="11"/>
  <c r="M742" i="11"/>
  <c r="AG742" i="11"/>
  <c r="AH742" i="11" s="1"/>
  <c r="P741" i="11"/>
  <c r="AY741" i="11"/>
  <c r="AZ741" i="11" s="1"/>
  <c r="U675" i="11"/>
  <c r="AY576" i="11"/>
  <c r="AZ576" i="11" s="1"/>
  <c r="P576" i="11"/>
  <c r="M570" i="11"/>
  <c r="AG570" i="11"/>
  <c r="AH570" i="11" s="1"/>
  <c r="AG585" i="11"/>
  <c r="AH585" i="11" s="1"/>
  <c r="M585" i="11"/>
  <c r="P599" i="11"/>
  <c r="AY599" i="11"/>
  <c r="AZ599" i="11" s="1"/>
  <c r="M402" i="11"/>
  <c r="AG402" i="11"/>
  <c r="AH402" i="11" s="1"/>
  <c r="AY361" i="11"/>
  <c r="AZ361" i="11" s="1"/>
  <c r="P361" i="11"/>
  <c r="AX246" i="11"/>
  <c r="BA246" i="11" a="1"/>
  <c r="BA246" i="11" s="1"/>
  <c r="U246" i="11" s="1"/>
  <c r="P191" i="11"/>
  <c r="AY191" i="11"/>
  <c r="AZ191" i="11" s="1"/>
  <c r="AO210" i="11"/>
  <c r="AY193" i="11"/>
  <c r="AZ193" i="11" s="1"/>
  <c r="P193" i="11"/>
  <c r="P187" i="11"/>
  <c r="AY187" i="11"/>
  <c r="AZ187" i="11" s="1"/>
  <c r="U179" i="11"/>
  <c r="BA171" i="11" a="1"/>
  <c r="BA171" i="11" s="1"/>
  <c r="U171" i="11" s="1"/>
  <c r="AX171" i="11"/>
  <c r="U142" i="11"/>
  <c r="AY128" i="11"/>
  <c r="AZ128" i="11" s="1"/>
  <c r="P128" i="11"/>
  <c r="M1007" i="11"/>
  <c r="AG1007" i="11"/>
  <c r="AH1007" i="11" s="1"/>
  <c r="S940" i="11"/>
  <c r="AP940" i="11"/>
  <c r="AQ940" i="11" s="1"/>
  <c r="AX994" i="11"/>
  <c r="BA994" i="11" a="1"/>
  <c r="BA994" i="11" s="1"/>
  <c r="U994" i="11" s="1"/>
  <c r="AX992" i="11"/>
  <c r="BA992" i="11" a="1"/>
  <c r="BA992" i="11" s="1"/>
  <c r="U992" i="11" s="1"/>
  <c r="AX999" i="11"/>
  <c r="BA999" i="11" a="1"/>
  <c r="BA999" i="11" s="1"/>
  <c r="U999" i="11" s="1"/>
  <c r="M937" i="11"/>
  <c r="AG937" i="11"/>
  <c r="AH937" i="11" s="1"/>
  <c r="S854" i="11"/>
  <c r="AP854" i="11"/>
  <c r="AQ854" i="11" s="1"/>
  <c r="AP822" i="11"/>
  <c r="AQ822" i="11" s="1"/>
  <c r="S822" i="11"/>
  <c r="S821" i="11"/>
  <c r="AP821" i="11"/>
  <c r="AQ821" i="11" s="1"/>
  <c r="M810" i="11"/>
  <c r="AG810" i="11"/>
  <c r="AH810" i="11" s="1"/>
  <c r="AO788" i="11"/>
  <c r="BA837" i="11" a="1"/>
  <c r="BA837" i="11" s="1"/>
  <c r="U837" i="11" s="1"/>
  <c r="AX837" i="11"/>
  <c r="AO790" i="11"/>
  <c r="P746" i="11"/>
  <c r="AY746" i="11"/>
  <c r="AZ746" i="11" s="1"/>
  <c r="AF729" i="11"/>
  <c r="S656" i="11"/>
  <c r="AP656" i="11"/>
  <c r="AQ656" i="11" s="1"/>
  <c r="M669" i="11"/>
  <c r="AG669" i="11"/>
  <c r="AH669" i="11" s="1"/>
  <c r="S626" i="11"/>
  <c r="AP626" i="11"/>
  <c r="AQ626" i="11" s="1"/>
  <c r="M615" i="11"/>
  <c r="AG615" i="11"/>
  <c r="AH615" i="11" s="1"/>
  <c r="M606" i="11"/>
  <c r="AG606" i="11"/>
  <c r="AH606" i="11" s="1"/>
  <c r="AP587" i="11"/>
  <c r="AQ587" i="11" s="1"/>
  <c r="S587" i="11"/>
  <c r="P526" i="11"/>
  <c r="AY526" i="11"/>
  <c r="AZ526" i="11" s="1"/>
  <c r="AP422" i="11"/>
  <c r="AQ422" i="11" s="1"/>
  <c r="S422" i="11"/>
  <c r="S395" i="11"/>
  <c r="AP395" i="11"/>
  <c r="AQ395" i="11" s="1"/>
  <c r="AY454" i="11"/>
  <c r="AZ454" i="11" s="1"/>
  <c r="P454" i="11"/>
  <c r="AX443" i="11"/>
  <c r="BA443" i="11" a="1"/>
  <c r="BA443" i="11" s="1"/>
  <c r="U443" i="11" s="1"/>
  <c r="M400" i="11"/>
  <c r="AG400" i="11"/>
  <c r="AH400" i="11" s="1"/>
  <c r="M379" i="11"/>
  <c r="AG379" i="11"/>
  <c r="AH379" i="11" s="1"/>
  <c r="AX325" i="11"/>
  <c r="BA325" i="11" a="1"/>
  <c r="BA325" i="11" s="1"/>
  <c r="U325" i="11" s="1"/>
  <c r="S309" i="11"/>
  <c r="AP309" i="11"/>
  <c r="AQ309" i="11" s="1"/>
  <c r="M231" i="11"/>
  <c r="AG231" i="11"/>
  <c r="AH231" i="11" s="1"/>
  <c r="M200" i="11"/>
  <c r="AG200" i="11"/>
  <c r="AH200" i="11" s="1"/>
  <c r="P157" i="11"/>
  <c r="AY157" i="11"/>
  <c r="AZ157" i="11" s="1"/>
  <c r="M142" i="11"/>
  <c r="AG142" i="11"/>
  <c r="AH142" i="11" s="1"/>
  <c r="P911" i="11"/>
  <c r="AY911" i="11"/>
  <c r="AZ911" i="11" s="1"/>
  <c r="BA980" i="11" a="1"/>
  <c r="BA980" i="11" s="1"/>
  <c r="U980" i="11" s="1"/>
  <c r="AX980" i="11"/>
  <c r="M913" i="11"/>
  <c r="AG913" i="11"/>
  <c r="AH913" i="11" s="1"/>
  <c r="M822" i="11"/>
  <c r="AG822" i="11"/>
  <c r="AH822" i="11" s="1"/>
  <c r="AX847" i="11"/>
  <c r="BA847" i="11" a="1"/>
  <c r="BA847" i="11" s="1"/>
  <c r="U847" i="11" s="1"/>
  <c r="S769" i="11"/>
  <c r="AP769" i="11"/>
  <c r="AQ769" i="11" s="1"/>
  <c r="AX761" i="11"/>
  <c r="BA761" i="11" a="1"/>
  <c r="BA761" i="11" s="1"/>
  <c r="U761" i="11" s="1"/>
  <c r="AY595" i="11"/>
  <c r="AZ595" i="11" s="1"/>
  <c r="P595" i="11"/>
  <c r="M539" i="11"/>
  <c r="AG539" i="11"/>
  <c r="AH539" i="11" s="1"/>
  <c r="M530" i="11"/>
  <c r="AG530" i="11"/>
  <c r="AH530" i="11" s="1"/>
  <c r="U487" i="11"/>
  <c r="AX500" i="11"/>
  <c r="BA500" i="11" a="1"/>
  <c r="BA500" i="11" s="1"/>
  <c r="U500" i="11" s="1"/>
  <c r="BA450" i="11" a="1"/>
  <c r="BA450" i="11" s="1"/>
  <c r="U450" i="11" s="1"/>
  <c r="AX450" i="11"/>
  <c r="BA395" i="11" a="1"/>
  <c r="BA395" i="11" s="1"/>
  <c r="U395" i="11" s="1"/>
  <c r="AX395" i="11"/>
  <c r="P366" i="11"/>
  <c r="AY366" i="11"/>
  <c r="AZ366" i="11" s="1"/>
  <c r="AF350" i="11"/>
  <c r="M280" i="11"/>
  <c r="AG280" i="11"/>
  <c r="AH280" i="11" s="1"/>
  <c r="AO286" i="11"/>
  <c r="M238" i="11"/>
  <c r="AG238" i="11"/>
  <c r="AH238" i="11" s="1"/>
  <c r="M248" i="11"/>
  <c r="AG248" i="11"/>
  <c r="AH248" i="11" s="1"/>
  <c r="AY221" i="11"/>
  <c r="AZ221" i="11" s="1"/>
  <c r="P221" i="11"/>
  <c r="AG198" i="11"/>
  <c r="AH198" i="11" s="1"/>
  <c r="M198" i="11"/>
  <c r="P167" i="11"/>
  <c r="AY167" i="11"/>
  <c r="AZ167" i="11" s="1"/>
  <c r="P165" i="11"/>
  <c r="AY165" i="11"/>
  <c r="AZ165" i="11" s="1"/>
  <c r="AO166" i="11"/>
  <c r="M971" i="11"/>
  <c r="AG971" i="11"/>
  <c r="AH971" i="11" s="1"/>
  <c r="BA996" i="11" a="1"/>
  <c r="BA996" i="11" s="1"/>
  <c r="U996" i="11" s="1"/>
  <c r="AX996" i="11"/>
  <c r="M905" i="11"/>
  <c r="AG905" i="11"/>
  <c r="AH905" i="11" s="1"/>
  <c r="AX855" i="11"/>
  <c r="BA855" i="11" a="1"/>
  <c r="BA855" i="11" s="1"/>
  <c r="U855" i="11" s="1"/>
  <c r="AY743" i="11"/>
  <c r="AZ743" i="11" s="1"/>
  <c r="P743" i="11"/>
  <c r="AG683" i="11"/>
  <c r="AH683" i="11" s="1"/>
  <c r="M683" i="11"/>
  <c r="M703" i="11"/>
  <c r="AG703" i="11"/>
  <c r="AH703" i="11" s="1"/>
  <c r="AP663" i="11"/>
  <c r="AQ663" i="11" s="1"/>
  <c r="S663" i="11"/>
  <c r="AF672" i="11"/>
  <c r="M636" i="11"/>
  <c r="AG636" i="11"/>
  <c r="AH636" i="11" s="1"/>
  <c r="P578" i="11"/>
  <c r="AY578" i="11"/>
  <c r="AZ578" i="11" s="1"/>
  <c r="S482" i="11"/>
  <c r="AP482" i="11"/>
  <c r="AQ482" i="11" s="1"/>
  <c r="M499" i="11"/>
  <c r="AG499" i="11"/>
  <c r="AH499" i="11" s="1"/>
  <c r="M472" i="11"/>
  <c r="AG472" i="11"/>
  <c r="AH472" i="11" s="1"/>
  <c r="AX514" i="11"/>
  <c r="BA514" i="11" a="1"/>
  <c r="BA514" i="11" s="1"/>
  <c r="U514" i="11" s="1"/>
  <c r="P471" i="11"/>
  <c r="AY471" i="11"/>
  <c r="AZ471" i="11" s="1"/>
  <c r="AO526" i="11"/>
  <c r="AG399" i="11"/>
  <c r="AH399" i="11" s="1"/>
  <c r="M399" i="11"/>
  <c r="U414" i="11"/>
  <c r="AF395" i="11"/>
  <c r="AF421" i="11"/>
  <c r="AY350" i="11"/>
  <c r="AZ350" i="11" s="1"/>
  <c r="P350" i="11"/>
  <c r="M266" i="11"/>
  <c r="AG266" i="11"/>
  <c r="AH266" i="11" s="1"/>
  <c r="P223" i="11"/>
  <c r="AY223" i="11"/>
  <c r="AZ223" i="11" s="1"/>
  <c r="AF212" i="11"/>
  <c r="U208" i="11"/>
  <c r="AF175" i="11"/>
  <c r="AF165" i="11"/>
  <c r="M168" i="11"/>
  <c r="AG168" i="11"/>
  <c r="AH168" i="11" s="1"/>
  <c r="AP145" i="11"/>
  <c r="AQ145" i="11" s="1"/>
  <c r="M124" i="11"/>
  <c r="AG124" i="11"/>
  <c r="AH124" i="11" s="1"/>
  <c r="BA1004" i="11" a="1"/>
  <c r="BA1004" i="11" s="1"/>
  <c r="U1004" i="11" s="1"/>
  <c r="AX1004" i="11"/>
  <c r="AG1020" i="11"/>
  <c r="AH1020" i="11" s="1"/>
  <c r="M1020" i="11"/>
  <c r="BA916" i="11" a="1"/>
  <c r="BA916" i="11" s="1"/>
  <c r="U916" i="11" s="1"/>
  <c r="AX916" i="11"/>
  <c r="AP830" i="11"/>
  <c r="AQ830" i="11" s="1"/>
  <c r="S830" i="11"/>
  <c r="M731" i="11"/>
  <c r="AG731" i="11"/>
  <c r="AH731" i="11" s="1"/>
  <c r="AY720" i="11"/>
  <c r="AZ720" i="11" s="1"/>
  <c r="P720" i="11"/>
  <c r="M720" i="11"/>
  <c r="AG720" i="11"/>
  <c r="AH720" i="11" s="1"/>
  <c r="U688" i="11"/>
  <c r="AX622" i="11"/>
  <c r="BA622" i="11" a="1"/>
  <c r="BA622" i="11" s="1"/>
  <c r="U622" i="11" s="1"/>
  <c r="U623" i="11"/>
  <c r="M576" i="11"/>
  <c r="AG576" i="11"/>
  <c r="AH576" i="11" s="1"/>
  <c r="M496" i="11"/>
  <c r="AG496" i="11"/>
  <c r="AH496" i="11" s="1"/>
  <c r="P544" i="11"/>
  <c r="AY544" i="11"/>
  <c r="AZ544" i="11" s="1"/>
  <c r="P497" i="11"/>
  <c r="AY497" i="11"/>
  <c r="AZ497" i="11" s="1"/>
  <c r="M416" i="11"/>
  <c r="AG416" i="11"/>
  <c r="AH416" i="11" s="1"/>
  <c r="U348" i="11"/>
  <c r="AG297" i="11"/>
  <c r="AH297" i="11" s="1"/>
  <c r="M297" i="11"/>
  <c r="M302" i="11"/>
  <c r="AG302" i="11"/>
  <c r="AH302" i="11" s="1"/>
  <c r="AY289" i="11"/>
  <c r="AZ289" i="11" s="1"/>
  <c r="P289" i="11"/>
  <c r="AX271" i="11"/>
  <c r="BA271" i="11" a="1"/>
  <c r="BA271" i="11" s="1"/>
  <c r="U271" i="11" s="1"/>
  <c r="P222" i="11"/>
  <c r="AY222" i="11"/>
  <c r="AZ222" i="11" s="1"/>
  <c r="U199" i="11"/>
  <c r="M419" i="11"/>
  <c r="AG419" i="11"/>
  <c r="AH419" i="11" s="1"/>
  <c r="S813" i="11"/>
  <c r="AP813" i="11"/>
  <c r="AQ813" i="11" s="1"/>
  <c r="M631" i="11"/>
  <c r="AG631" i="11"/>
  <c r="AH631" i="11" s="1"/>
  <c r="P615" i="11"/>
  <c r="AY615" i="11"/>
  <c r="AZ615" i="11" s="1"/>
  <c r="P528" i="11"/>
  <c r="AY528" i="11"/>
  <c r="AZ528" i="11" s="1"/>
  <c r="U316" i="11"/>
  <c r="AX630" i="11"/>
  <c r="BA630" i="11" a="1"/>
  <c r="BA630" i="11" s="1"/>
  <c r="U630" i="11" s="1"/>
  <c r="AX612" i="11"/>
  <c r="BA612" i="11" a="1"/>
  <c r="BA612" i="11" s="1"/>
  <c r="U612" i="11" s="1"/>
  <c r="M317" i="11"/>
  <c r="AG317" i="11"/>
  <c r="AH317" i="11" s="1"/>
  <c r="BA892" i="11" a="1"/>
  <c r="BA892" i="11" s="1"/>
  <c r="U892" i="11" s="1"/>
  <c r="AX892" i="11"/>
  <c r="AY728" i="11"/>
  <c r="AZ728" i="11" s="1"/>
  <c r="P728" i="11"/>
  <c r="AY690" i="11"/>
  <c r="AZ690" i="11" s="1"/>
  <c r="P690" i="11"/>
  <c r="M424" i="11"/>
  <c r="AG424" i="11"/>
  <c r="AH424" i="11" s="1"/>
  <c r="M254" i="11"/>
  <c r="M904" i="11"/>
  <c r="AG904" i="11"/>
  <c r="AH904" i="11" s="1"/>
  <c r="M813" i="11"/>
  <c r="AG813" i="11"/>
  <c r="AH813" i="11" s="1"/>
  <c r="AX518" i="11"/>
  <c r="BA518" i="11" a="1"/>
  <c r="BA518" i="11" s="1"/>
  <c r="U518" i="11" s="1"/>
  <c r="AX870" i="11"/>
  <c r="BA870" i="11" a="1"/>
  <c r="BA870" i="11" s="1"/>
  <c r="U870" i="11" s="1"/>
  <c r="AX809" i="11"/>
  <c r="BA809" i="11" a="1"/>
  <c r="BA809" i="11" s="1"/>
  <c r="U809" i="11" s="1"/>
  <c r="P852" i="11"/>
  <c r="AY852" i="11"/>
  <c r="AZ852" i="11" s="1"/>
  <c r="P591" i="11"/>
  <c r="AY591" i="11"/>
  <c r="AZ591" i="11" s="1"/>
  <c r="S837" i="11"/>
  <c r="AP837" i="11"/>
  <c r="AQ837" i="11" s="1"/>
  <c r="AY491" i="11"/>
  <c r="AZ491" i="11" s="1"/>
  <c r="P491" i="11"/>
  <c r="AP341" i="11"/>
  <c r="AQ341" i="11" s="1"/>
  <c r="S341" i="11"/>
  <c r="AY249" i="11"/>
  <c r="AZ249" i="11" s="1"/>
  <c r="P249" i="11"/>
  <c r="AX158" i="11"/>
  <c r="BA158" i="11" a="1"/>
  <c r="BA158" i="11" s="1"/>
  <c r="U158" i="11" s="1"/>
  <c r="P875" i="11"/>
  <c r="AY875" i="11"/>
  <c r="AZ875" i="11" s="1"/>
  <c r="AX833" i="11"/>
  <c r="BA833" i="11" a="1"/>
  <c r="BA833" i="11" s="1"/>
  <c r="U833" i="11" s="1"/>
  <c r="AF377" i="11"/>
  <c r="M204" i="11"/>
  <c r="AG204" i="11"/>
  <c r="AH204" i="11" s="1"/>
  <c r="AG152" i="11"/>
  <c r="AH152" i="11" s="1"/>
  <c r="AX129" i="11"/>
  <c r="BA129" i="11" a="1"/>
  <c r="BA129" i="11" s="1"/>
  <c r="U129" i="11" s="1"/>
  <c r="AX838" i="11"/>
  <c r="BA838" i="11" a="1"/>
  <c r="BA838" i="11" s="1"/>
  <c r="U838" i="11" s="1"/>
  <c r="AY379" i="11"/>
  <c r="AZ379" i="11" s="1"/>
  <c r="P379" i="11"/>
  <c r="BA1020" i="11" a="1"/>
  <c r="BA1020" i="11" s="1"/>
  <c r="U1020" i="11" s="1"/>
  <c r="AX1020" i="11"/>
  <c r="P957" i="11"/>
  <c r="AY957" i="11"/>
  <c r="AZ957" i="11" s="1"/>
  <c r="M786" i="11"/>
  <c r="AG786" i="11"/>
  <c r="AH786" i="11" s="1"/>
  <c r="S538" i="11"/>
  <c r="AP538" i="11"/>
  <c r="AQ538" i="11" s="1"/>
  <c r="AY429" i="11"/>
  <c r="AZ429" i="11" s="1"/>
  <c r="P429" i="11"/>
  <c r="BA318" i="11" a="1"/>
  <c r="BA318" i="11" s="1"/>
  <c r="U318" i="11" s="1"/>
  <c r="AX318" i="11"/>
  <c r="M888" i="11"/>
  <c r="AG888" i="11"/>
  <c r="AH888" i="11" s="1"/>
  <c r="S777" i="11"/>
  <c r="AP777" i="11"/>
  <c r="AQ777" i="11" s="1"/>
  <c r="BA276" i="11" a="1"/>
  <c r="BA276" i="11" s="1"/>
  <c r="U276" i="11" s="1"/>
  <c r="AX276" i="11"/>
  <c r="S218" i="11"/>
  <c r="AP218" i="11"/>
  <c r="AQ218" i="11" s="1"/>
  <c r="BA972" i="11" a="1"/>
  <c r="BA972" i="11" s="1"/>
  <c r="U972" i="11" s="1"/>
  <c r="AX972" i="11"/>
  <c r="AX960" i="11"/>
  <c r="BA960" i="11" a="1"/>
  <c r="BA960" i="11" s="1"/>
  <c r="U960" i="11" s="1"/>
  <c r="AX975" i="11"/>
  <c r="BA975" i="11" a="1"/>
  <c r="BA975" i="11" s="1"/>
  <c r="U975" i="11" s="1"/>
  <c r="AF918" i="11"/>
  <c r="P808" i="11"/>
  <c r="AY808" i="11"/>
  <c r="AZ808" i="11" s="1"/>
  <c r="M796" i="11"/>
  <c r="AG796" i="11"/>
  <c r="AH796" i="11" s="1"/>
  <c r="BA769" i="11" a="1"/>
  <c r="BA769" i="11" s="1"/>
  <c r="U769" i="11" s="1"/>
  <c r="AX769" i="11"/>
  <c r="P836" i="11"/>
  <c r="AY836" i="11"/>
  <c r="AZ836" i="11" s="1"/>
  <c r="AY744" i="11"/>
  <c r="AZ744" i="11" s="1"/>
  <c r="P744" i="11"/>
  <c r="P749" i="11"/>
  <c r="AY749" i="11"/>
  <c r="AZ749" i="11" s="1"/>
  <c r="U704" i="11"/>
  <c r="AF648" i="11"/>
  <c r="S620" i="11"/>
  <c r="AP620" i="11"/>
  <c r="AQ620" i="11" s="1"/>
  <c r="U474" i="11"/>
  <c r="AF492" i="11"/>
  <c r="P461" i="11"/>
  <c r="AY461" i="11"/>
  <c r="AZ461" i="11" s="1"/>
  <c r="AG353" i="11"/>
  <c r="AH353" i="11" s="1"/>
  <c r="M353" i="11"/>
  <c r="BA373" i="11" a="1"/>
  <c r="BA373" i="11" s="1"/>
  <c r="U373" i="11" s="1"/>
  <c r="AX373" i="11"/>
  <c r="P370" i="11"/>
  <c r="AY370" i="11"/>
  <c r="AZ370" i="11" s="1"/>
  <c r="P326" i="11"/>
  <c r="AY326" i="11"/>
  <c r="AZ326" i="11" s="1"/>
  <c r="P298" i="11"/>
  <c r="AY298" i="11"/>
  <c r="AZ298" i="11" s="1"/>
  <c r="P292" i="11"/>
  <c r="AY292" i="11"/>
  <c r="AZ292" i="11" s="1"/>
  <c r="U286" i="11"/>
  <c r="S230" i="11"/>
  <c r="AP230" i="11"/>
  <c r="AQ230" i="11" s="1"/>
  <c r="AF177" i="11"/>
  <c r="S131" i="11"/>
  <c r="AP131" i="11"/>
  <c r="AQ131" i="11" s="1"/>
  <c r="AY1021" i="11"/>
  <c r="AZ1021" i="11" s="1"/>
  <c r="P1021" i="11"/>
  <c r="M872" i="11"/>
  <c r="AG872" i="11"/>
  <c r="AH872" i="11" s="1"/>
  <c r="AF928" i="11"/>
  <c r="M840" i="11"/>
  <c r="AF876" i="11"/>
  <c r="P811" i="11"/>
  <c r="AY811" i="11"/>
  <c r="AZ811" i="11" s="1"/>
  <c r="S737" i="11"/>
  <c r="AP737" i="11"/>
  <c r="AQ737" i="11" s="1"/>
  <c r="P758" i="11"/>
  <c r="AY758" i="11"/>
  <c r="AZ758" i="11" s="1"/>
  <c r="AF704" i="11"/>
  <c r="S618" i="11"/>
  <c r="AP618" i="11"/>
  <c r="AQ618" i="11" s="1"/>
  <c r="P645" i="11"/>
  <c r="AY645" i="11"/>
  <c r="AZ645" i="11" s="1"/>
  <c r="AP539" i="11"/>
  <c r="AQ539" i="11" s="1"/>
  <c r="S539" i="11"/>
  <c r="P562" i="11"/>
  <c r="AY562" i="11"/>
  <c r="AZ562" i="11" s="1"/>
  <c r="M532" i="11"/>
  <c r="AG532" i="11"/>
  <c r="AH532" i="11" s="1"/>
  <c r="P495" i="11"/>
  <c r="AY495" i="11"/>
  <c r="AZ495" i="11" s="1"/>
  <c r="M505" i="11"/>
  <c r="AG505" i="11"/>
  <c r="AH505" i="11" s="1"/>
  <c r="AP413" i="11"/>
  <c r="AQ413" i="11" s="1"/>
  <c r="S413" i="11"/>
  <c r="AF373" i="11"/>
  <c r="M344" i="11"/>
  <c r="AG344" i="11"/>
  <c r="AH344" i="11" s="1"/>
  <c r="AY281" i="11"/>
  <c r="AZ281" i="11" s="1"/>
  <c r="P281" i="11"/>
  <c r="S284" i="11"/>
  <c r="AP284" i="11"/>
  <c r="AQ284" i="11" s="1"/>
  <c r="M241" i="11"/>
  <c r="AG241" i="11"/>
  <c r="AH241" i="11" s="1"/>
  <c r="S213" i="11"/>
  <c r="AP213" i="11"/>
  <c r="AQ213" i="11" s="1"/>
  <c r="AF214" i="11"/>
  <c r="BA203" i="11" a="1"/>
  <c r="BA203" i="11" s="1"/>
  <c r="U203" i="11" s="1"/>
  <c r="AX203" i="11"/>
  <c r="P208" i="11"/>
  <c r="AY208" i="11"/>
  <c r="AZ208" i="11" s="1"/>
  <c r="AP204" i="11"/>
  <c r="AQ204" i="11" s="1"/>
  <c r="S204" i="11"/>
  <c r="AY134" i="11"/>
  <c r="AZ134" i="11" s="1"/>
  <c r="P134" i="11"/>
  <c r="M943" i="11"/>
  <c r="AG943" i="11"/>
  <c r="AH943" i="11" s="1"/>
  <c r="AP966" i="11"/>
  <c r="AQ966" i="11" s="1"/>
  <c r="S966" i="11"/>
  <c r="M967" i="11"/>
  <c r="AG967" i="11"/>
  <c r="AH967" i="11" s="1"/>
  <c r="AX1007" i="11"/>
  <c r="BA1007" i="11" a="1"/>
  <c r="BA1007" i="11" s="1"/>
  <c r="U1007" i="11" s="1"/>
  <c r="AX954" i="11"/>
  <c r="BA954" i="11" a="1"/>
  <c r="BA954" i="11" s="1"/>
  <c r="U954" i="11" s="1"/>
  <c r="AF934" i="11"/>
  <c r="AX880" i="11"/>
  <c r="BA880" i="11" a="1"/>
  <c r="BA880" i="11" s="1"/>
  <c r="U880" i="11" s="1"/>
  <c r="AX894" i="11"/>
  <c r="BA894" i="11" a="1"/>
  <c r="BA894" i="11" s="1"/>
  <c r="U894" i="11" s="1"/>
  <c r="AX841" i="11"/>
  <c r="BA841" i="11" a="1"/>
  <c r="BA841" i="11" s="1"/>
  <c r="U841" i="11" s="1"/>
  <c r="M756" i="11"/>
  <c r="AG756" i="11"/>
  <c r="AH756" i="11" s="1"/>
  <c r="AF777" i="11"/>
  <c r="AF656" i="11"/>
  <c r="AY558" i="11"/>
  <c r="AZ558" i="11" s="1"/>
  <c r="P558" i="11"/>
  <c r="AY513" i="11"/>
  <c r="AZ513" i="11" s="1"/>
  <c r="P513" i="11"/>
  <c r="AF518" i="11"/>
  <c r="P448" i="11"/>
  <c r="AY448" i="11"/>
  <c r="AZ448" i="11" s="1"/>
  <c r="S429" i="11"/>
  <c r="AX422" i="11"/>
  <c r="BA422" i="11" a="1"/>
  <c r="BA422" i="11" s="1"/>
  <c r="U422" i="11" s="1"/>
  <c r="AG355" i="11"/>
  <c r="AH355" i="11" s="1"/>
  <c r="M355" i="11"/>
  <c r="BA275" i="11" a="1"/>
  <c r="BA275" i="11" s="1"/>
  <c r="U275" i="11" s="1"/>
  <c r="AX275" i="11"/>
  <c r="AF234" i="11"/>
  <c r="BA211" i="11" a="1"/>
  <c r="BA211" i="11" s="1"/>
  <c r="U211" i="11" s="1"/>
  <c r="AX211" i="11"/>
  <c r="S194" i="11"/>
  <c r="AP194" i="11"/>
  <c r="AQ194" i="11" s="1"/>
  <c r="AO186" i="11"/>
  <c r="AP172" i="11"/>
  <c r="AQ172" i="11" s="1"/>
  <c r="S172" i="11"/>
  <c r="P1015" i="11"/>
  <c r="AY1015" i="11"/>
  <c r="AZ1015" i="11" s="1"/>
  <c r="M1021" i="11"/>
  <c r="AG1021" i="11"/>
  <c r="AH1021" i="11" s="1"/>
  <c r="AF956" i="11"/>
  <c r="AX984" i="11"/>
  <c r="BA984" i="11" a="1"/>
  <c r="BA984" i="11" s="1"/>
  <c r="U984" i="11" s="1"/>
  <c r="M909" i="11"/>
  <c r="AG909" i="11"/>
  <c r="AH909" i="11" s="1"/>
  <c r="AF940" i="11"/>
  <c r="AX872" i="11"/>
  <c r="BA872" i="11" a="1"/>
  <c r="BA872" i="11" s="1"/>
  <c r="U872" i="11" s="1"/>
  <c r="AX934" i="11"/>
  <c r="BA934" i="11" a="1"/>
  <c r="BA934" i="11" s="1"/>
  <c r="U934" i="11" s="1"/>
  <c r="M866" i="11"/>
  <c r="AG866" i="11"/>
  <c r="AH866" i="11" s="1"/>
  <c r="P747" i="11"/>
  <c r="AY747" i="11"/>
  <c r="AZ747" i="11" s="1"/>
  <c r="U724" i="11"/>
  <c r="M674" i="11"/>
  <c r="AG674" i="11"/>
  <c r="AH674" i="11" s="1"/>
  <c r="AF655" i="11"/>
  <c r="P652" i="11"/>
  <c r="AY652" i="11"/>
  <c r="AZ652" i="11" s="1"/>
  <c r="AY619" i="11"/>
  <c r="AZ619" i="11" s="1"/>
  <c r="P619" i="11"/>
  <c r="AX555" i="11"/>
  <c r="BA555" i="11" a="1"/>
  <c r="BA555" i="11" s="1"/>
  <c r="U555" i="11" s="1"/>
  <c r="M562" i="11"/>
  <c r="AG562" i="11"/>
  <c r="AH562" i="11" s="1"/>
  <c r="M548" i="11"/>
  <c r="AG548" i="11"/>
  <c r="AH548" i="11" s="1"/>
  <c r="P527" i="11"/>
  <c r="AY527" i="11"/>
  <c r="AZ527" i="11" s="1"/>
  <c r="P487" i="11"/>
  <c r="AY487" i="11"/>
  <c r="AZ487" i="11" s="1"/>
  <c r="AX484" i="11"/>
  <c r="BA484" i="11" a="1"/>
  <c r="BA484" i="11" s="1"/>
  <c r="U484" i="11" s="1"/>
  <c r="M452" i="11"/>
  <c r="AG452" i="11"/>
  <c r="AH452" i="11" s="1"/>
  <c r="AF456" i="11"/>
  <c r="P401" i="11"/>
  <c r="AY401" i="11"/>
  <c r="AZ401" i="11" s="1"/>
  <c r="P426" i="11"/>
  <c r="AY426" i="11"/>
  <c r="AZ426" i="11" s="1"/>
  <c r="M326" i="11"/>
  <c r="AG326" i="11"/>
  <c r="AH326" i="11" s="1"/>
  <c r="AO351" i="11"/>
  <c r="AF300" i="11"/>
  <c r="AF966" i="11"/>
  <c r="AX951" i="11"/>
  <c r="BA951" i="11" a="1"/>
  <c r="BA951" i="11" s="1"/>
  <c r="U951" i="11" s="1"/>
  <c r="M808" i="11"/>
  <c r="AG808" i="11"/>
  <c r="AH808" i="11" s="1"/>
  <c r="S745" i="11"/>
  <c r="AP745" i="11"/>
  <c r="AQ745" i="11" s="1"/>
  <c r="S729" i="11"/>
  <c r="AP729" i="11"/>
  <c r="AQ729" i="11" s="1"/>
  <c r="U732" i="11"/>
  <c r="M644" i="11"/>
  <c r="AG644" i="11"/>
  <c r="AH644" i="11" s="1"/>
  <c r="S688" i="11"/>
  <c r="AP688" i="11"/>
  <c r="AQ688" i="11" s="1"/>
  <c r="BA689" i="11" a="1"/>
  <c r="BA689" i="11" s="1"/>
  <c r="U689" i="11" s="1"/>
  <c r="AX689" i="11"/>
  <c r="S634" i="11"/>
  <c r="AP634" i="11"/>
  <c r="AQ634" i="11" s="1"/>
  <c r="AY633" i="11"/>
  <c r="AZ633" i="11" s="1"/>
  <c r="M558" i="11"/>
  <c r="AG558" i="11"/>
  <c r="AH558" i="11" s="1"/>
  <c r="U490" i="11"/>
  <c r="AX492" i="11"/>
  <c r="BA492" i="11" a="1"/>
  <c r="BA492" i="11" s="1"/>
  <c r="U492" i="11" s="1"/>
  <c r="M375" i="11"/>
  <c r="AG375" i="11"/>
  <c r="AH375" i="11" s="1"/>
  <c r="AY381" i="11"/>
  <c r="AZ381" i="11" s="1"/>
  <c r="P381" i="11"/>
  <c r="M425" i="11"/>
  <c r="AG425" i="11"/>
  <c r="AH425" i="11" s="1"/>
  <c r="AX386" i="11"/>
  <c r="BA386" i="11" a="1"/>
  <c r="BA386" i="11" s="1"/>
  <c r="U386" i="11" s="1"/>
  <c r="M364" i="11"/>
  <c r="AG364" i="11"/>
  <c r="AH364" i="11" s="1"/>
  <c r="AG334" i="11"/>
  <c r="AH334" i="11" s="1"/>
  <c r="M334" i="11"/>
  <c r="BA301" i="11" a="1"/>
  <c r="BA301" i="11" s="1"/>
  <c r="U301" i="11" s="1"/>
  <c r="AX301" i="11"/>
  <c r="P299" i="11"/>
  <c r="AY299" i="11"/>
  <c r="AZ299" i="11" s="1"/>
  <c r="U254" i="11"/>
  <c r="AO158" i="11"/>
  <c r="P965" i="11"/>
  <c r="AY965" i="11"/>
  <c r="AZ965" i="11" s="1"/>
  <c r="AY939" i="11"/>
  <c r="AZ939" i="11" s="1"/>
  <c r="P939" i="11"/>
  <c r="AF878" i="11"/>
  <c r="P873" i="11"/>
  <c r="AY873" i="11"/>
  <c r="AZ873" i="11" s="1"/>
  <c r="AF831" i="11"/>
  <c r="AF821" i="11"/>
  <c r="AY759" i="11"/>
  <c r="AZ759" i="11" s="1"/>
  <c r="P759" i="11"/>
  <c r="AF743" i="11"/>
  <c r="P653" i="11"/>
  <c r="AY653" i="11"/>
  <c r="AZ653" i="11" s="1"/>
  <c r="AO584" i="11"/>
  <c r="U465" i="11"/>
  <c r="M359" i="11"/>
  <c r="AG359" i="11"/>
  <c r="AH359" i="11" s="1"/>
  <c r="AF405" i="11"/>
  <c r="M335" i="11"/>
  <c r="AG335" i="11"/>
  <c r="AH335" i="11" s="1"/>
  <c r="AP258" i="11"/>
  <c r="AQ258" i="11" s="1"/>
  <c r="S258" i="11"/>
  <c r="BA226" i="11" a="1"/>
  <c r="BA226" i="11" s="1"/>
  <c r="U226" i="11" s="1"/>
  <c r="AX226" i="11"/>
  <c r="AX212" i="11"/>
  <c r="BA212" i="11" a="1"/>
  <c r="BA212" i="11" s="1"/>
  <c r="U212" i="11" s="1"/>
  <c r="AX139" i="11"/>
  <c r="BA139" i="11" a="1"/>
  <c r="BA139" i="11" s="1"/>
  <c r="U139" i="11" s="1"/>
  <c r="AP1020" i="11"/>
  <c r="AQ1020" i="11" s="1"/>
  <c r="S1020" i="11"/>
  <c r="BA964" i="11" a="1"/>
  <c r="BA964" i="11" s="1"/>
  <c r="U964" i="11" s="1"/>
  <c r="AX964" i="11"/>
  <c r="AX1002" i="11"/>
  <c r="BA1002" i="11" a="1"/>
  <c r="BA1002" i="11" s="1"/>
  <c r="U1002" i="11" s="1"/>
  <c r="AP990" i="11"/>
  <c r="AQ990" i="11" s="1"/>
  <c r="S990" i="11"/>
  <c r="AF870" i="11"/>
  <c r="BA800" i="11" a="1"/>
  <c r="BA800" i="11" s="1"/>
  <c r="U800" i="11" s="1"/>
  <c r="AX800" i="11"/>
  <c r="M749" i="11"/>
  <c r="AG749" i="11"/>
  <c r="AH749" i="11" s="1"/>
  <c r="P810" i="11"/>
  <c r="AY810" i="11"/>
  <c r="AZ810" i="11" s="1"/>
  <c r="AX679" i="11"/>
  <c r="BA679" i="11" a="1"/>
  <c r="BA679" i="11" s="1"/>
  <c r="U679" i="11" s="1"/>
  <c r="AP655" i="11"/>
  <c r="AQ655" i="11" s="1"/>
  <c r="S655" i="11"/>
  <c r="BA680" i="11" a="1"/>
  <c r="BA680" i="11" s="1"/>
  <c r="U680" i="11" s="1"/>
  <c r="AX680" i="11"/>
  <c r="U660" i="11"/>
  <c r="BA634" i="11" a="1"/>
  <c r="BA634" i="11" s="1"/>
  <c r="U634" i="11" s="1"/>
  <c r="AX634" i="11"/>
  <c r="BA618" i="11" a="1"/>
  <c r="BA618" i="11" s="1"/>
  <c r="U618" i="11" s="1"/>
  <c r="AX618" i="11"/>
  <c r="AF571" i="11"/>
  <c r="P525" i="11"/>
  <c r="AY525" i="11"/>
  <c r="AZ525" i="11" s="1"/>
  <c r="AO438" i="11"/>
  <c r="BA321" i="11" a="1"/>
  <c r="BA321" i="11" s="1"/>
  <c r="U321" i="11" s="1"/>
  <c r="AX321" i="11"/>
  <c r="AF339" i="11"/>
  <c r="S302" i="11"/>
  <c r="AP302" i="11"/>
  <c r="AQ302" i="11" s="1"/>
  <c r="M257" i="11"/>
  <c r="AG257" i="11"/>
  <c r="AH257" i="11" s="1"/>
  <c r="P245" i="11"/>
  <c r="AY245" i="11"/>
  <c r="AZ245" i="11" s="1"/>
  <c r="M176" i="11"/>
  <c r="AG176" i="11"/>
  <c r="AH176" i="11" s="1"/>
  <c r="AF172" i="11"/>
  <c r="AP133" i="11"/>
  <c r="AQ133" i="11" s="1"/>
  <c r="S133" i="11"/>
  <c r="AF964" i="11"/>
  <c r="BA1008" i="11" a="1"/>
  <c r="BA1008" i="11" s="1"/>
  <c r="U1008" i="11" s="1"/>
  <c r="AX1008" i="11"/>
  <c r="AF942" i="11"/>
  <c r="U946" i="11"/>
  <c r="AP806" i="11"/>
  <c r="AQ806" i="11" s="1"/>
  <c r="S806" i="11"/>
  <c r="BA868" i="11" a="1"/>
  <c r="BA868" i="11" s="1"/>
  <c r="U868" i="11" s="1"/>
  <c r="AX868" i="11"/>
  <c r="AF837" i="11"/>
  <c r="BA845" i="11" a="1"/>
  <c r="BA845" i="11" s="1"/>
  <c r="U845" i="11" s="1"/>
  <c r="AX845" i="11"/>
  <c r="S648" i="11"/>
  <c r="AP648" i="11"/>
  <c r="AQ648" i="11" s="1"/>
  <c r="AF603" i="11"/>
  <c r="AF514" i="11"/>
  <c r="AF500" i="11"/>
  <c r="U403" i="11"/>
  <c r="AP361" i="11"/>
  <c r="AQ361" i="11" s="1"/>
  <c r="P363" i="11"/>
  <c r="AY363" i="11"/>
  <c r="AZ363" i="11" s="1"/>
  <c r="AO338" i="11"/>
  <c r="AF312" i="11"/>
  <c r="AY251" i="11"/>
  <c r="AZ251" i="11" s="1"/>
  <c r="P251" i="11"/>
  <c r="BA255" i="11" a="1"/>
  <c r="BA255" i="11" s="1"/>
  <c r="U255" i="11" s="1"/>
  <c r="AX255" i="11"/>
  <c r="BA192" i="11" a="1"/>
  <c r="BA192" i="11" s="1"/>
  <c r="U192" i="11" s="1"/>
  <c r="AX192" i="11"/>
  <c r="U134" i="11"/>
  <c r="U75" i="11"/>
  <c r="M112" i="11"/>
  <c r="AO109" i="11"/>
  <c r="S109" i="11" s="1"/>
  <c r="U105" i="11"/>
  <c r="P95" i="11"/>
  <c r="U99" i="11"/>
  <c r="U119" i="11"/>
  <c r="U53" i="11"/>
  <c r="U113" i="11"/>
  <c r="AX70" i="11"/>
  <c r="AY70" i="11" s="1"/>
  <c r="AZ70" i="11" s="1"/>
  <c r="AF80" i="11"/>
  <c r="M80" i="11" s="1"/>
  <c r="AF78" i="11"/>
  <c r="M78" i="11" s="1"/>
  <c r="U51" i="11"/>
  <c r="U120" i="11"/>
  <c r="P111" i="11"/>
  <c r="AX51" i="11"/>
  <c r="P51" i="11" s="1"/>
  <c r="U60" i="11"/>
  <c r="AF83" i="11"/>
  <c r="AF118" i="11"/>
  <c r="M118" i="11" s="1"/>
  <c r="AF38" i="11"/>
  <c r="AG38" i="11" s="1"/>
  <c r="AH38" i="11" s="1"/>
  <c r="AO116" i="11"/>
  <c r="S116" i="11" s="1"/>
  <c r="AO85" i="11"/>
  <c r="AF23" i="11"/>
  <c r="M23" i="11" s="1"/>
  <c r="AO53" i="11"/>
  <c r="S53" i="11" s="1"/>
  <c r="U45" i="11"/>
  <c r="U94" i="11"/>
  <c r="U32" i="11"/>
  <c r="U64" i="11"/>
  <c r="AO45" i="11"/>
  <c r="S45" i="11" s="1"/>
  <c r="U84" i="11"/>
  <c r="U54" i="11"/>
  <c r="U86" i="11"/>
  <c r="AO80" i="11"/>
  <c r="S80" i="11" s="1"/>
  <c r="AO34" i="11"/>
  <c r="S34" i="11" s="1"/>
  <c r="AX37" i="11"/>
  <c r="AY37" i="11" s="1"/>
  <c r="AZ37" i="11" s="1"/>
  <c r="S102" i="11"/>
  <c r="AF111" i="11"/>
  <c r="AG111" i="11" s="1"/>
  <c r="AH111" i="11" s="1"/>
  <c r="AO51" i="11"/>
  <c r="AO79" i="11"/>
  <c r="S79" i="11" s="1"/>
  <c r="AF86" i="11"/>
  <c r="AG86" i="11" s="1"/>
  <c r="AH86" i="11" s="1"/>
  <c r="AP57" i="11"/>
  <c r="AQ57" i="11" s="1"/>
  <c r="AO86" i="11"/>
  <c r="AP86" i="11" s="1"/>
  <c r="AQ86" i="11" s="1"/>
  <c r="AO96" i="11"/>
  <c r="S96" i="11" s="1"/>
  <c r="AO92" i="11"/>
  <c r="AP92" i="11" s="1"/>
  <c r="AQ92" i="11" s="1"/>
  <c r="U43" i="11"/>
  <c r="BA90" i="11" a="1"/>
  <c r="BA90" i="11" s="1"/>
  <c r="U90" i="11" s="1"/>
  <c r="AX90" i="11"/>
  <c r="U100" i="11"/>
  <c r="M116" i="11"/>
  <c r="U92" i="11"/>
  <c r="M28" i="11"/>
  <c r="AG76" i="11"/>
  <c r="AH76" i="11" s="1"/>
  <c r="U35" i="11"/>
  <c r="AF43" i="11"/>
  <c r="M43" i="11" s="1"/>
  <c r="U82" i="11"/>
  <c r="BA103" i="11" a="1"/>
  <c r="BA103" i="11" s="1"/>
  <c r="U103" i="11" s="1"/>
  <c r="AX103" i="11"/>
  <c r="AO48" i="11"/>
  <c r="AP48" i="11" s="1"/>
  <c r="AQ48" i="11" s="1"/>
  <c r="AF100" i="11"/>
  <c r="M100" i="11" s="1"/>
  <c r="U27" i="11"/>
  <c r="AF99" i="11"/>
  <c r="M99" i="11" s="1"/>
  <c r="AF120" i="11"/>
  <c r="AG118" i="11"/>
  <c r="AH118" i="11" s="1"/>
  <c r="AO117" i="11"/>
  <c r="AP117" i="11" s="1"/>
  <c r="AQ117" i="11" s="1"/>
  <c r="U42" i="11"/>
  <c r="U81" i="11"/>
  <c r="AO75" i="11"/>
  <c r="S75" i="11" s="1"/>
  <c r="U58" i="11"/>
  <c r="U28" i="11"/>
  <c r="U36" i="11"/>
  <c r="AP99" i="11"/>
  <c r="AQ99" i="11" s="1"/>
  <c r="U49" i="11"/>
  <c r="AF39" i="11"/>
  <c r="BA52" i="11" a="1"/>
  <c r="BA52" i="11" s="1"/>
  <c r="U52" i="11" s="1"/>
  <c r="AX52" i="11"/>
  <c r="U30" i="11"/>
  <c r="AF30" i="11"/>
  <c r="AG30" i="11" s="1"/>
  <c r="AH30" i="11" s="1"/>
  <c r="AO115" i="11"/>
  <c r="AP115" i="11" s="1"/>
  <c r="AQ115" i="11" s="1"/>
  <c r="AF113" i="11"/>
  <c r="M113" i="11" s="1"/>
  <c r="U122" i="11"/>
  <c r="U38" i="11"/>
  <c r="M35" i="11"/>
  <c r="BA112" i="11" a="1"/>
  <c r="BA112" i="11" s="1"/>
  <c r="U112" i="11" s="1"/>
  <c r="AX112" i="11"/>
  <c r="U118" i="11"/>
  <c r="AF87" i="11"/>
  <c r="BA78" i="11" a="1"/>
  <c r="BA78" i="11" s="1"/>
  <c r="U78" i="11" s="1"/>
  <c r="AX78" i="11"/>
  <c r="AF91" i="11"/>
  <c r="AO68" i="11"/>
  <c r="AP68" i="11" s="1"/>
  <c r="AQ68" i="11" s="1"/>
  <c r="U101" i="11"/>
  <c r="U97" i="11"/>
  <c r="AF59" i="11"/>
  <c r="AG59" i="11" s="1"/>
  <c r="AH59" i="11" s="1"/>
  <c r="AO52" i="11"/>
  <c r="U39" i="11"/>
  <c r="AF107" i="11"/>
  <c r="AG107" i="11" s="1"/>
  <c r="AH107" i="11" s="1"/>
  <c r="U34" i="11"/>
  <c r="AO88" i="11"/>
  <c r="S88" i="11" s="1"/>
  <c r="U109" i="11"/>
  <c r="U106" i="11"/>
  <c r="U56" i="11"/>
  <c r="AF61" i="11"/>
  <c r="AG61" i="11" s="1"/>
  <c r="AH61" i="11" s="1"/>
  <c r="AO101" i="11"/>
  <c r="S101" i="11" s="1"/>
  <c r="AY62" i="11"/>
  <c r="AZ62" i="11" s="1"/>
  <c r="P62" i="11"/>
  <c r="U57" i="11"/>
  <c r="AF119" i="11"/>
  <c r="AX44" i="11"/>
  <c r="AO46" i="11"/>
  <c r="S46" i="11" s="1"/>
  <c r="U69" i="11"/>
  <c r="U93" i="11"/>
  <c r="U65" i="11"/>
  <c r="AY29" i="11"/>
  <c r="AZ29" i="11" s="1"/>
  <c r="P29" i="11"/>
  <c r="AP33" i="11"/>
  <c r="AQ33" i="11" s="1"/>
  <c r="S33" i="11"/>
  <c r="U80" i="11"/>
  <c r="U121" i="11"/>
  <c r="U66" i="11"/>
  <c r="AF25" i="11"/>
  <c r="M25" i="11" s="1"/>
  <c r="U73" i="11"/>
  <c r="BA117" i="11" a="1"/>
  <c r="BA117" i="11" s="1"/>
  <c r="U117" i="11" s="1"/>
  <c r="AX117" i="11"/>
  <c r="BA89" i="11" a="1"/>
  <c r="BA89" i="11" s="1"/>
  <c r="U89" i="11" s="1"/>
  <c r="AX89" i="11"/>
  <c r="P24" i="11"/>
  <c r="AY24" i="11"/>
  <c r="AZ24" i="11" s="1"/>
  <c r="BA91" i="11" a="1"/>
  <c r="BA91" i="11" s="1"/>
  <c r="U91" i="11" s="1"/>
  <c r="AX91" i="11"/>
  <c r="AO72" i="11"/>
  <c r="AP72" i="11" s="1"/>
  <c r="AQ72" i="11" s="1"/>
  <c r="AO90" i="11"/>
  <c r="S90" i="11" s="1"/>
  <c r="BA26" i="11" a="1"/>
  <c r="BA26" i="11" s="1"/>
  <c r="U26" i="11" s="1"/>
  <c r="U114" i="11"/>
  <c r="U98" i="11"/>
  <c r="AO24" i="11"/>
  <c r="U102" i="11"/>
  <c r="U40" i="11"/>
  <c r="AF93" i="11"/>
  <c r="AG93" i="11" s="1"/>
  <c r="AH93" i="11" s="1"/>
  <c r="U107" i="11"/>
  <c r="U46" i="11"/>
  <c r="AO44" i="11"/>
  <c r="S44" i="11" s="1"/>
  <c r="U25" i="11"/>
  <c r="AF34" i="11"/>
  <c r="M34" i="11" s="1"/>
  <c r="U59" i="11"/>
  <c r="AO56" i="11"/>
  <c r="AP56" i="11" s="1"/>
  <c r="AQ56" i="11" s="1"/>
  <c r="BA71" i="11" a="1"/>
  <c r="BA71" i="11" s="1"/>
  <c r="U71" i="11" s="1"/>
  <c r="AX71" i="11"/>
  <c r="BA61" i="11" a="1"/>
  <c r="BA61" i="11" s="1"/>
  <c r="U61" i="11" s="1"/>
  <c r="AX61" i="11"/>
  <c r="U79" i="11"/>
  <c r="P102" i="11"/>
  <c r="AY102" i="11"/>
  <c r="AZ102" i="11" s="1"/>
  <c r="AP109" i="11"/>
  <c r="AQ109" i="11" s="1"/>
  <c r="AX28" i="11"/>
  <c r="AO66" i="11"/>
  <c r="M60" i="11"/>
  <c r="AG60" i="11"/>
  <c r="AH60" i="11" s="1"/>
  <c r="AY55" i="11"/>
  <c r="AZ55" i="11" s="1"/>
  <c r="P55" i="11"/>
  <c r="AF47" i="11"/>
  <c r="AX56" i="11"/>
  <c r="AX60" i="11"/>
  <c r="AO100" i="11"/>
  <c r="AO121" i="11"/>
  <c r="AY72" i="11"/>
  <c r="AZ72" i="11" s="1"/>
  <c r="P72" i="11"/>
  <c r="AX47" i="11"/>
  <c r="AF58" i="11"/>
  <c r="AX86" i="11"/>
  <c r="AX121" i="11"/>
  <c r="AG66" i="11"/>
  <c r="AH66" i="11" s="1"/>
  <c r="M66" i="11"/>
  <c r="AG33" i="11"/>
  <c r="AH33" i="11" s="1"/>
  <c r="M33" i="11"/>
  <c r="AO97" i="11"/>
  <c r="AF73" i="11"/>
  <c r="AG48" i="11"/>
  <c r="AH48" i="11" s="1"/>
  <c r="M48" i="11"/>
  <c r="AY63" i="11"/>
  <c r="AZ63" i="11" s="1"/>
  <c r="P63" i="11"/>
  <c r="AG74" i="11"/>
  <c r="AH74" i="11" s="1"/>
  <c r="M74" i="11"/>
  <c r="AP111" i="11"/>
  <c r="AQ111" i="11" s="1"/>
  <c r="S111" i="11"/>
  <c r="AY118" i="11"/>
  <c r="AZ118" i="11" s="1"/>
  <c r="P118" i="11"/>
  <c r="AX67" i="11"/>
  <c r="AX97" i="11"/>
  <c r="AG27" i="11"/>
  <c r="AH27" i="11" s="1"/>
  <c r="M27" i="11"/>
  <c r="AY96" i="11"/>
  <c r="AZ96" i="11" s="1"/>
  <c r="P96" i="11"/>
  <c r="AX42" i="11"/>
  <c r="AF81" i="11"/>
  <c r="AO98" i="11"/>
  <c r="AG72" i="11"/>
  <c r="AH72" i="11" s="1"/>
  <c r="M72" i="11"/>
  <c r="AX77" i="11"/>
  <c r="AO89" i="11"/>
  <c r="AY33" i="11"/>
  <c r="AZ33" i="11" s="1"/>
  <c r="P33" i="11"/>
  <c r="AO38" i="11"/>
  <c r="P81" i="11"/>
  <c r="AY81" i="11"/>
  <c r="AZ81" i="11" s="1"/>
  <c r="AX69" i="11"/>
  <c r="AX79" i="11"/>
  <c r="AP83" i="11"/>
  <c r="AQ83" i="11" s="1"/>
  <c r="S83" i="11"/>
  <c r="AX26" i="11"/>
  <c r="P35" i="11"/>
  <c r="AY35" i="11"/>
  <c r="AZ35" i="11" s="1"/>
  <c r="AX113" i="11"/>
  <c r="AO28" i="11"/>
  <c r="M90" i="11"/>
  <c r="AG90" i="11"/>
  <c r="AH90" i="11" s="1"/>
  <c r="AG110" i="11"/>
  <c r="AH110" i="11" s="1"/>
  <c r="M110" i="11"/>
  <c r="AX120" i="11"/>
  <c r="AX109" i="11"/>
  <c r="AY31" i="11"/>
  <c r="AZ31" i="11" s="1"/>
  <c r="P31" i="11"/>
  <c r="AP71" i="11"/>
  <c r="AQ71" i="11" s="1"/>
  <c r="S71" i="11"/>
  <c r="AX93" i="11"/>
  <c r="S31" i="11"/>
  <c r="AP31" i="11"/>
  <c r="AQ31" i="11" s="1"/>
  <c r="M89" i="11"/>
  <c r="AG89" i="11"/>
  <c r="AH89" i="11" s="1"/>
  <c r="AY23" i="11"/>
  <c r="AZ23" i="11" s="1"/>
  <c r="P23" i="11"/>
  <c r="AX34" i="11"/>
  <c r="AF56" i="11"/>
  <c r="AG117" i="11"/>
  <c r="AH117" i="11" s="1"/>
  <c r="M117" i="11"/>
  <c r="AO30" i="11"/>
  <c r="S62" i="11"/>
  <c r="AP62" i="11"/>
  <c r="AQ62" i="11" s="1"/>
  <c r="AG68" i="11"/>
  <c r="AH68" i="11" s="1"/>
  <c r="M68" i="11"/>
  <c r="AF101" i="11"/>
  <c r="AG115" i="11"/>
  <c r="AH115" i="11" s="1"/>
  <c r="M115" i="11"/>
  <c r="AG53" i="11"/>
  <c r="AH53" i="11" s="1"/>
  <c r="M53" i="11"/>
  <c r="AF32" i="11"/>
  <c r="AX92" i="11"/>
  <c r="AF106" i="11"/>
  <c r="AX122" i="11"/>
  <c r="AP58" i="11"/>
  <c r="AQ58" i="11" s="1"/>
  <c r="S58" i="11"/>
  <c r="AO104" i="11"/>
  <c r="M46" i="11"/>
  <c r="AG46" i="11"/>
  <c r="AH46" i="11" s="1"/>
  <c r="P76" i="11"/>
  <c r="AY76" i="11"/>
  <c r="AZ76" i="11" s="1"/>
  <c r="AY110" i="11"/>
  <c r="AZ110" i="11" s="1"/>
  <c r="P110" i="11"/>
  <c r="AX66" i="11"/>
  <c r="AF45" i="11"/>
  <c r="P50" i="11"/>
  <c r="AY50" i="11"/>
  <c r="AZ50" i="11" s="1"/>
  <c r="AO64" i="11"/>
  <c r="AX101" i="11"/>
  <c r="AX38" i="11"/>
  <c r="AX32" i="11"/>
  <c r="P58" i="11"/>
  <c r="AY58" i="11"/>
  <c r="AZ58" i="11" s="1"/>
  <c r="AO77" i="11"/>
  <c r="AX45" i="11"/>
  <c r="AX99" i="11"/>
  <c r="AX36" i="11"/>
  <c r="AX84" i="11"/>
  <c r="AX53" i="11"/>
  <c r="AP91" i="11"/>
  <c r="AQ91" i="11" s="1"/>
  <c r="S91" i="11"/>
  <c r="AF75" i="11"/>
  <c r="AG49" i="11"/>
  <c r="AH49" i="11" s="1"/>
  <c r="M49" i="11"/>
  <c r="S93" i="11"/>
  <c r="AP93" i="11"/>
  <c r="AQ93" i="11" s="1"/>
  <c r="AP101" i="11"/>
  <c r="AQ101" i="11" s="1"/>
  <c r="S114" i="11"/>
  <c r="AP114" i="11"/>
  <c r="AQ114" i="11" s="1"/>
  <c r="AY83" i="11"/>
  <c r="AZ83" i="11" s="1"/>
  <c r="P83" i="11"/>
  <c r="AO82" i="11"/>
  <c r="S67" i="11"/>
  <c r="AP67" i="11"/>
  <c r="AQ67" i="11" s="1"/>
  <c r="AP118" i="11"/>
  <c r="AQ118" i="11" s="1"/>
  <c r="S118" i="11"/>
  <c r="AP36" i="11"/>
  <c r="AQ36" i="11" s="1"/>
  <c r="S36" i="11"/>
  <c r="AF42" i="11"/>
  <c r="AP69" i="11"/>
  <c r="AQ69" i="11" s="1"/>
  <c r="S69" i="11"/>
  <c r="P105" i="11"/>
  <c r="AY105" i="11"/>
  <c r="AZ105" i="11" s="1"/>
  <c r="AG109" i="11"/>
  <c r="AH109" i="11" s="1"/>
  <c r="M109" i="11"/>
  <c r="AX106" i="11"/>
  <c r="AF121" i="11"/>
  <c r="AO110" i="11"/>
  <c r="AG44" i="11"/>
  <c r="AH44" i="11" s="1"/>
  <c r="M44" i="11"/>
  <c r="AO59" i="11"/>
  <c r="AF65" i="11"/>
  <c r="AO106" i="11"/>
  <c r="AX75" i="11"/>
  <c r="AP32" i="11"/>
  <c r="AQ32" i="11" s="1"/>
  <c r="S32" i="11"/>
  <c r="AP63" i="11"/>
  <c r="AQ63" i="11" s="1"/>
  <c r="S63" i="11"/>
  <c r="AY39" i="11"/>
  <c r="AZ39" i="11" s="1"/>
  <c r="P39" i="11"/>
  <c r="AO94" i="11"/>
  <c r="AF67" i="11"/>
  <c r="P74" i="11"/>
  <c r="AY74" i="11"/>
  <c r="AZ74" i="11" s="1"/>
  <c r="AO78" i="11"/>
  <c r="P43" i="11"/>
  <c r="AY43" i="11"/>
  <c r="AZ43" i="11" s="1"/>
  <c r="AF105" i="11"/>
  <c r="AF114" i="11"/>
  <c r="AG51" i="11"/>
  <c r="AH51" i="11" s="1"/>
  <c r="M51" i="11"/>
  <c r="AX107" i="11"/>
  <c r="AG77" i="11"/>
  <c r="AH77" i="11" s="1"/>
  <c r="M77" i="11"/>
  <c r="AO103" i="11"/>
  <c r="AX64" i="11"/>
  <c r="AF69" i="11"/>
  <c r="AY100" i="11"/>
  <c r="AZ100" i="11" s="1"/>
  <c r="P100" i="11"/>
  <c r="S39" i="11"/>
  <c r="AP39" i="11"/>
  <c r="AQ39" i="11" s="1"/>
  <c r="AO61" i="11"/>
  <c r="AF92" i="11"/>
  <c r="AF122" i="11"/>
  <c r="AO47" i="11"/>
  <c r="AX40" i="11"/>
  <c r="AF64" i="11"/>
  <c r="AX68" i="11"/>
  <c r="AX94" i="11"/>
  <c r="P30" i="11"/>
  <c r="AY30" i="11"/>
  <c r="AZ30" i="11" s="1"/>
  <c r="AF40" i="11"/>
  <c r="AP40" i="11"/>
  <c r="AQ40" i="11" s="1"/>
  <c r="S40" i="11"/>
  <c r="AG88" i="11"/>
  <c r="AH88" i="11" s="1"/>
  <c r="M88" i="11"/>
  <c r="AX98" i="11"/>
  <c r="AG54" i="11"/>
  <c r="AH54" i="11" s="1"/>
  <c r="M54" i="11"/>
  <c r="AX49" i="11"/>
  <c r="AO95" i="11"/>
  <c r="AO105" i="11"/>
  <c r="AG95" i="11"/>
  <c r="AH95" i="11" s="1"/>
  <c r="M95" i="11"/>
  <c r="AX114" i="11"/>
  <c r="AO81" i="11"/>
  <c r="AF57" i="11"/>
  <c r="P48" i="11"/>
  <c r="AY48" i="11"/>
  <c r="AZ48" i="11" s="1"/>
  <c r="AO107" i="11"/>
  <c r="S49" i="11"/>
  <c r="AP49" i="11"/>
  <c r="AQ49" i="11" s="1"/>
  <c r="AX115" i="11"/>
  <c r="AY25" i="11"/>
  <c r="AZ25" i="11" s="1"/>
  <c r="P25" i="11"/>
  <c r="AG70" i="11"/>
  <c r="AH70" i="11" s="1"/>
  <c r="M70" i="11"/>
  <c r="S65" i="11"/>
  <c r="AP65" i="11"/>
  <c r="AQ65" i="11" s="1"/>
  <c r="AX59" i="11"/>
  <c r="AX46" i="11"/>
  <c r="AP120" i="11"/>
  <c r="AQ120" i="11" s="1"/>
  <c r="S120" i="11"/>
  <c r="AP113" i="11"/>
  <c r="AQ113" i="11" s="1"/>
  <c r="S113" i="11"/>
  <c r="P41" i="11"/>
  <c r="AY41" i="11"/>
  <c r="AZ41" i="11" s="1"/>
  <c r="S76" i="11"/>
  <c r="AP76" i="11"/>
  <c r="AQ76" i="11" s="1"/>
  <c r="AO60" i="11"/>
  <c r="AO84" i="11"/>
  <c r="AX87" i="11"/>
  <c r="AP116" i="11"/>
  <c r="AQ116" i="11" s="1"/>
  <c r="AP546" i="11" l="1"/>
  <c r="AQ546" i="11" s="1"/>
  <c r="AG716" i="11"/>
  <c r="AH716" i="11" s="1"/>
  <c r="AY864" i="11"/>
  <c r="AZ864" i="11" s="1"/>
  <c r="M641" i="11"/>
  <c r="AG641" i="11"/>
  <c r="AH641" i="11" s="1"/>
  <c r="M71" i="11"/>
  <c r="AG952" i="11"/>
  <c r="AH952" i="11" s="1"/>
  <c r="AY73" i="11"/>
  <c r="AZ73" i="11" s="1"/>
  <c r="M961" i="11"/>
  <c r="AG927" i="11"/>
  <c r="AH927" i="11" s="1"/>
  <c r="S389" i="11"/>
  <c r="AG555" i="11"/>
  <c r="AH555" i="11" s="1"/>
  <c r="AG911" i="11"/>
  <c r="AH911" i="11" s="1"/>
  <c r="AG433" i="11"/>
  <c r="AH433" i="11" s="1"/>
  <c r="U445" i="11"/>
  <c r="AP277" i="11"/>
  <c r="AQ277" i="11" s="1"/>
  <c r="M978" i="11"/>
  <c r="AG145" i="11"/>
  <c r="AH145" i="11" s="1"/>
  <c r="S228" i="11"/>
  <c r="AP917" i="11"/>
  <c r="AQ917" i="11" s="1"/>
  <c r="AG741" i="11"/>
  <c r="AH741" i="11" s="1"/>
  <c r="AG959" i="11"/>
  <c r="AH959" i="11" s="1"/>
  <c r="AG977" i="11"/>
  <c r="AH977" i="11" s="1"/>
  <c r="AY710" i="11"/>
  <c r="AZ710" i="11" s="1"/>
  <c r="S1009" i="11"/>
  <c r="AP981" i="11"/>
  <c r="AQ981" i="11" s="1"/>
  <c r="AP831" i="11"/>
  <c r="AQ831" i="11" s="1"/>
  <c r="M634" i="11"/>
  <c r="AG695" i="11"/>
  <c r="AH695" i="11" s="1"/>
  <c r="AP614" i="11"/>
  <c r="AQ614" i="11" s="1"/>
  <c r="M854" i="11"/>
  <c r="AY27" i="11"/>
  <c r="AZ27" i="11" s="1"/>
  <c r="P816" i="11"/>
  <c r="AP672" i="11"/>
  <c r="AQ672" i="11" s="1"/>
  <c r="S137" i="11"/>
  <c r="AY273" i="11"/>
  <c r="AZ273" i="11" s="1"/>
  <c r="AY820" i="11"/>
  <c r="AZ820" i="11" s="1"/>
  <c r="AY551" i="11"/>
  <c r="AZ551" i="11" s="1"/>
  <c r="P712" i="11"/>
  <c r="AP678" i="11"/>
  <c r="AQ678" i="11" s="1"/>
  <c r="AY828" i="11"/>
  <c r="AZ828" i="11" s="1"/>
  <c r="AP612" i="11"/>
  <c r="AQ612" i="11" s="1"/>
  <c r="AG230" i="11"/>
  <c r="AH230" i="11" s="1"/>
  <c r="AP497" i="11"/>
  <c r="AQ497" i="11" s="1"/>
  <c r="S532" i="11"/>
  <c r="S690" i="11"/>
  <c r="AP548" i="11"/>
  <c r="AQ548" i="11" s="1"/>
  <c r="AP803" i="11"/>
  <c r="AQ803" i="11" s="1"/>
  <c r="AP458" i="11"/>
  <c r="AQ458" i="11" s="1"/>
  <c r="AG748" i="11"/>
  <c r="AH748" i="11" s="1"/>
  <c r="U952" i="11"/>
  <c r="P655" i="11"/>
  <c r="AG1006" i="11"/>
  <c r="AH1006" i="11" s="1"/>
  <c r="AG294" i="11"/>
  <c r="AH294" i="11" s="1"/>
  <c r="AY560" i="11"/>
  <c r="AZ560" i="11" s="1"/>
  <c r="AG542" i="11"/>
  <c r="AH542" i="11" s="1"/>
  <c r="S757" i="11"/>
  <c r="AP724" i="11"/>
  <c r="AQ724" i="11" s="1"/>
  <c r="AP606" i="11"/>
  <c r="AQ606" i="11" s="1"/>
  <c r="AG892" i="11"/>
  <c r="AH892" i="11" s="1"/>
  <c r="AG278" i="11"/>
  <c r="AH278" i="11" s="1"/>
  <c r="AY915" i="11"/>
  <c r="AZ915" i="11" s="1"/>
  <c r="AG763" i="11"/>
  <c r="AH763" i="11" s="1"/>
  <c r="AG889" i="11"/>
  <c r="AH889" i="11" s="1"/>
  <c r="S754" i="11"/>
  <c r="AP808" i="11"/>
  <c r="AQ808" i="11" s="1"/>
  <c r="AP428" i="11"/>
  <c r="AQ428" i="11" s="1"/>
  <c r="M559" i="11"/>
  <c r="S875" i="11"/>
  <c r="AP875" i="11"/>
  <c r="AQ875" i="11" s="1"/>
  <c r="AP543" i="11"/>
  <c r="AQ543" i="11" s="1"/>
  <c r="AG363" i="11"/>
  <c r="AH363" i="11" s="1"/>
  <c r="S792" i="11"/>
  <c r="AP792" i="11"/>
  <c r="AQ792" i="11" s="1"/>
  <c r="AG467" i="11"/>
  <c r="AH467" i="11" s="1"/>
  <c r="AY676" i="11"/>
  <c r="AZ676" i="11" s="1"/>
  <c r="AG427" i="11"/>
  <c r="AH427" i="11" s="1"/>
  <c r="AG52" i="11"/>
  <c r="AH52" i="11" s="1"/>
  <c r="AG24" i="11"/>
  <c r="AH24" i="11" s="1"/>
  <c r="AI24" i="11" s="1" a="1"/>
  <c r="AI24" i="11" s="1"/>
  <c r="U24" i="11" s="1"/>
  <c r="D17" i="11" s="1"/>
  <c r="H109" i="6" s="1"/>
  <c r="S283" i="11"/>
  <c r="AP283" i="11"/>
  <c r="AQ283" i="11" s="1"/>
  <c r="S738" i="11"/>
  <c r="AP738" i="11"/>
  <c r="AQ738" i="11" s="1"/>
  <c r="S470" i="11"/>
  <c r="AP470" i="11"/>
  <c r="AQ470" i="11" s="1"/>
  <c r="AY765" i="11"/>
  <c r="AZ765" i="11" s="1"/>
  <c r="AG713" i="11"/>
  <c r="AH713" i="11" s="1"/>
  <c r="AY763" i="11"/>
  <c r="AZ763" i="11" s="1"/>
  <c r="S408" i="11"/>
  <c r="AY665" i="11"/>
  <c r="AZ665" i="11" s="1"/>
  <c r="AG398" i="11"/>
  <c r="AH398" i="11" s="1"/>
  <c r="AG907" i="11"/>
  <c r="AH907" i="11" s="1"/>
  <c r="M895" i="11"/>
  <c r="AG895" i="11"/>
  <c r="AH895" i="11" s="1"/>
  <c r="AY835" i="11"/>
  <c r="AZ835" i="11" s="1"/>
  <c r="AG838" i="11"/>
  <c r="AH838" i="11" s="1"/>
  <c r="AG564" i="11"/>
  <c r="AH564" i="11" s="1"/>
  <c r="AP873" i="11"/>
  <c r="AQ873" i="11" s="1"/>
  <c r="S129" i="11"/>
  <c r="M253" i="11"/>
  <c r="AG253" i="11"/>
  <c r="AH253" i="11" s="1"/>
  <c r="S315" i="11"/>
  <c r="AP315" i="11"/>
  <c r="AQ315" i="11" s="1"/>
  <c r="AY923" i="11"/>
  <c r="AZ923" i="11" s="1"/>
  <c r="AG568" i="11"/>
  <c r="AH568" i="11" s="1"/>
  <c r="AY604" i="11"/>
  <c r="AZ604" i="11" s="1"/>
  <c r="P604" i="11"/>
  <c r="S916" i="11"/>
  <c r="AP916" i="11"/>
  <c r="AQ916" i="11" s="1"/>
  <c r="AY399" i="11"/>
  <c r="AZ399" i="11" s="1"/>
  <c r="P399" i="11"/>
  <c r="P88" i="11"/>
  <c r="AP34" i="11"/>
  <c r="AQ34" i="11" s="1"/>
  <c r="AY503" i="11"/>
  <c r="AZ503" i="11" s="1"/>
  <c r="S787" i="11"/>
  <c r="AG608" i="11"/>
  <c r="AH608" i="11" s="1"/>
  <c r="M608" i="11"/>
  <c r="M512" i="11"/>
  <c r="AG512" i="11"/>
  <c r="AH512" i="11" s="1"/>
  <c r="S253" i="11"/>
  <c r="AP253" i="11"/>
  <c r="AQ253" i="11" s="1"/>
  <c r="P416" i="11"/>
  <c r="AY416" i="11"/>
  <c r="AZ416" i="11" s="1"/>
  <c r="P70" i="11"/>
  <c r="AY335" i="11"/>
  <c r="AZ335" i="11" s="1"/>
  <c r="AY385" i="11"/>
  <c r="AZ385" i="11" s="1"/>
  <c r="AG744" i="11"/>
  <c r="AH744" i="11" s="1"/>
  <c r="S890" i="11"/>
  <c r="M536" i="11"/>
  <c r="S485" i="11"/>
  <c r="AP485" i="11"/>
  <c r="AQ485" i="11" s="1"/>
  <c r="M667" i="11"/>
  <c r="AG667" i="11"/>
  <c r="AH667" i="11" s="1"/>
  <c r="AG1003" i="11"/>
  <c r="AH1003" i="11" s="1"/>
  <c r="M1003" i="11"/>
  <c r="P240" i="11"/>
  <c r="AY240" i="11"/>
  <c r="AZ240" i="11" s="1"/>
  <c r="AP243" i="11"/>
  <c r="AQ243" i="11" s="1"/>
  <c r="S931" i="11"/>
  <c r="AP931" i="11"/>
  <c r="AQ931" i="11" s="1"/>
  <c r="S392" i="11"/>
  <c r="AP392" i="11"/>
  <c r="AQ392" i="11" s="1"/>
  <c r="S48" i="11"/>
  <c r="M107" i="11"/>
  <c r="M30" i="11"/>
  <c r="AG80" i="11"/>
  <c r="AH80" i="11" s="1"/>
  <c r="S108" i="11"/>
  <c r="M589" i="11"/>
  <c r="AG788" i="11"/>
  <c r="AH788" i="11" s="1"/>
  <c r="M429" i="11"/>
  <c r="M902" i="11"/>
  <c r="M740" i="11"/>
  <c r="AG333" i="11"/>
  <c r="AH333" i="11" s="1"/>
  <c r="AG806" i="11"/>
  <c r="AH806" i="11" s="1"/>
  <c r="AG170" i="11"/>
  <c r="AH170" i="11" s="1"/>
  <c r="AG235" i="11"/>
  <c r="AH235" i="11" s="1"/>
  <c r="S398" i="11"/>
  <c r="P119" i="11"/>
  <c r="M102" i="11"/>
  <c r="S846" i="11"/>
  <c r="AG764" i="11"/>
  <c r="AH764" i="11" s="1"/>
  <c r="AY185" i="11"/>
  <c r="AZ185" i="11" s="1"/>
  <c r="AY723" i="11"/>
  <c r="AZ723" i="11" s="1"/>
  <c r="AP889" i="11"/>
  <c r="AQ889" i="11" s="1"/>
  <c r="M828" i="11"/>
  <c r="AG828" i="11"/>
  <c r="AH828" i="11" s="1"/>
  <c r="S86" i="11"/>
  <c r="M84" i="11"/>
  <c r="AG413" i="11"/>
  <c r="AH413" i="11" s="1"/>
  <c r="AG663" i="11"/>
  <c r="AH663" i="11" s="1"/>
  <c r="AP592" i="11"/>
  <c r="AQ592" i="11" s="1"/>
  <c r="S705" i="11"/>
  <c r="AG79" i="11"/>
  <c r="AH79" i="11" s="1"/>
  <c r="AP962" i="11"/>
  <c r="AQ962" i="11" s="1"/>
  <c r="S153" i="11"/>
  <c r="AP153" i="11"/>
  <c r="AQ153" i="11" s="1"/>
  <c r="M981" i="11"/>
  <c r="AG981" i="11"/>
  <c r="AH981" i="11" s="1"/>
  <c r="AP271" i="11"/>
  <c r="AQ271" i="11" s="1"/>
  <c r="S271" i="11"/>
  <c r="AP46" i="11"/>
  <c r="AQ46" i="11" s="1"/>
  <c r="P415" i="11"/>
  <c r="S951" i="11"/>
  <c r="AG299" i="11"/>
  <c r="AH299" i="11" s="1"/>
  <c r="AP537" i="11"/>
  <c r="AQ537" i="11" s="1"/>
  <c r="S537" i="11"/>
  <c r="AG445" i="11"/>
  <c r="AH445" i="11" s="1"/>
  <c r="M445" i="11"/>
  <c r="S921" i="11"/>
  <c r="AP921" i="11"/>
  <c r="AQ921" i="11" s="1"/>
  <c r="AP557" i="11"/>
  <c r="AQ557" i="11" s="1"/>
  <c r="S557" i="11"/>
  <c r="AP800" i="11"/>
  <c r="AQ800" i="11" s="1"/>
  <c r="AG829" i="11"/>
  <c r="AH829" i="11" s="1"/>
  <c r="S349" i="11"/>
  <c r="U637" i="11"/>
  <c r="S689" i="11"/>
  <c r="AY796" i="11"/>
  <c r="AZ796" i="11" s="1"/>
  <c r="M292" i="11"/>
  <c r="S896" i="11"/>
  <c r="AP896" i="11"/>
  <c r="AQ896" i="11" s="1"/>
  <c r="AP669" i="11"/>
  <c r="AQ669" i="11" s="1"/>
  <c r="S669" i="11"/>
  <c r="AP425" i="11"/>
  <c r="AQ425" i="11" s="1"/>
  <c r="S425" i="11"/>
  <c r="AY144" i="11"/>
  <c r="AZ144" i="11" s="1"/>
  <c r="P144" i="11"/>
  <c r="S527" i="11"/>
  <c r="AP527" i="11"/>
  <c r="AQ527" i="11" s="1"/>
  <c r="S182" i="11"/>
  <c r="AP182" i="11"/>
  <c r="AQ182" i="11" s="1"/>
  <c r="P173" i="11"/>
  <c r="AY173" i="11"/>
  <c r="AZ173" i="11" s="1"/>
  <c r="S574" i="11"/>
  <c r="AP574" i="11"/>
  <c r="AQ574" i="11" s="1"/>
  <c r="AP45" i="11"/>
  <c r="AQ45" i="11" s="1"/>
  <c r="AP75" i="11"/>
  <c r="AQ75" i="11" s="1"/>
  <c r="S997" i="11"/>
  <c r="AP393" i="11"/>
  <c r="AQ393" i="11" s="1"/>
  <c r="AP346" i="11"/>
  <c r="AQ346" i="11" s="1"/>
  <c r="S566" i="11"/>
  <c r="AP566" i="11"/>
  <c r="AQ566" i="11" s="1"/>
  <c r="AY51" i="11"/>
  <c r="AZ51" i="11" s="1"/>
  <c r="AP88" i="11"/>
  <c r="AQ88" i="11" s="1"/>
  <c r="S92" i="11"/>
  <c r="AY351" i="11"/>
  <c r="AZ351" i="11" s="1"/>
  <c r="P351" i="11"/>
  <c r="AG710" i="11"/>
  <c r="AH710" i="11" s="1"/>
  <c r="M710" i="11"/>
  <c r="AP643" i="11"/>
  <c r="AQ643" i="11" s="1"/>
  <c r="AG697" i="11"/>
  <c r="AH697" i="11" s="1"/>
  <c r="S819" i="11"/>
  <c r="AP819" i="11"/>
  <c r="AQ819" i="11" s="1"/>
  <c r="AP200" i="11"/>
  <c r="AQ200" i="11" s="1"/>
  <c r="S200" i="11"/>
  <c r="AP841" i="11"/>
  <c r="AQ841" i="11" s="1"/>
  <c r="S560" i="11"/>
  <c r="AP560" i="11"/>
  <c r="AQ560" i="11" s="1"/>
  <c r="S418" i="11"/>
  <c r="AP418" i="11"/>
  <c r="AQ418" i="11" s="1"/>
  <c r="AG1018" i="11"/>
  <c r="AH1018" i="11" s="1"/>
  <c r="M1018" i="11"/>
  <c r="S134" i="11"/>
  <c r="AP134" i="11"/>
  <c r="AQ134" i="11" s="1"/>
  <c r="AG460" i="11"/>
  <c r="AH460" i="11" s="1"/>
  <c r="S906" i="11"/>
  <c r="AP906" i="11"/>
  <c r="AQ906" i="11" s="1"/>
  <c r="AY277" i="11"/>
  <c r="AZ277" i="11" s="1"/>
  <c r="P277" i="11"/>
  <c r="M38" i="11"/>
  <c r="AP583" i="11"/>
  <c r="AQ583" i="11" s="1"/>
  <c r="AP752" i="11"/>
  <c r="AQ752" i="11" s="1"/>
  <c r="S227" i="11"/>
  <c r="AP927" i="11"/>
  <c r="AQ927" i="11" s="1"/>
  <c r="S927" i="11"/>
  <c r="P186" i="11"/>
  <c r="AY186" i="11"/>
  <c r="AZ186" i="11" s="1"/>
  <c r="AP544" i="11"/>
  <c r="AQ544" i="11" s="1"/>
  <c r="S544" i="11"/>
  <c r="S296" i="11"/>
  <c r="AP296" i="11"/>
  <c r="AQ296" i="11" s="1"/>
  <c r="P693" i="11"/>
  <c r="AY693" i="11"/>
  <c r="AZ693" i="11" s="1"/>
  <c r="AG314" i="11"/>
  <c r="AH314" i="11" s="1"/>
  <c r="M314" i="11"/>
  <c r="S366" i="11"/>
  <c r="AP366" i="11"/>
  <c r="AQ366" i="11" s="1"/>
  <c r="AP901" i="11"/>
  <c r="AQ901" i="11" s="1"/>
  <c r="S901" i="11"/>
  <c r="AP934" i="11"/>
  <c r="AQ934" i="11" s="1"/>
  <c r="S934" i="11"/>
  <c r="AP848" i="11"/>
  <c r="AQ848" i="11" s="1"/>
  <c r="S848" i="11"/>
  <c r="AP977" i="11"/>
  <c r="AQ977" i="11" s="1"/>
  <c r="S977" i="11"/>
  <c r="AP96" i="11"/>
  <c r="AQ96" i="11" s="1"/>
  <c r="S68" i="11"/>
  <c r="AG34" i="11"/>
  <c r="AH34" i="11" s="1"/>
  <c r="AG63" i="11"/>
  <c r="AH63" i="11" s="1"/>
  <c r="AY725" i="11"/>
  <c r="AZ725" i="11" s="1"/>
  <c r="M141" i="11"/>
  <c r="AG910" i="11"/>
  <c r="AH910" i="11" s="1"/>
  <c r="S169" i="11"/>
  <c r="AP487" i="11"/>
  <c r="AQ487" i="11" s="1"/>
  <c r="S1002" i="11"/>
  <c r="AG366" i="11"/>
  <c r="AH366" i="11" s="1"/>
  <c r="AP565" i="11"/>
  <c r="AQ565" i="11" s="1"/>
  <c r="S565" i="11"/>
  <c r="AY136" i="11"/>
  <c r="AZ136" i="11" s="1"/>
  <c r="P136" i="11"/>
  <c r="S415" i="11"/>
  <c r="AP415" i="11"/>
  <c r="AQ415" i="11" s="1"/>
  <c r="AY311" i="11"/>
  <c r="AZ311" i="11" s="1"/>
  <c r="P311" i="11"/>
  <c r="AP53" i="11"/>
  <c r="AQ53" i="11" s="1"/>
  <c r="AG349" i="11"/>
  <c r="AH349" i="11" s="1"/>
  <c r="AG618" i="11"/>
  <c r="AH618" i="11" s="1"/>
  <c r="AG924" i="11"/>
  <c r="AH924" i="11" s="1"/>
  <c r="AG252" i="11"/>
  <c r="AH252" i="11" s="1"/>
  <c r="S711" i="11"/>
  <c r="AP711" i="11"/>
  <c r="AQ711" i="11" s="1"/>
  <c r="AP168" i="11"/>
  <c r="AQ168" i="11" s="1"/>
  <c r="S168" i="11"/>
  <c r="P592" i="11"/>
  <c r="AY592" i="11"/>
  <c r="AZ592" i="11" s="1"/>
  <c r="S740" i="11"/>
  <c r="AP740" i="11"/>
  <c r="AQ740" i="11" s="1"/>
  <c r="AP952" i="11"/>
  <c r="AQ952" i="11" s="1"/>
  <c r="AG498" i="11"/>
  <c r="AH498" i="11" s="1"/>
  <c r="AG736" i="11"/>
  <c r="AH736" i="11" s="1"/>
  <c r="AY418" i="11"/>
  <c r="AZ418" i="11" s="1"/>
  <c r="AG990" i="11"/>
  <c r="AH990" i="11" s="1"/>
  <c r="AG680" i="11"/>
  <c r="AH680" i="11" s="1"/>
  <c r="S582" i="11"/>
  <c r="AP718" i="11"/>
  <c r="AQ718" i="11" s="1"/>
  <c r="AP423" i="11"/>
  <c r="AQ423" i="11" s="1"/>
  <c r="AP535" i="11"/>
  <c r="AQ535" i="11" s="1"/>
  <c r="AG973" i="11"/>
  <c r="AH973" i="11" s="1"/>
  <c r="AP756" i="11"/>
  <c r="AQ756" i="11" s="1"/>
  <c r="P699" i="11"/>
  <c r="AY699" i="11"/>
  <c r="AZ699" i="11" s="1"/>
  <c r="S328" i="11"/>
  <c r="AP328" i="11"/>
  <c r="AQ328" i="11" s="1"/>
  <c r="AP597" i="11"/>
  <c r="AQ597" i="11" s="1"/>
  <c r="S597" i="11"/>
  <c r="AP551" i="11"/>
  <c r="AQ551" i="11" s="1"/>
  <c r="S551" i="11"/>
  <c r="AP627" i="11"/>
  <c r="AQ627" i="11" s="1"/>
  <c r="S627" i="11"/>
  <c r="AG78" i="11"/>
  <c r="AH78" i="11" s="1"/>
  <c r="AG760" i="11"/>
  <c r="AH760" i="11" s="1"/>
  <c r="AG389" i="11"/>
  <c r="AH389" i="11" s="1"/>
  <c r="S217" i="11"/>
  <c r="AG268" i="11"/>
  <c r="AH268" i="11" s="1"/>
  <c r="S542" i="11"/>
  <c r="AP542" i="11"/>
  <c r="AQ542" i="11" s="1"/>
  <c r="S732" i="11"/>
  <c r="AP732" i="11"/>
  <c r="AQ732" i="11" s="1"/>
  <c r="AG85" i="11"/>
  <c r="AH85" i="11" s="1"/>
  <c r="M85" i="11"/>
  <c r="AP247" i="11"/>
  <c r="AQ247" i="11" s="1"/>
  <c r="S247" i="11"/>
  <c r="S355" i="11"/>
  <c r="AG784" i="11"/>
  <c r="AH784" i="11" s="1"/>
  <c r="AG647" i="11"/>
  <c r="AH647" i="11" s="1"/>
  <c r="AP242" i="11"/>
  <c r="AQ242" i="11" s="1"/>
  <c r="AG753" i="11"/>
  <c r="AH753" i="11" s="1"/>
  <c r="P469" i="11"/>
  <c r="AY469" i="11"/>
  <c r="AZ469" i="11" s="1"/>
  <c r="S407" i="11"/>
  <c r="AP407" i="11"/>
  <c r="AQ407" i="11" s="1"/>
  <c r="AP851" i="11"/>
  <c r="AQ851" i="11" s="1"/>
  <c r="S851" i="11"/>
  <c r="S973" i="11"/>
  <c r="AP973" i="11"/>
  <c r="AQ973" i="11" s="1"/>
  <c r="P451" i="11"/>
  <c r="AY451" i="11"/>
  <c r="AZ451" i="11" s="1"/>
  <c r="AG104" i="11"/>
  <c r="AH104" i="11" s="1"/>
  <c r="M41" i="11"/>
  <c r="P529" i="11"/>
  <c r="AY529" i="11"/>
  <c r="AZ529" i="11" s="1"/>
  <c r="AP509" i="11"/>
  <c r="AQ509" i="11" s="1"/>
  <c r="S509" i="11"/>
  <c r="AG320" i="11"/>
  <c r="AH320" i="11" s="1"/>
  <c r="M320" i="11"/>
  <c r="S198" i="11"/>
  <c r="AP198" i="11"/>
  <c r="AQ198" i="11" s="1"/>
  <c r="S751" i="11"/>
  <c r="AP751" i="11"/>
  <c r="AQ751" i="11" s="1"/>
  <c r="AY354" i="11"/>
  <c r="AZ354" i="11" s="1"/>
  <c r="P354" i="11"/>
  <c r="P396" i="11"/>
  <c r="AY396" i="11"/>
  <c r="AZ396" i="11" s="1"/>
  <c r="P424" i="11"/>
  <c r="AY424" i="11"/>
  <c r="AZ424" i="11" s="1"/>
  <c r="AP652" i="11"/>
  <c r="AQ652" i="11" s="1"/>
  <c r="S652" i="11"/>
  <c r="AP781" i="11"/>
  <c r="AQ781" i="11" s="1"/>
  <c r="S781" i="11"/>
  <c r="S550" i="11"/>
  <c r="AP550" i="11"/>
  <c r="AQ550" i="11" s="1"/>
  <c r="S354" i="11"/>
  <c r="AP354" i="11"/>
  <c r="AQ354" i="11" s="1"/>
  <c r="M240" i="11"/>
  <c r="AG240" i="11"/>
  <c r="AH240" i="11" s="1"/>
  <c r="AP601" i="11"/>
  <c r="AQ601" i="11" s="1"/>
  <c r="AP297" i="11"/>
  <c r="AQ297" i="11" s="1"/>
  <c r="S909" i="11"/>
  <c r="AP909" i="11"/>
  <c r="AQ909" i="11" s="1"/>
  <c r="AP401" i="11"/>
  <c r="AQ401" i="11" s="1"/>
  <c r="S401" i="11"/>
  <c r="M646" i="11"/>
  <c r="AG646" i="11"/>
  <c r="AH646" i="11" s="1"/>
  <c r="S523" i="11"/>
  <c r="AP523" i="11"/>
  <c r="AQ523" i="11" s="1"/>
  <c r="S404" i="11"/>
  <c r="AP404" i="11"/>
  <c r="AQ404" i="11" s="1"/>
  <c r="S949" i="11"/>
  <c r="AP949" i="11"/>
  <c r="AQ949" i="11" s="1"/>
  <c r="S313" i="11"/>
  <c r="AP313" i="11"/>
  <c r="AQ313" i="11" s="1"/>
  <c r="AP645" i="11"/>
  <c r="AQ645" i="11" s="1"/>
  <c r="S645" i="11"/>
  <c r="S905" i="11"/>
  <c r="AP905" i="11"/>
  <c r="AQ905" i="11" s="1"/>
  <c r="S658" i="11"/>
  <c r="AP658" i="11"/>
  <c r="AQ658" i="11" s="1"/>
  <c r="AY521" i="11"/>
  <c r="AZ521" i="11" s="1"/>
  <c r="P521" i="11"/>
  <c r="S858" i="11"/>
  <c r="AP858" i="11"/>
  <c r="AQ858" i="11" s="1"/>
  <c r="S833" i="11"/>
  <c r="S715" i="11"/>
  <c r="AP715" i="11"/>
  <c r="AQ715" i="11" s="1"/>
  <c r="S558" i="11"/>
  <c r="AP558" i="11"/>
  <c r="AQ558" i="11" s="1"/>
  <c r="AP322" i="11"/>
  <c r="AQ322" i="11" s="1"/>
  <c r="S322" i="11"/>
  <c r="AG329" i="11"/>
  <c r="AH329" i="11" s="1"/>
  <c r="M329" i="11"/>
  <c r="S545" i="11"/>
  <c r="AP545" i="11"/>
  <c r="AQ545" i="11" s="1"/>
  <c r="AG322" i="11"/>
  <c r="AH322" i="11" s="1"/>
  <c r="M322" i="11"/>
  <c r="S259" i="11"/>
  <c r="AP259" i="11"/>
  <c r="AQ259" i="11" s="1"/>
  <c r="P488" i="11"/>
  <c r="AY488" i="11"/>
  <c r="AZ488" i="11" s="1"/>
  <c r="AP344" i="11"/>
  <c r="AQ344" i="11" s="1"/>
  <c r="S344" i="11"/>
  <c r="S810" i="11"/>
  <c r="AP810" i="11"/>
  <c r="AQ810" i="11" s="1"/>
  <c r="S817" i="11"/>
  <c r="AP817" i="11"/>
  <c r="AQ817" i="11" s="1"/>
  <c r="S874" i="11"/>
  <c r="AP874" i="11"/>
  <c r="AQ874" i="11" s="1"/>
  <c r="S774" i="11"/>
  <c r="AP774" i="11"/>
  <c r="AQ774" i="11" s="1"/>
  <c r="M986" i="11"/>
  <c r="AG986" i="11"/>
  <c r="AH986" i="11" s="1"/>
  <c r="P963" i="11"/>
  <c r="AY963" i="11"/>
  <c r="AZ963" i="11" s="1"/>
  <c r="AP533" i="11"/>
  <c r="AQ533" i="11" s="1"/>
  <c r="S533" i="11"/>
  <c r="S155" i="11"/>
  <c r="AP155" i="11"/>
  <c r="AQ155" i="11" s="1"/>
  <c r="AY771" i="11"/>
  <c r="AZ771" i="11" s="1"/>
  <c r="P771" i="11"/>
  <c r="P574" i="11"/>
  <c r="AY574" i="11"/>
  <c r="AZ574" i="11" s="1"/>
  <c r="AP445" i="11"/>
  <c r="AQ445" i="11" s="1"/>
  <c r="S445" i="11"/>
  <c r="M528" i="11"/>
  <c r="AG528" i="11"/>
  <c r="AH528" i="11" s="1"/>
  <c r="AG100" i="11"/>
  <c r="AH100" i="11" s="1"/>
  <c r="AP391" i="11"/>
  <c r="AQ391" i="11" s="1"/>
  <c r="AP826" i="11"/>
  <c r="AQ826" i="11" s="1"/>
  <c r="S826" i="11"/>
  <c r="S624" i="11"/>
  <c r="AP624" i="11"/>
  <c r="AQ624" i="11" s="1"/>
  <c r="S496" i="11"/>
  <c r="AP496" i="11"/>
  <c r="AQ496" i="11" s="1"/>
  <c r="S882" i="11"/>
  <c r="AP882" i="11"/>
  <c r="AQ882" i="11" s="1"/>
  <c r="S662" i="11"/>
  <c r="AP662" i="11"/>
  <c r="AQ662" i="11" s="1"/>
  <c r="M1002" i="11"/>
  <c r="AG1002" i="11"/>
  <c r="AH1002" i="11" s="1"/>
  <c r="P637" i="11"/>
  <c r="AY637" i="11"/>
  <c r="AZ637" i="11" s="1"/>
  <c r="S605" i="11"/>
  <c r="AP605" i="11"/>
  <c r="AQ605" i="11" s="1"/>
  <c r="S986" i="11"/>
  <c r="AP986" i="11"/>
  <c r="AQ986" i="11" s="1"/>
  <c r="S755" i="11"/>
  <c r="AP755" i="11"/>
  <c r="AQ755" i="11" s="1"/>
  <c r="P561" i="11"/>
  <c r="AY561" i="11"/>
  <c r="AZ561" i="11" s="1"/>
  <c r="AP864" i="11"/>
  <c r="AQ864" i="11" s="1"/>
  <c r="S864" i="11"/>
  <c r="S593" i="11"/>
  <c r="AP593" i="11"/>
  <c r="AQ593" i="11" s="1"/>
  <c r="AP794" i="11"/>
  <c r="AQ794" i="11" s="1"/>
  <c r="S794" i="11"/>
  <c r="S825" i="11"/>
  <c r="AP825" i="11"/>
  <c r="AQ825" i="11" s="1"/>
  <c r="M417" i="11"/>
  <c r="AG417" i="11"/>
  <c r="AH417" i="11" s="1"/>
  <c r="AP553" i="11"/>
  <c r="AQ553" i="11" s="1"/>
  <c r="S553" i="11"/>
  <c r="S499" i="11"/>
  <c r="AP499" i="11"/>
  <c r="AQ499" i="11" s="1"/>
  <c r="AY257" i="11"/>
  <c r="AZ257" i="11" s="1"/>
  <c r="P257" i="11"/>
  <c r="S314" i="11"/>
  <c r="AP314" i="11"/>
  <c r="AQ314" i="11" s="1"/>
  <c r="AP838" i="11"/>
  <c r="AQ838" i="11" s="1"/>
  <c r="S838" i="11"/>
  <c r="S899" i="11"/>
  <c r="AP899" i="11"/>
  <c r="AQ899" i="11" s="1"/>
  <c r="S727" i="11"/>
  <c r="AP727" i="11"/>
  <c r="AQ727" i="11" s="1"/>
  <c r="AY161" i="11"/>
  <c r="AZ161" i="11" s="1"/>
  <c r="P161" i="11"/>
  <c r="M446" i="11"/>
  <c r="AG446" i="11"/>
  <c r="AH446" i="11" s="1"/>
  <c r="AY945" i="11"/>
  <c r="AZ945" i="11" s="1"/>
  <c r="P945" i="11"/>
  <c r="AY698" i="11"/>
  <c r="AZ698" i="11" s="1"/>
  <c r="P698" i="11"/>
  <c r="P244" i="11"/>
  <c r="AY244" i="11"/>
  <c r="AZ244" i="11" s="1"/>
  <c r="AG625" i="11"/>
  <c r="AH625" i="11" s="1"/>
  <c r="M625" i="11"/>
  <c r="S128" i="11"/>
  <c r="AP128" i="11"/>
  <c r="AQ128" i="11" s="1"/>
  <c r="P512" i="11"/>
  <c r="AY512" i="11"/>
  <c r="AZ512" i="11" s="1"/>
  <c r="S528" i="11"/>
  <c r="AP528" i="11"/>
  <c r="AQ528" i="11" s="1"/>
  <c r="P412" i="11"/>
  <c r="AY412" i="11"/>
  <c r="AZ412" i="11" s="1"/>
  <c r="S249" i="11"/>
  <c r="AP249" i="11"/>
  <c r="AQ249" i="11" s="1"/>
  <c r="M970" i="11"/>
  <c r="AG970" i="11"/>
  <c r="AH970" i="11" s="1"/>
  <c r="S371" i="11"/>
  <c r="AP371" i="11"/>
  <c r="AQ371" i="11" s="1"/>
  <c r="P319" i="11"/>
  <c r="AY319" i="11"/>
  <c r="AZ319" i="11" s="1"/>
  <c r="M804" i="11"/>
  <c r="AG804" i="11"/>
  <c r="AH804" i="11" s="1"/>
  <c r="AP132" i="11"/>
  <c r="AQ132" i="11" s="1"/>
  <c r="S132" i="11"/>
  <c r="M143" i="11"/>
  <c r="AG143" i="11"/>
  <c r="AH143" i="11" s="1"/>
  <c r="P288" i="11"/>
  <c r="AY288" i="11"/>
  <c r="AZ288" i="11" s="1"/>
  <c r="S856" i="11"/>
  <c r="AP856" i="11"/>
  <c r="AQ856" i="11" s="1"/>
  <c r="AG43" i="11"/>
  <c r="AH43" i="11" s="1"/>
  <c r="S493" i="11"/>
  <c r="AP493" i="11"/>
  <c r="AQ493" i="11" s="1"/>
  <c r="AP580" i="11"/>
  <c r="AQ580" i="11" s="1"/>
  <c r="S580" i="11"/>
  <c r="S840" i="11"/>
  <c r="AP840" i="11"/>
  <c r="AQ840" i="11" s="1"/>
  <c r="P779" i="11"/>
  <c r="AY779" i="11"/>
  <c r="AZ779" i="11" s="1"/>
  <c r="AP961" i="11"/>
  <c r="AQ961" i="11" s="1"/>
  <c r="S961" i="11"/>
  <c r="S123" i="11"/>
  <c r="AP123" i="11"/>
  <c r="AQ123" i="11" s="1"/>
  <c r="AP993" i="11"/>
  <c r="AQ993" i="11" s="1"/>
  <c r="S993" i="11"/>
  <c r="AY431" i="11"/>
  <c r="AZ431" i="11" s="1"/>
  <c r="P431" i="11"/>
  <c r="AP734" i="11"/>
  <c r="AQ734" i="11" s="1"/>
  <c r="S734" i="11"/>
  <c r="P722" i="11"/>
  <c r="AY722" i="11"/>
  <c r="AZ722" i="11" s="1"/>
  <c r="S540" i="11"/>
  <c r="AP540" i="11"/>
  <c r="AQ540" i="11" s="1"/>
  <c r="S410" i="11"/>
  <c r="AP410" i="11"/>
  <c r="AQ410" i="11" s="1"/>
  <c r="S515" i="11"/>
  <c r="AP515" i="11"/>
  <c r="AQ515" i="11" s="1"/>
  <c r="S475" i="11"/>
  <c r="AP475" i="11"/>
  <c r="AQ475" i="11" s="1"/>
  <c r="P882" i="11"/>
  <c r="AY882" i="11"/>
  <c r="AZ882" i="11" s="1"/>
  <c r="AP676" i="11"/>
  <c r="AQ676" i="11" s="1"/>
  <c r="S676" i="11"/>
  <c r="S568" i="11"/>
  <c r="AP568" i="11"/>
  <c r="AQ568" i="11" s="1"/>
  <c r="S159" i="11"/>
  <c r="AP159" i="11"/>
  <c r="AQ159" i="11" s="1"/>
  <c r="AY496" i="11"/>
  <c r="AZ496" i="11" s="1"/>
  <c r="P496" i="11"/>
  <c r="S684" i="11"/>
  <c r="AP684" i="11"/>
  <c r="AQ684" i="11" s="1"/>
  <c r="S937" i="11"/>
  <c r="AP937" i="11"/>
  <c r="AQ937" i="11" s="1"/>
  <c r="S379" i="11"/>
  <c r="AP379" i="11"/>
  <c r="AQ379" i="11" s="1"/>
  <c r="P707" i="11"/>
  <c r="AY707" i="11"/>
  <c r="AZ707" i="11" s="1"/>
  <c r="S507" i="11"/>
  <c r="AP507" i="11"/>
  <c r="AQ507" i="11" s="1"/>
  <c r="M848" i="11"/>
  <c r="AG848" i="11"/>
  <c r="AH848" i="11" s="1"/>
  <c r="P468" i="11"/>
  <c r="AY468" i="11"/>
  <c r="AZ468" i="11" s="1"/>
  <c r="S797" i="11"/>
  <c r="AP797" i="11"/>
  <c r="AQ797" i="11" s="1"/>
  <c r="S772" i="11"/>
  <c r="AP772" i="11"/>
  <c r="AQ772" i="11" s="1"/>
  <c r="S653" i="11"/>
  <c r="AP653" i="11"/>
  <c r="AQ653" i="11" s="1"/>
  <c r="M213" i="11"/>
  <c r="AG213" i="11"/>
  <c r="AH213" i="11" s="1"/>
  <c r="S136" i="11"/>
  <c r="AP136" i="11"/>
  <c r="AQ136" i="11" s="1"/>
  <c r="P235" i="11"/>
  <c r="AY235" i="11"/>
  <c r="AZ235" i="11" s="1"/>
  <c r="AY616" i="11"/>
  <c r="AZ616" i="11" s="1"/>
  <c r="P616" i="11"/>
  <c r="AY169" i="11"/>
  <c r="AZ169" i="11" s="1"/>
  <c r="P169" i="11"/>
  <c r="S600" i="11"/>
  <c r="AP600" i="11"/>
  <c r="AQ600" i="11" s="1"/>
  <c r="S742" i="11"/>
  <c r="AP742" i="11"/>
  <c r="AQ742" i="11" s="1"/>
  <c r="S827" i="11"/>
  <c r="AP827" i="11"/>
  <c r="AQ827" i="11" s="1"/>
  <c r="AP424" i="11"/>
  <c r="AQ424" i="11" s="1"/>
  <c r="S424" i="11"/>
  <c r="S911" i="11"/>
  <c r="AP911" i="11"/>
  <c r="AQ911" i="11" s="1"/>
  <c r="P731" i="11"/>
  <c r="AY731" i="11"/>
  <c r="AZ731" i="11" s="1"/>
  <c r="S818" i="11"/>
  <c r="AP818" i="11"/>
  <c r="AQ818" i="11" s="1"/>
  <c r="S511" i="11"/>
  <c r="AP511" i="11"/>
  <c r="AQ511" i="11" s="1"/>
  <c r="P879" i="11"/>
  <c r="AY879" i="11"/>
  <c r="AZ879" i="11" s="1"/>
  <c r="M798" i="11"/>
  <c r="AG798" i="11"/>
  <c r="AH798" i="11" s="1"/>
  <c r="S644" i="11"/>
  <c r="AP644" i="11"/>
  <c r="AQ644" i="11" s="1"/>
  <c r="P355" i="11"/>
  <c r="AY355" i="11"/>
  <c r="AZ355" i="11" s="1"/>
  <c r="P739" i="11"/>
  <c r="AY739" i="11"/>
  <c r="AZ739" i="11" s="1"/>
  <c r="P1003" i="11"/>
  <c r="AY1003" i="11"/>
  <c r="AZ1003" i="11" s="1"/>
  <c r="AY216" i="11"/>
  <c r="AZ216" i="11" s="1"/>
  <c r="P216" i="11"/>
  <c r="AP372" i="11"/>
  <c r="AQ372" i="11" s="1"/>
  <c r="S372" i="11"/>
  <c r="S613" i="11"/>
  <c r="AP613" i="11"/>
  <c r="AQ613" i="11" s="1"/>
  <c r="AP773" i="11"/>
  <c r="AQ773" i="11" s="1"/>
  <c r="S773" i="11"/>
  <c r="AY295" i="11"/>
  <c r="AZ295" i="11" s="1"/>
  <c r="P295" i="11"/>
  <c r="S660" i="11"/>
  <c r="AP660" i="11"/>
  <c r="AQ660" i="11" s="1"/>
  <c r="AP380" i="11"/>
  <c r="AQ380" i="11" s="1"/>
  <c r="S380" i="11"/>
  <c r="P649" i="11"/>
  <c r="AY649" i="11"/>
  <c r="AZ649" i="11" s="1"/>
  <c r="S913" i="11"/>
  <c r="AP913" i="11"/>
  <c r="AQ913" i="11" s="1"/>
  <c r="P268" i="11"/>
  <c r="AY268" i="11"/>
  <c r="AZ268" i="11" s="1"/>
  <c r="M682" i="11"/>
  <c r="AG682" i="11"/>
  <c r="AH682" i="11" s="1"/>
  <c r="AP682" i="11"/>
  <c r="AQ682" i="11" s="1"/>
  <c r="S682" i="11"/>
  <c r="S176" i="11"/>
  <c r="AP176" i="11"/>
  <c r="AQ176" i="11" s="1"/>
  <c r="AP359" i="11"/>
  <c r="AQ359" i="11" s="1"/>
  <c r="S359" i="11"/>
  <c r="P938" i="11"/>
  <c r="AY938" i="11"/>
  <c r="AZ938" i="11" s="1"/>
  <c r="AP400" i="11"/>
  <c r="AQ400" i="11" s="1"/>
  <c r="S400" i="11"/>
  <c r="S205" i="11"/>
  <c r="AP205" i="11"/>
  <c r="AQ205" i="11" s="1"/>
  <c r="S273" i="11"/>
  <c r="AP273" i="11"/>
  <c r="AQ273" i="11" s="1"/>
  <c r="AY937" i="11"/>
  <c r="AZ937" i="11" s="1"/>
  <c r="P937" i="11"/>
  <c r="AY252" i="11"/>
  <c r="AZ252" i="11" s="1"/>
  <c r="P252" i="11"/>
  <c r="AY145" i="11"/>
  <c r="AZ145" i="11" s="1"/>
  <c r="P145" i="11"/>
  <c r="S650" i="11"/>
  <c r="AP650" i="11"/>
  <c r="AQ650" i="11" s="1"/>
  <c r="P569" i="11"/>
  <c r="AY569" i="11"/>
  <c r="AZ569" i="11" s="1"/>
  <c r="S201" i="11"/>
  <c r="AP201" i="11"/>
  <c r="AQ201" i="11" s="1"/>
  <c r="S708" i="11"/>
  <c r="AP708" i="11"/>
  <c r="AQ708" i="11" s="1"/>
  <c r="AY180" i="11"/>
  <c r="AZ180" i="11" s="1"/>
  <c r="P180" i="11"/>
  <c r="S402" i="11"/>
  <c r="AP402" i="11"/>
  <c r="AQ402" i="11" s="1"/>
  <c r="AP432" i="11"/>
  <c r="AQ432" i="11" s="1"/>
  <c r="S432" i="11"/>
  <c r="AP938" i="11"/>
  <c r="AQ938" i="11" s="1"/>
  <c r="S938" i="11"/>
  <c r="S953" i="11"/>
  <c r="AP953" i="11"/>
  <c r="AQ953" i="11" s="1"/>
  <c r="AP646" i="11"/>
  <c r="AQ646" i="11" s="1"/>
  <c r="S646" i="11"/>
  <c r="AP616" i="11"/>
  <c r="AQ616" i="11" s="1"/>
  <c r="S616" i="11"/>
  <c r="P789" i="11"/>
  <c r="AY789" i="11"/>
  <c r="AZ789" i="11" s="1"/>
  <c r="S668" i="11"/>
  <c r="AP668" i="11"/>
  <c r="AQ668" i="11" s="1"/>
  <c r="S599" i="11"/>
  <c r="AP599" i="11"/>
  <c r="AQ599" i="11" s="1"/>
  <c r="S617" i="11"/>
  <c r="AP617" i="11"/>
  <c r="AQ617" i="11" s="1"/>
  <c r="S370" i="11"/>
  <c r="AP370" i="11"/>
  <c r="AQ370" i="11" s="1"/>
  <c r="P930" i="11"/>
  <c r="AY930" i="11"/>
  <c r="AZ930" i="11" s="1"/>
  <c r="S764" i="11"/>
  <c r="AP764" i="11"/>
  <c r="AQ764" i="11" s="1"/>
  <c r="M261" i="11"/>
  <c r="AG261" i="11"/>
  <c r="AH261" i="11" s="1"/>
  <c r="S173" i="11"/>
  <c r="AP173" i="11"/>
  <c r="AQ173" i="11" s="1"/>
  <c r="P263" i="11"/>
  <c r="AY263" i="11"/>
  <c r="AZ263" i="11" s="1"/>
  <c r="P906" i="11"/>
  <c r="AY906" i="11"/>
  <c r="AZ906" i="11" s="1"/>
  <c r="AY197" i="11"/>
  <c r="AZ197" i="11" s="1"/>
  <c r="P197" i="11"/>
  <c r="AP789" i="11"/>
  <c r="AQ789" i="11" s="1"/>
  <c r="S789" i="11"/>
  <c r="AP216" i="11"/>
  <c r="AQ216" i="11" s="1"/>
  <c r="S216" i="11"/>
  <c r="S442" i="11"/>
  <c r="AP442" i="11"/>
  <c r="AQ442" i="11" s="1"/>
  <c r="AP181" i="11"/>
  <c r="AQ181" i="11" s="1"/>
  <c r="S181" i="11"/>
  <c r="AG947" i="11"/>
  <c r="AH947" i="11" s="1"/>
  <c r="M947" i="11"/>
  <c r="P577" i="11"/>
  <c r="AY577" i="11"/>
  <c r="AZ577" i="11" s="1"/>
  <c r="S897" i="11"/>
  <c r="AP897" i="11"/>
  <c r="AQ897" i="11" s="1"/>
  <c r="P372" i="11"/>
  <c r="AY372" i="11"/>
  <c r="AZ372" i="11" s="1"/>
  <c r="P778" i="11"/>
  <c r="AY778" i="11"/>
  <c r="AZ778" i="11" s="1"/>
  <c r="S260" i="11"/>
  <c r="AP260" i="11"/>
  <c r="AQ260" i="11" s="1"/>
  <c r="S770" i="11"/>
  <c r="AP770" i="11"/>
  <c r="AQ770" i="11" s="1"/>
  <c r="AP239" i="11"/>
  <c r="AQ239" i="11" s="1"/>
  <c r="S239" i="11"/>
  <c r="P979" i="11"/>
  <c r="AY979" i="11"/>
  <c r="AZ979" i="11" s="1"/>
  <c r="AY439" i="11"/>
  <c r="AZ439" i="11" s="1"/>
  <c r="P439" i="11"/>
  <c r="S491" i="11"/>
  <c r="AP491" i="11"/>
  <c r="AQ491" i="11" s="1"/>
  <c r="S340" i="11"/>
  <c r="AP340" i="11"/>
  <c r="AQ340" i="11" s="1"/>
  <c r="S585" i="11"/>
  <c r="AP585" i="11"/>
  <c r="AQ585" i="11" s="1"/>
  <c r="AP919" i="11"/>
  <c r="AQ919" i="11" s="1"/>
  <c r="S919" i="11"/>
  <c r="S939" i="11"/>
  <c r="AP939" i="11"/>
  <c r="AQ939" i="11" s="1"/>
  <c r="S473" i="11"/>
  <c r="AP473" i="11"/>
  <c r="AQ473" i="11" s="1"/>
  <c r="S219" i="11"/>
  <c r="AP219" i="11"/>
  <c r="AQ219" i="11" s="1"/>
  <c r="P621" i="11"/>
  <c r="AY621" i="11"/>
  <c r="AZ621" i="11" s="1"/>
  <c r="S360" i="11"/>
  <c r="AP360" i="11"/>
  <c r="AQ360" i="11" s="1"/>
  <c r="AY641" i="11"/>
  <c r="AZ641" i="11" s="1"/>
  <c r="P641" i="11"/>
  <c r="M799" i="11"/>
  <c r="AG799" i="11"/>
  <c r="AH799" i="11" s="1"/>
  <c r="S180" i="11"/>
  <c r="AP180" i="11"/>
  <c r="AQ180" i="11" s="1"/>
  <c r="S824" i="11"/>
  <c r="AP824" i="11"/>
  <c r="AQ824" i="11" s="1"/>
  <c r="AG965" i="11"/>
  <c r="AH965" i="11" s="1"/>
  <c r="M965" i="11"/>
  <c r="S710" i="11"/>
  <c r="AP710" i="11"/>
  <c r="AQ710" i="11" s="1"/>
  <c r="AY280" i="11"/>
  <c r="AZ280" i="11" s="1"/>
  <c r="P280" i="11"/>
  <c r="S529" i="11"/>
  <c r="AP529" i="11"/>
  <c r="AQ529" i="11" s="1"/>
  <c r="AY441" i="11"/>
  <c r="AZ441" i="11" s="1"/>
  <c r="P441" i="11"/>
  <c r="AY259" i="11"/>
  <c r="AZ259" i="11" s="1"/>
  <c r="P259" i="11"/>
  <c r="AP290" i="11"/>
  <c r="AQ290" i="11" s="1"/>
  <c r="S290" i="11"/>
  <c r="M274" i="11"/>
  <c r="AG274" i="11"/>
  <c r="AH274" i="11" s="1"/>
  <c r="S334" i="11"/>
  <c r="AP334" i="11"/>
  <c r="AQ334" i="11" s="1"/>
  <c r="S146" i="11"/>
  <c r="AP146" i="11"/>
  <c r="AQ146" i="11" s="1"/>
  <c r="AP439" i="11"/>
  <c r="AQ439" i="11" s="1"/>
  <c r="S439" i="11"/>
  <c r="M188" i="11"/>
  <c r="AG188" i="11"/>
  <c r="AH188" i="11" s="1"/>
  <c r="P258" i="11"/>
  <c r="AY258" i="11"/>
  <c r="AZ258" i="11" s="1"/>
  <c r="AG706" i="11"/>
  <c r="AH706" i="11" s="1"/>
  <c r="M706" i="11"/>
  <c r="AP554" i="11"/>
  <c r="AQ554" i="11" s="1"/>
  <c r="S554" i="11"/>
  <c r="AY472" i="11"/>
  <c r="AZ472" i="11" s="1"/>
  <c r="P472" i="11"/>
  <c r="P380" i="11"/>
  <c r="AY380" i="11"/>
  <c r="AZ380" i="11" s="1"/>
  <c r="P682" i="11"/>
  <c r="AY682" i="11"/>
  <c r="AZ682" i="11" s="1"/>
  <c r="AP483" i="11"/>
  <c r="AQ483" i="11" s="1"/>
  <c r="S483" i="11"/>
  <c r="S306" i="11"/>
  <c r="AP306" i="11"/>
  <c r="AQ306" i="11" s="1"/>
  <c r="M1010" i="11"/>
  <c r="AG1010" i="11"/>
  <c r="AH1010" i="11" s="1"/>
  <c r="P367" i="11"/>
  <c r="AY367" i="11"/>
  <c r="AZ367" i="11" s="1"/>
  <c r="S1003" i="11"/>
  <c r="AP1003" i="11"/>
  <c r="AQ1003" i="11" s="1"/>
  <c r="AP637" i="11"/>
  <c r="AQ637" i="11" s="1"/>
  <c r="S637" i="11"/>
  <c r="AP762" i="11"/>
  <c r="AQ762" i="11" s="1"/>
  <c r="S762" i="11"/>
  <c r="S675" i="11"/>
  <c r="AP675" i="11"/>
  <c r="AQ675" i="11" s="1"/>
  <c r="P971" i="11"/>
  <c r="AY971" i="11"/>
  <c r="AZ971" i="11" s="1"/>
  <c r="AP923" i="11"/>
  <c r="AQ923" i="11" s="1"/>
  <c r="S923" i="11"/>
  <c r="S178" i="11"/>
  <c r="AP178" i="11"/>
  <c r="AQ178" i="11" s="1"/>
  <c r="P955" i="11"/>
  <c r="AY955" i="11"/>
  <c r="AZ955" i="11" s="1"/>
  <c r="S719" i="11"/>
  <c r="AP719" i="11"/>
  <c r="AQ719" i="11" s="1"/>
  <c r="AP577" i="11"/>
  <c r="AQ577" i="11" s="1"/>
  <c r="S577" i="11"/>
  <c r="AG681" i="11"/>
  <c r="AH681" i="11" s="1"/>
  <c r="M681" i="11"/>
  <c r="P613" i="11"/>
  <c r="AY613" i="11"/>
  <c r="AZ613" i="11" s="1"/>
  <c r="S324" i="11"/>
  <c r="AP324" i="11"/>
  <c r="AQ324" i="11" s="1"/>
  <c r="AP431" i="11"/>
  <c r="AQ431" i="11" s="1"/>
  <c r="S431" i="11"/>
  <c r="P356" i="11"/>
  <c r="AY356" i="11"/>
  <c r="AZ356" i="11" s="1"/>
  <c r="S694" i="11"/>
  <c r="AP694" i="11"/>
  <c r="AQ694" i="11" s="1"/>
  <c r="AP707" i="11"/>
  <c r="AQ707" i="11" s="1"/>
  <c r="S707" i="11"/>
  <c r="S649" i="11"/>
  <c r="AP649" i="11"/>
  <c r="AQ649" i="11" s="1"/>
  <c r="S683" i="11"/>
  <c r="AP683" i="11"/>
  <c r="AQ683" i="11" s="1"/>
  <c r="AP237" i="11"/>
  <c r="AQ237" i="11" s="1"/>
  <c r="S237" i="11"/>
  <c r="AG746" i="11"/>
  <c r="AH746" i="11" s="1"/>
  <c r="M746" i="11"/>
  <c r="S569" i="11"/>
  <c r="AP569" i="11"/>
  <c r="AQ569" i="11" s="1"/>
  <c r="S693" i="11"/>
  <c r="AP693" i="11"/>
  <c r="AQ693" i="11" s="1"/>
  <c r="AY332" i="11"/>
  <c r="AZ332" i="11" s="1"/>
  <c r="P332" i="11"/>
  <c r="AY458" i="11"/>
  <c r="AZ458" i="11" s="1"/>
  <c r="P458" i="11"/>
  <c r="P261" i="11"/>
  <c r="AY261" i="11"/>
  <c r="AZ261" i="11" s="1"/>
  <c r="AP859" i="11"/>
  <c r="AQ859" i="11" s="1"/>
  <c r="S859" i="11"/>
  <c r="AY267" i="11"/>
  <c r="AZ267" i="11" s="1"/>
  <c r="P267" i="11"/>
  <c r="P898" i="11"/>
  <c r="AY898" i="11"/>
  <c r="AZ898" i="11" s="1"/>
  <c r="S417" i="11"/>
  <c r="AP417" i="11"/>
  <c r="AQ417" i="11" s="1"/>
  <c r="S251" i="11"/>
  <c r="AP251" i="11"/>
  <c r="AQ251" i="11" s="1"/>
  <c r="S850" i="11"/>
  <c r="AP850" i="11"/>
  <c r="AQ850" i="11" s="1"/>
  <c r="AY337" i="11"/>
  <c r="AZ337" i="11" s="1"/>
  <c r="P337" i="11"/>
  <c r="AP929" i="11"/>
  <c r="AQ929" i="11" s="1"/>
  <c r="S929" i="11"/>
  <c r="S452" i="11"/>
  <c r="AP452" i="11"/>
  <c r="AQ452" i="11" s="1"/>
  <c r="P162" i="11"/>
  <c r="AY162" i="11"/>
  <c r="AZ162" i="11" s="1"/>
  <c r="S633" i="11"/>
  <c r="AP633" i="11"/>
  <c r="AQ633" i="11" s="1"/>
  <c r="AP930" i="11"/>
  <c r="AQ930" i="11" s="1"/>
  <c r="S930" i="11"/>
  <c r="AP922" i="11"/>
  <c r="AQ922" i="11" s="1"/>
  <c r="S922" i="11"/>
  <c r="S945" i="11"/>
  <c r="AP945" i="11"/>
  <c r="AQ945" i="11" s="1"/>
  <c r="S358" i="11"/>
  <c r="AP358" i="11"/>
  <c r="AQ358" i="11" s="1"/>
  <c r="AY706" i="11"/>
  <c r="AZ706" i="11" s="1"/>
  <c r="P706" i="11"/>
  <c r="AY556" i="11"/>
  <c r="AZ556" i="11" s="1"/>
  <c r="P556" i="11"/>
  <c r="AP436" i="11"/>
  <c r="AQ436" i="11" s="1"/>
  <c r="S436" i="11"/>
  <c r="S454" i="11"/>
  <c r="AP454" i="11"/>
  <c r="AQ454" i="11" s="1"/>
  <c r="AP261" i="11"/>
  <c r="AQ261" i="11" s="1"/>
  <c r="S261" i="11"/>
  <c r="M730" i="11"/>
  <c r="AG730" i="11"/>
  <c r="AH730" i="11" s="1"/>
  <c r="AP869" i="11"/>
  <c r="AQ869" i="11" s="1"/>
  <c r="S869" i="11"/>
  <c r="P37" i="11"/>
  <c r="S935" i="11"/>
  <c r="AP935" i="11"/>
  <c r="AQ935" i="11" s="1"/>
  <c r="S503" i="11"/>
  <c r="AP503" i="11"/>
  <c r="AQ503" i="11" s="1"/>
  <c r="M451" i="11"/>
  <c r="AG451" i="11"/>
  <c r="AH451" i="11" s="1"/>
  <c r="AY787" i="11"/>
  <c r="AZ787" i="11" s="1"/>
  <c r="P787" i="11"/>
  <c r="S702" i="11"/>
  <c r="AP702" i="11"/>
  <c r="AQ702" i="11" s="1"/>
  <c r="P585" i="11"/>
  <c r="AY585" i="11"/>
  <c r="AZ585" i="11" s="1"/>
  <c r="AP651" i="11"/>
  <c r="AQ651" i="11" s="1"/>
  <c r="S651" i="11"/>
  <c r="P228" i="11"/>
  <c r="AY228" i="11"/>
  <c r="AZ228" i="11" s="1"/>
  <c r="M430" i="11"/>
  <c r="AG430" i="11"/>
  <c r="AH430" i="11" s="1"/>
  <c r="S963" i="11"/>
  <c r="AP963" i="11"/>
  <c r="AQ963" i="11" s="1"/>
  <c r="P601" i="11"/>
  <c r="AY601" i="11"/>
  <c r="AZ601" i="11" s="1"/>
  <c r="S879" i="11"/>
  <c r="AP879" i="11"/>
  <c r="AQ879" i="11" s="1"/>
  <c r="AY596" i="11"/>
  <c r="AZ596" i="11" s="1"/>
  <c r="P596" i="11"/>
  <c r="M649" i="11"/>
  <c r="AG649" i="11"/>
  <c r="AH649" i="11" s="1"/>
  <c r="S844" i="11"/>
  <c r="AP844" i="11"/>
  <c r="AQ844" i="11" s="1"/>
  <c r="AP335" i="11"/>
  <c r="AQ335" i="11" s="1"/>
  <c r="S335" i="11"/>
  <c r="AP440" i="11"/>
  <c r="AQ440" i="11" s="1"/>
  <c r="S440" i="11"/>
  <c r="AY154" i="11"/>
  <c r="AZ154" i="11" s="1"/>
  <c r="P154" i="11"/>
  <c r="S746" i="11"/>
  <c r="AP746" i="11"/>
  <c r="AQ746" i="11" s="1"/>
  <c r="AP236" i="11"/>
  <c r="AQ236" i="11" s="1"/>
  <c r="S236" i="11"/>
  <c r="AY632" i="11"/>
  <c r="AZ632" i="11" s="1"/>
  <c r="P632" i="11"/>
  <c r="M210" i="11"/>
  <c r="AG210" i="11"/>
  <c r="AH210" i="11" s="1"/>
  <c r="AP709" i="11"/>
  <c r="AQ709" i="11" s="1"/>
  <c r="S709" i="11"/>
  <c r="P922" i="11"/>
  <c r="AY922" i="11"/>
  <c r="AZ922" i="11" s="1"/>
  <c r="S750" i="11"/>
  <c r="AP750" i="11"/>
  <c r="AQ750" i="11" s="1"/>
  <c r="S501" i="11"/>
  <c r="AP501" i="11"/>
  <c r="AQ501" i="11" s="1"/>
  <c r="S356" i="11"/>
  <c r="AP356" i="11"/>
  <c r="AQ356" i="11" s="1"/>
  <c r="AP44" i="11"/>
  <c r="AQ44" i="11" s="1"/>
  <c r="AP90" i="11"/>
  <c r="AQ90" i="11" s="1"/>
  <c r="P364" i="11"/>
  <c r="AY364" i="11"/>
  <c r="AZ364" i="11" s="1"/>
  <c r="S1021" i="11"/>
  <c r="AP1021" i="11"/>
  <c r="AQ1021" i="11" s="1"/>
  <c r="P914" i="11"/>
  <c r="AY914" i="11"/>
  <c r="AZ914" i="11" s="1"/>
  <c r="S685" i="11"/>
  <c r="AP685" i="11"/>
  <c r="AQ685" i="11" s="1"/>
  <c r="AP629" i="11"/>
  <c r="AQ629" i="11" s="1"/>
  <c r="S629" i="11"/>
  <c r="M689" i="11"/>
  <c r="AG689" i="11"/>
  <c r="AH689" i="11" s="1"/>
  <c r="AP289" i="11"/>
  <c r="AQ289" i="11" s="1"/>
  <c r="S289" i="11"/>
  <c r="S621" i="11"/>
  <c r="AP621" i="11"/>
  <c r="AQ621" i="11" s="1"/>
  <c r="P444" i="11"/>
  <c r="AY444" i="11"/>
  <c r="AZ444" i="11" s="1"/>
  <c r="M259" i="11"/>
  <c r="AG259" i="11"/>
  <c r="AH259" i="11" s="1"/>
  <c r="M169" i="11"/>
  <c r="AG169" i="11"/>
  <c r="AH169" i="11" s="1"/>
  <c r="S786" i="11"/>
  <c r="AP786" i="11"/>
  <c r="AQ786" i="11" s="1"/>
  <c r="S367" i="11"/>
  <c r="AP367" i="11"/>
  <c r="AQ367" i="11" s="1"/>
  <c r="S765" i="11"/>
  <c r="AP765" i="11"/>
  <c r="AQ765" i="11" s="1"/>
  <c r="AP1015" i="11"/>
  <c r="AQ1015" i="11" s="1"/>
  <c r="S1015" i="11"/>
  <c r="AG789" i="11"/>
  <c r="AH789" i="11" s="1"/>
  <c r="M789" i="11"/>
  <c r="AP504" i="11"/>
  <c r="AQ504" i="11" s="1"/>
  <c r="S504" i="11"/>
  <c r="P220" i="11"/>
  <c r="AY220" i="11"/>
  <c r="AZ220" i="11" s="1"/>
  <c r="S700" i="11"/>
  <c r="AP700" i="11"/>
  <c r="AQ700" i="11" s="1"/>
  <c r="S731" i="11"/>
  <c r="AP731" i="11"/>
  <c r="AQ731" i="11" s="1"/>
  <c r="AY504" i="11"/>
  <c r="AZ504" i="11" s="1"/>
  <c r="P504" i="11"/>
  <c r="S722" i="11"/>
  <c r="AP722" i="11"/>
  <c r="AQ722" i="11" s="1"/>
  <c r="M673" i="11"/>
  <c r="AG673" i="11"/>
  <c r="AH673" i="11" s="1"/>
  <c r="S828" i="11"/>
  <c r="AP828" i="11"/>
  <c r="AQ828" i="11" s="1"/>
  <c r="S898" i="11"/>
  <c r="AP898" i="11"/>
  <c r="AQ898" i="11" s="1"/>
  <c r="M405" i="11"/>
  <c r="AG405" i="11"/>
  <c r="AH405" i="11" s="1"/>
  <c r="M934" i="11"/>
  <c r="AG934" i="11"/>
  <c r="AH934" i="11" s="1"/>
  <c r="M177" i="11"/>
  <c r="AG177" i="11"/>
  <c r="AH177" i="11" s="1"/>
  <c r="AY838" i="11"/>
  <c r="AZ838" i="11" s="1"/>
  <c r="P838" i="11"/>
  <c r="P158" i="11"/>
  <c r="AY158" i="11"/>
  <c r="AZ158" i="11" s="1"/>
  <c r="M837" i="11"/>
  <c r="AG837" i="11"/>
  <c r="AH837" i="11" s="1"/>
  <c r="M942" i="11"/>
  <c r="AG942" i="11"/>
  <c r="AH942" i="11" s="1"/>
  <c r="S438" i="11"/>
  <c r="AP438" i="11"/>
  <c r="AQ438" i="11" s="1"/>
  <c r="M870" i="11"/>
  <c r="AG870" i="11"/>
  <c r="AH870" i="11" s="1"/>
  <c r="P226" i="11"/>
  <c r="AY226" i="11"/>
  <c r="AZ226" i="11" s="1"/>
  <c r="M743" i="11"/>
  <c r="AG743" i="11"/>
  <c r="AH743" i="11" s="1"/>
  <c r="M878" i="11"/>
  <c r="AG878" i="11"/>
  <c r="AH878" i="11" s="1"/>
  <c r="M300" i="11"/>
  <c r="AG300" i="11"/>
  <c r="AH300" i="11" s="1"/>
  <c r="M456" i="11"/>
  <c r="AG456" i="11"/>
  <c r="AH456" i="11" s="1"/>
  <c r="M704" i="11"/>
  <c r="AG704" i="11"/>
  <c r="AH704" i="11" s="1"/>
  <c r="M648" i="11"/>
  <c r="AG648" i="11"/>
  <c r="AH648" i="11" s="1"/>
  <c r="P769" i="11"/>
  <c r="AY769" i="11"/>
  <c r="AZ769" i="11" s="1"/>
  <c r="AY975" i="11"/>
  <c r="AZ975" i="11" s="1"/>
  <c r="P975" i="11"/>
  <c r="P276" i="11"/>
  <c r="AY276" i="11"/>
  <c r="AZ276" i="11" s="1"/>
  <c r="P1020" i="11"/>
  <c r="AY1020" i="11"/>
  <c r="AZ1020" i="11" s="1"/>
  <c r="AY870" i="11"/>
  <c r="AZ870" i="11" s="1"/>
  <c r="P870" i="11"/>
  <c r="AY612" i="11"/>
  <c r="AZ612" i="11" s="1"/>
  <c r="P612" i="11"/>
  <c r="P996" i="11"/>
  <c r="AY996" i="11"/>
  <c r="AZ996" i="11" s="1"/>
  <c r="AP286" i="11"/>
  <c r="AQ286" i="11" s="1"/>
  <c r="S286" i="11"/>
  <c r="P450" i="11"/>
  <c r="AY450" i="11"/>
  <c r="AZ450" i="11" s="1"/>
  <c r="AY761" i="11"/>
  <c r="AZ761" i="11" s="1"/>
  <c r="P761" i="11"/>
  <c r="AY847" i="11"/>
  <c r="AZ847" i="11" s="1"/>
  <c r="P847" i="11"/>
  <c r="P638" i="11"/>
  <c r="AY638" i="11"/>
  <c r="AZ638" i="11" s="1"/>
  <c r="M262" i="11"/>
  <c r="AG262" i="11"/>
  <c r="AH262" i="11" s="1"/>
  <c r="AP135" i="11"/>
  <c r="AQ135" i="11" s="1"/>
  <c r="S135" i="11"/>
  <c r="AY602" i="11"/>
  <c r="AZ602" i="11" s="1"/>
  <c r="P602" i="11"/>
  <c r="P784" i="11"/>
  <c r="AY784" i="11"/>
  <c r="AZ784" i="11" s="1"/>
  <c r="P978" i="11"/>
  <c r="AY978" i="11"/>
  <c r="AZ978" i="11" s="1"/>
  <c r="AP414" i="11"/>
  <c r="AQ414" i="11" s="1"/>
  <c r="S414" i="11"/>
  <c r="AY302" i="11"/>
  <c r="AZ302" i="11" s="1"/>
  <c r="P302" i="11"/>
  <c r="P510" i="11"/>
  <c r="AY510" i="11"/>
  <c r="AZ510" i="11" s="1"/>
  <c r="AY878" i="11"/>
  <c r="AZ878" i="11" s="1"/>
  <c r="P878" i="11"/>
  <c r="P224" i="11"/>
  <c r="AY224" i="11"/>
  <c r="AZ224" i="11" s="1"/>
  <c r="P571" i="11"/>
  <c r="AY571" i="11"/>
  <c r="AZ571" i="11" s="1"/>
  <c r="P863" i="11"/>
  <c r="AY863" i="11"/>
  <c r="AZ863" i="11" s="1"/>
  <c r="P341" i="11"/>
  <c r="AY341" i="11"/>
  <c r="AZ341" i="11" s="1"/>
  <c r="M619" i="11"/>
  <c r="AG619" i="11"/>
  <c r="AH619" i="11" s="1"/>
  <c r="AY398" i="11"/>
  <c r="AZ398" i="11" s="1"/>
  <c r="P398" i="11"/>
  <c r="P825" i="11"/>
  <c r="AY825" i="11"/>
  <c r="AZ825" i="11" s="1"/>
  <c r="M823" i="11"/>
  <c r="AG823" i="11"/>
  <c r="AH823" i="11" s="1"/>
  <c r="M316" i="11"/>
  <c r="AG316" i="11"/>
  <c r="AH316" i="11" s="1"/>
  <c r="P133" i="11"/>
  <c r="AY133" i="11"/>
  <c r="AZ133" i="11" s="1"/>
  <c r="P135" i="11"/>
  <c r="AY135" i="11"/>
  <c r="AZ135" i="11" s="1"/>
  <c r="AP386" i="11"/>
  <c r="AQ386" i="11" s="1"/>
  <c r="S386" i="11"/>
  <c r="M594" i="11"/>
  <c r="AG594" i="11"/>
  <c r="AH594" i="11" s="1"/>
  <c r="P861" i="11"/>
  <c r="AY861" i="11"/>
  <c r="AZ861" i="11" s="1"/>
  <c r="S238" i="11"/>
  <c r="AP238" i="11"/>
  <c r="AQ238" i="11" s="1"/>
  <c r="M628" i="11"/>
  <c r="AG628" i="11"/>
  <c r="AH628" i="11" s="1"/>
  <c r="P254" i="11"/>
  <c r="AY254" i="11"/>
  <c r="AZ254" i="11" s="1"/>
  <c r="M448" i="11"/>
  <c r="AG448" i="11"/>
  <c r="AH448" i="11" s="1"/>
  <c r="AY721" i="11"/>
  <c r="AZ721" i="11" s="1"/>
  <c r="P721" i="11"/>
  <c r="P956" i="11"/>
  <c r="AY956" i="11"/>
  <c r="AZ956" i="11" s="1"/>
  <c r="M484" i="11"/>
  <c r="AG484" i="11"/>
  <c r="AH484" i="11" s="1"/>
  <c r="AP183" i="11"/>
  <c r="AQ183" i="11" s="1"/>
  <c r="S183" i="11"/>
  <c r="M845" i="11"/>
  <c r="AG845" i="11"/>
  <c r="AH845" i="11" s="1"/>
  <c r="AY991" i="11"/>
  <c r="AZ991" i="11" s="1"/>
  <c r="P991" i="11"/>
  <c r="M125" i="11"/>
  <c r="AG125" i="11"/>
  <c r="AH125" i="11" s="1"/>
  <c r="M546" i="11"/>
  <c r="AG546" i="11"/>
  <c r="AH546" i="11" s="1"/>
  <c r="AY648" i="11"/>
  <c r="AZ648" i="11" s="1"/>
  <c r="P648" i="11"/>
  <c r="M284" i="11"/>
  <c r="AG284" i="11"/>
  <c r="AH284" i="11" s="1"/>
  <c r="P494" i="11"/>
  <c r="AY494" i="11"/>
  <c r="AZ494" i="11" s="1"/>
  <c r="P703" i="11"/>
  <c r="AY703" i="11"/>
  <c r="AZ703" i="11" s="1"/>
  <c r="M984" i="11"/>
  <c r="AG984" i="11"/>
  <c r="AH984" i="11" s="1"/>
  <c r="P642" i="11"/>
  <c r="AY642" i="11"/>
  <c r="AZ642" i="11" s="1"/>
  <c r="AY581" i="11"/>
  <c r="AZ581" i="11" s="1"/>
  <c r="P581" i="11"/>
  <c r="AY656" i="11"/>
  <c r="AZ656" i="11" s="1"/>
  <c r="P656" i="11"/>
  <c r="P183" i="11"/>
  <c r="AY183" i="11"/>
  <c r="AZ183" i="11" s="1"/>
  <c r="P427" i="11"/>
  <c r="AY427" i="11"/>
  <c r="AZ427" i="11" s="1"/>
  <c r="P541" i="11"/>
  <c r="AY541" i="11"/>
  <c r="AZ541" i="11" s="1"/>
  <c r="S175" i="11"/>
  <c r="AP175" i="11"/>
  <c r="AQ175" i="11" s="1"/>
  <c r="AY170" i="11"/>
  <c r="AZ170" i="11" s="1"/>
  <c r="P170" i="11"/>
  <c r="M331" i="11"/>
  <c r="AG331" i="11"/>
  <c r="AH331" i="11" s="1"/>
  <c r="P250" i="11"/>
  <c r="AY250" i="11"/>
  <c r="AZ250" i="11" s="1"/>
  <c r="P406" i="11"/>
  <c r="AY406" i="11"/>
  <c r="AZ406" i="11" s="1"/>
  <c r="P547" i="11"/>
  <c r="AY547" i="11"/>
  <c r="AZ547" i="11" s="1"/>
  <c r="AY610" i="11"/>
  <c r="AZ610" i="11" s="1"/>
  <c r="P610" i="11"/>
  <c r="AP320" i="11"/>
  <c r="AQ320" i="11" s="1"/>
  <c r="S320" i="11"/>
  <c r="M853" i="11"/>
  <c r="AG853" i="11"/>
  <c r="AH853" i="11" s="1"/>
  <c r="M226" i="11"/>
  <c r="AG226" i="11"/>
  <c r="AH226" i="11" s="1"/>
  <c r="M524" i="11"/>
  <c r="AG524" i="11"/>
  <c r="AH524" i="11" s="1"/>
  <c r="M699" i="11"/>
  <c r="AG699" i="11"/>
  <c r="AH699" i="11" s="1"/>
  <c r="P780" i="11"/>
  <c r="AY780" i="11"/>
  <c r="AZ780" i="11" s="1"/>
  <c r="P695" i="11"/>
  <c r="AY695" i="11"/>
  <c r="AZ695" i="11" s="1"/>
  <c r="AY839" i="11"/>
  <c r="AZ839" i="11" s="1"/>
  <c r="P839" i="11"/>
  <c r="S427" i="11"/>
  <c r="AP427" i="11"/>
  <c r="AQ427" i="11" s="1"/>
  <c r="M735" i="11"/>
  <c r="AG735" i="11"/>
  <c r="AH735" i="11" s="1"/>
  <c r="AY806" i="11"/>
  <c r="AZ806" i="11" s="1"/>
  <c r="P806" i="11"/>
  <c r="M386" i="11"/>
  <c r="AG386" i="11"/>
  <c r="AH386" i="11" s="1"/>
  <c r="M397" i="11"/>
  <c r="AG397" i="11"/>
  <c r="AH397" i="11" s="1"/>
  <c r="P932" i="11"/>
  <c r="AY932" i="11"/>
  <c r="AZ932" i="11" s="1"/>
  <c r="P321" i="11"/>
  <c r="AY321" i="11"/>
  <c r="AZ321" i="11" s="1"/>
  <c r="P800" i="11"/>
  <c r="AY800" i="11"/>
  <c r="AZ800" i="11" s="1"/>
  <c r="P679" i="11"/>
  <c r="AY679" i="11"/>
  <c r="AZ679" i="11" s="1"/>
  <c r="P680" i="11"/>
  <c r="AY680" i="11"/>
  <c r="AZ680" i="11" s="1"/>
  <c r="P689" i="11"/>
  <c r="AY689" i="11"/>
  <c r="AZ689" i="11" s="1"/>
  <c r="P954" i="11"/>
  <c r="AY954" i="11"/>
  <c r="AZ954" i="11" s="1"/>
  <c r="M214" i="11"/>
  <c r="AG214" i="11"/>
  <c r="AH214" i="11" s="1"/>
  <c r="M876" i="11"/>
  <c r="AG876" i="11"/>
  <c r="AH876" i="11" s="1"/>
  <c r="P833" i="11"/>
  <c r="AY833" i="11"/>
  <c r="AZ833" i="11" s="1"/>
  <c r="AY892" i="11"/>
  <c r="AZ892" i="11" s="1"/>
  <c r="P892" i="11"/>
  <c r="P622" i="11"/>
  <c r="AY622" i="11"/>
  <c r="AZ622" i="11" s="1"/>
  <c r="M672" i="11"/>
  <c r="AG672" i="11"/>
  <c r="AH672" i="11" s="1"/>
  <c r="P980" i="11"/>
  <c r="AY980" i="11"/>
  <c r="AZ980" i="11" s="1"/>
  <c r="S788" i="11"/>
  <c r="AP788" i="11"/>
  <c r="AQ788" i="11" s="1"/>
  <c r="P994" i="11"/>
  <c r="AY994" i="11"/>
  <c r="AZ994" i="11" s="1"/>
  <c r="M476" i="11"/>
  <c r="AG476" i="11"/>
  <c r="AH476" i="11" s="1"/>
  <c r="AY594" i="11"/>
  <c r="AZ594" i="11" s="1"/>
  <c r="P594" i="11"/>
  <c r="AY854" i="11"/>
  <c r="AZ854" i="11" s="1"/>
  <c r="P854" i="11"/>
  <c r="M679" i="11"/>
  <c r="AG679" i="11"/>
  <c r="AH679" i="11" s="1"/>
  <c r="M980" i="11"/>
  <c r="AG980" i="11"/>
  <c r="AH980" i="11" s="1"/>
  <c r="M610" i="11"/>
  <c r="AG610" i="11"/>
  <c r="AH610" i="11" s="1"/>
  <c r="M932" i="11"/>
  <c r="AG932" i="11"/>
  <c r="AH932" i="11" s="1"/>
  <c r="AG171" i="11"/>
  <c r="AH171" i="11" s="1"/>
  <c r="M171" i="11"/>
  <c r="M233" i="11"/>
  <c r="AG233" i="11"/>
  <c r="AH233" i="11" s="1"/>
  <c r="AY831" i="11"/>
  <c r="AZ831" i="11" s="1"/>
  <c r="P831" i="11"/>
  <c r="P506" i="11"/>
  <c r="AY506" i="11"/>
  <c r="AZ506" i="11" s="1"/>
  <c r="AY269" i="11"/>
  <c r="AZ269" i="11" s="1"/>
  <c r="P269" i="11"/>
  <c r="M179" i="11"/>
  <c r="AG179" i="11"/>
  <c r="AH179" i="11" s="1"/>
  <c r="AY959" i="11"/>
  <c r="AZ959" i="11" s="1"/>
  <c r="P959" i="11"/>
  <c r="P857" i="11"/>
  <c r="AY857" i="11"/>
  <c r="AZ857" i="11" s="1"/>
  <c r="M160" i="11"/>
  <c r="AG160" i="11"/>
  <c r="AH160" i="11" s="1"/>
  <c r="P331" i="11"/>
  <c r="AY331" i="11"/>
  <c r="AZ331" i="11" s="1"/>
  <c r="AY884" i="11"/>
  <c r="AZ884" i="11" s="1"/>
  <c r="P884" i="11"/>
  <c r="AY944" i="11"/>
  <c r="AZ944" i="11" s="1"/>
  <c r="P944" i="11"/>
  <c r="P141" i="11"/>
  <c r="AY141" i="11"/>
  <c r="AZ141" i="11" s="1"/>
  <c r="M383" i="11"/>
  <c r="AG383" i="11"/>
  <c r="AH383" i="11" s="1"/>
  <c r="AY823" i="11"/>
  <c r="AZ823" i="11" s="1"/>
  <c r="P823" i="11"/>
  <c r="P234" i="11"/>
  <c r="AY234" i="11"/>
  <c r="AZ234" i="11" s="1"/>
  <c r="P474" i="11"/>
  <c r="AY474" i="11"/>
  <c r="AZ474" i="11" s="1"/>
  <c r="M926" i="11"/>
  <c r="AG926" i="11"/>
  <c r="AH926" i="11" s="1"/>
  <c r="AY821" i="11"/>
  <c r="AZ821" i="11" s="1"/>
  <c r="P821" i="11"/>
  <c r="M863" i="11"/>
  <c r="AG863" i="11"/>
  <c r="AH863" i="11" s="1"/>
  <c r="P941" i="11"/>
  <c r="AY941" i="11"/>
  <c r="AZ941" i="11" s="1"/>
  <c r="AY583" i="11"/>
  <c r="AZ583" i="11" s="1"/>
  <c r="P583" i="11"/>
  <c r="M745" i="11"/>
  <c r="AG745" i="11"/>
  <c r="AH745" i="11" s="1"/>
  <c r="S318" i="11"/>
  <c r="AP318" i="11"/>
  <c r="AQ318" i="11" s="1"/>
  <c r="P563" i="11"/>
  <c r="AY563" i="11"/>
  <c r="AZ563" i="11" s="1"/>
  <c r="AY924" i="11"/>
  <c r="AZ924" i="11" s="1"/>
  <c r="P924" i="11"/>
  <c r="M474" i="11"/>
  <c r="AG474" i="11"/>
  <c r="AH474" i="11" s="1"/>
  <c r="M215" i="11"/>
  <c r="AG215" i="11"/>
  <c r="AH215" i="11" s="1"/>
  <c r="M310" i="11"/>
  <c r="AG310" i="11"/>
  <c r="AH310" i="11" s="1"/>
  <c r="M769" i="11"/>
  <c r="AG769" i="11"/>
  <c r="AH769" i="11" s="1"/>
  <c r="AY807" i="11"/>
  <c r="AZ807" i="11" s="1"/>
  <c r="P807" i="11"/>
  <c r="P156" i="11"/>
  <c r="AY156" i="11"/>
  <c r="AZ156" i="11" s="1"/>
  <c r="P383" i="11"/>
  <c r="AY383" i="11"/>
  <c r="AZ383" i="11" s="1"/>
  <c r="AY745" i="11"/>
  <c r="AZ745" i="11" s="1"/>
  <c r="P745" i="11"/>
  <c r="AY466" i="11"/>
  <c r="AZ466" i="11" s="1"/>
  <c r="P466" i="11"/>
  <c r="P284" i="11"/>
  <c r="AY284" i="11"/>
  <c r="AZ284" i="11" s="1"/>
  <c r="P338" i="11"/>
  <c r="AY338" i="11"/>
  <c r="AZ338" i="11" s="1"/>
  <c r="M925" i="11"/>
  <c r="AG925" i="11"/>
  <c r="AH925" i="11" s="1"/>
  <c r="M996" i="11"/>
  <c r="AG996" i="11"/>
  <c r="AH996" i="11" s="1"/>
  <c r="M490" i="11"/>
  <c r="AG490" i="11"/>
  <c r="AH490" i="11" s="1"/>
  <c r="P942" i="11"/>
  <c r="AY942" i="11"/>
  <c r="AZ942" i="11" s="1"/>
  <c r="P190" i="11"/>
  <c r="AY190" i="11"/>
  <c r="AZ190" i="11" s="1"/>
  <c r="S570" i="11"/>
  <c r="AP570" i="11"/>
  <c r="AQ570" i="11" s="1"/>
  <c r="S348" i="11"/>
  <c r="AP348" i="11"/>
  <c r="AQ348" i="11" s="1"/>
  <c r="AY918" i="11"/>
  <c r="AZ918" i="11" s="1"/>
  <c r="P918" i="11"/>
  <c r="S170" i="11"/>
  <c r="AP170" i="11"/>
  <c r="AQ170" i="11" s="1"/>
  <c r="P498" i="11"/>
  <c r="AY498" i="11"/>
  <c r="AZ498" i="11" s="1"/>
  <c r="AY697" i="11"/>
  <c r="AZ697" i="11" s="1"/>
  <c r="P697" i="11"/>
  <c r="P964" i="11"/>
  <c r="AY964" i="11"/>
  <c r="AZ964" i="11" s="1"/>
  <c r="M831" i="11"/>
  <c r="AG831" i="11"/>
  <c r="AH831" i="11" s="1"/>
  <c r="M500" i="11"/>
  <c r="AG500" i="11"/>
  <c r="AH500" i="11" s="1"/>
  <c r="AY868" i="11"/>
  <c r="AZ868" i="11" s="1"/>
  <c r="P868" i="11"/>
  <c r="AY386" i="11"/>
  <c r="AZ386" i="11" s="1"/>
  <c r="P386" i="11"/>
  <c r="AY492" i="11"/>
  <c r="AZ492" i="11" s="1"/>
  <c r="P492" i="11"/>
  <c r="AY951" i="11"/>
  <c r="AZ951" i="11" s="1"/>
  <c r="P951" i="11"/>
  <c r="AP351" i="11"/>
  <c r="AQ351" i="11" s="1"/>
  <c r="S351" i="11"/>
  <c r="M312" i="11"/>
  <c r="AG312" i="11"/>
  <c r="AH312" i="11" s="1"/>
  <c r="AG514" i="11"/>
  <c r="AH514" i="11" s="1"/>
  <c r="M514" i="11"/>
  <c r="AP158" i="11"/>
  <c r="AQ158" i="11" s="1"/>
  <c r="S158" i="11"/>
  <c r="P301" i="11"/>
  <c r="AY301" i="11"/>
  <c r="AZ301" i="11" s="1"/>
  <c r="M966" i="11"/>
  <c r="AG966" i="11"/>
  <c r="AH966" i="11" s="1"/>
  <c r="AY211" i="11"/>
  <c r="AZ211" i="11" s="1"/>
  <c r="P211" i="11"/>
  <c r="P422" i="11"/>
  <c r="AY422" i="11"/>
  <c r="AZ422" i="11" s="1"/>
  <c r="P841" i="11"/>
  <c r="AY841" i="11"/>
  <c r="AZ841" i="11" s="1"/>
  <c r="AY960" i="11"/>
  <c r="AZ960" i="11" s="1"/>
  <c r="P960" i="11"/>
  <c r="P129" i="11"/>
  <c r="AY129" i="11"/>
  <c r="AZ129" i="11" s="1"/>
  <c r="P518" i="11"/>
  <c r="AY518" i="11"/>
  <c r="AZ518" i="11" s="1"/>
  <c r="P630" i="11"/>
  <c r="AY630" i="11"/>
  <c r="AZ630" i="11" s="1"/>
  <c r="M165" i="11"/>
  <c r="AG165" i="11"/>
  <c r="AH165" i="11" s="1"/>
  <c r="S526" i="11"/>
  <c r="AP526" i="11"/>
  <c r="AQ526" i="11" s="1"/>
  <c r="AY908" i="11"/>
  <c r="AZ908" i="11" s="1"/>
  <c r="P908" i="11"/>
  <c r="P1012" i="11"/>
  <c r="AY1012" i="11"/>
  <c r="AZ1012" i="11" s="1"/>
  <c r="AY368" i="11"/>
  <c r="AZ368" i="11" s="1"/>
  <c r="P368" i="11"/>
  <c r="AY586" i="11"/>
  <c r="AZ586" i="11" s="1"/>
  <c r="P586" i="11"/>
  <c r="AY936" i="11"/>
  <c r="AZ936" i="11" s="1"/>
  <c r="P936" i="11"/>
  <c r="AG287" i="11"/>
  <c r="AH287" i="11" s="1"/>
  <c r="M287" i="11"/>
  <c r="M968" i="11"/>
  <c r="AG968" i="11"/>
  <c r="AH968" i="11" s="1"/>
  <c r="AG361" i="11"/>
  <c r="AH361" i="11" s="1"/>
  <c r="M361" i="11"/>
  <c r="P688" i="11"/>
  <c r="AY688" i="11"/>
  <c r="AZ688" i="11" s="1"/>
  <c r="AY968" i="11"/>
  <c r="AZ968" i="11" s="1"/>
  <c r="P968" i="11"/>
  <c r="P384" i="11"/>
  <c r="AY384" i="11"/>
  <c r="AZ384" i="11" s="1"/>
  <c r="AY628" i="11"/>
  <c r="AZ628" i="11" s="1"/>
  <c r="P628" i="11"/>
  <c r="M768" i="11"/>
  <c r="AG768" i="11"/>
  <c r="AH768" i="11" s="1"/>
  <c r="M801" i="11"/>
  <c r="AG801" i="11"/>
  <c r="AH801" i="11" s="1"/>
  <c r="AG1014" i="11"/>
  <c r="AH1014" i="11" s="1"/>
  <c r="M1014" i="11"/>
  <c r="AY788" i="11"/>
  <c r="AZ788" i="11" s="1"/>
  <c r="P788" i="11"/>
  <c r="AY152" i="11"/>
  <c r="AZ152" i="11" s="1"/>
  <c r="P152" i="11"/>
  <c r="P435" i="11"/>
  <c r="AY435" i="11"/>
  <c r="AZ435" i="11" s="1"/>
  <c r="M767" i="11"/>
  <c r="AG767" i="11"/>
  <c r="AH767" i="11" s="1"/>
  <c r="P777" i="11"/>
  <c r="AY777" i="11"/>
  <c r="AZ777" i="11" s="1"/>
  <c r="P214" i="11"/>
  <c r="AY214" i="11"/>
  <c r="AZ214" i="11" s="1"/>
  <c r="P606" i="11"/>
  <c r="AY606" i="11"/>
  <c r="AZ606" i="11" s="1"/>
  <c r="AG164" i="11"/>
  <c r="AH164" i="11" s="1"/>
  <c r="M164" i="11"/>
  <c r="P149" i="11"/>
  <c r="AY149" i="11"/>
  <c r="AZ149" i="11" s="1"/>
  <c r="P463" i="11"/>
  <c r="AY463" i="11"/>
  <c r="AZ463" i="11" s="1"/>
  <c r="AY476" i="11"/>
  <c r="AZ476" i="11" s="1"/>
  <c r="P476" i="11"/>
  <c r="P317" i="11"/>
  <c r="AY317" i="11"/>
  <c r="AZ317" i="11" s="1"/>
  <c r="S435" i="11"/>
  <c r="AP435" i="11"/>
  <c r="AQ435" i="11" s="1"/>
  <c r="P962" i="11"/>
  <c r="AY962" i="11"/>
  <c r="AZ962" i="11" s="1"/>
  <c r="M751" i="11"/>
  <c r="AG751" i="11"/>
  <c r="AH751" i="11" s="1"/>
  <c r="M437" i="11"/>
  <c r="AG437" i="11"/>
  <c r="AH437" i="11" s="1"/>
  <c r="AP266" i="11"/>
  <c r="AQ266" i="11" s="1"/>
  <c r="S266" i="11"/>
  <c r="M596" i="11"/>
  <c r="AG596" i="11"/>
  <c r="AH596" i="11" s="1"/>
  <c r="M218" i="11"/>
  <c r="AG218" i="11"/>
  <c r="AH218" i="11" s="1"/>
  <c r="AP319" i="11"/>
  <c r="AQ319" i="11" s="1"/>
  <c r="S319" i="11"/>
  <c r="M688" i="11"/>
  <c r="AG688" i="11"/>
  <c r="AH688" i="11" s="1"/>
  <c r="AG1000" i="11"/>
  <c r="AH1000" i="11" s="1"/>
  <c r="M1000" i="11"/>
  <c r="AY620" i="11"/>
  <c r="AZ620" i="11" s="1"/>
  <c r="P620" i="11"/>
  <c r="AY753" i="11"/>
  <c r="AZ753" i="11" s="1"/>
  <c r="P753" i="11"/>
  <c r="P573" i="11"/>
  <c r="AY573" i="11"/>
  <c r="AZ573" i="11" s="1"/>
  <c r="P414" i="11"/>
  <c r="AY414" i="11"/>
  <c r="AZ414" i="11" s="1"/>
  <c r="P614" i="11"/>
  <c r="AY614" i="11"/>
  <c r="AZ614" i="11" s="1"/>
  <c r="P465" i="11"/>
  <c r="AY465" i="11"/>
  <c r="AZ465" i="11" s="1"/>
  <c r="P330" i="11"/>
  <c r="AY330" i="11"/>
  <c r="AZ330" i="11" s="1"/>
  <c r="P150" i="11"/>
  <c r="AY150" i="11"/>
  <c r="AZ150" i="11" s="1"/>
  <c r="M761" i="11"/>
  <c r="AG761" i="11"/>
  <c r="AH761" i="11" s="1"/>
  <c r="P266" i="11"/>
  <c r="AY266" i="11"/>
  <c r="AZ266" i="11" s="1"/>
  <c r="AY430" i="11"/>
  <c r="AZ430" i="11" s="1"/>
  <c r="P430" i="11"/>
  <c r="S791" i="11"/>
  <c r="AP791" i="11"/>
  <c r="AQ791" i="11" s="1"/>
  <c r="M950" i="11"/>
  <c r="AG950" i="11"/>
  <c r="AH950" i="11" s="1"/>
  <c r="P508" i="11"/>
  <c r="AY508" i="11"/>
  <c r="AZ508" i="11" s="1"/>
  <c r="M998" i="11"/>
  <c r="AG998" i="11"/>
  <c r="AH998" i="11" s="1"/>
  <c r="AY270" i="11"/>
  <c r="AZ270" i="11" s="1"/>
  <c r="P270" i="11"/>
  <c r="M139" i="11"/>
  <c r="AG139" i="11"/>
  <c r="AH139" i="11" s="1"/>
  <c r="S584" i="11"/>
  <c r="AP584" i="11"/>
  <c r="AQ584" i="11" s="1"/>
  <c r="S338" i="11"/>
  <c r="AP338" i="11"/>
  <c r="AQ338" i="11" s="1"/>
  <c r="M603" i="11"/>
  <c r="AG603" i="11"/>
  <c r="AH603" i="11" s="1"/>
  <c r="P1008" i="11"/>
  <c r="AY1008" i="11"/>
  <c r="AZ1008" i="11" s="1"/>
  <c r="M172" i="11"/>
  <c r="AG172" i="11"/>
  <c r="AH172" i="11" s="1"/>
  <c r="M571" i="11"/>
  <c r="AG571" i="11"/>
  <c r="AH571" i="11" s="1"/>
  <c r="M655" i="11"/>
  <c r="AG655" i="11"/>
  <c r="AH655" i="11" s="1"/>
  <c r="AY984" i="11"/>
  <c r="AZ984" i="11" s="1"/>
  <c r="P984" i="11"/>
  <c r="P972" i="11"/>
  <c r="AY972" i="11"/>
  <c r="AZ972" i="11" s="1"/>
  <c r="M175" i="11"/>
  <c r="AG175" i="11"/>
  <c r="AH175" i="11" s="1"/>
  <c r="AY855" i="11"/>
  <c r="AZ855" i="11" s="1"/>
  <c r="P855" i="11"/>
  <c r="AP166" i="11"/>
  <c r="AQ166" i="11" s="1"/>
  <c r="S166" i="11"/>
  <c r="AG350" i="11"/>
  <c r="AH350" i="11" s="1"/>
  <c r="M350" i="11"/>
  <c r="AY500" i="11"/>
  <c r="AZ500" i="11" s="1"/>
  <c r="P500" i="11"/>
  <c r="M729" i="11"/>
  <c r="AG729" i="11"/>
  <c r="AH729" i="11" s="1"/>
  <c r="AP210" i="11"/>
  <c r="AQ210" i="11" s="1"/>
  <c r="S210" i="11"/>
  <c r="AY815" i="11"/>
  <c r="AZ815" i="11" s="1"/>
  <c r="P815" i="11"/>
  <c r="M972" i="11"/>
  <c r="AG972" i="11"/>
  <c r="AH972" i="11" s="1"/>
  <c r="S932" i="11"/>
  <c r="AP932" i="11"/>
  <c r="AQ932" i="11" s="1"/>
  <c r="P928" i="11"/>
  <c r="AY928" i="11"/>
  <c r="AZ928" i="11" s="1"/>
  <c r="P1010" i="11"/>
  <c r="AY1010" i="11"/>
  <c r="AZ1010" i="11" s="1"/>
  <c r="S165" i="11"/>
  <c r="AP165" i="11"/>
  <c r="AQ165" i="11" s="1"/>
  <c r="M671" i="11"/>
  <c r="AG671" i="11"/>
  <c r="AH671" i="11" s="1"/>
  <c r="P339" i="11"/>
  <c r="AY339" i="11"/>
  <c r="AZ339" i="11" s="1"/>
  <c r="AY976" i="11"/>
  <c r="AZ976" i="11" s="1"/>
  <c r="P976" i="11"/>
  <c r="AY829" i="11"/>
  <c r="AZ829" i="11" s="1"/>
  <c r="P829" i="11"/>
  <c r="P457" i="11"/>
  <c r="AY457" i="11"/>
  <c r="AZ457" i="11" s="1"/>
  <c r="P177" i="11"/>
  <c r="AY177" i="11"/>
  <c r="AZ177" i="11" s="1"/>
  <c r="M686" i="11"/>
  <c r="AG686" i="11"/>
  <c r="AH686" i="11" s="1"/>
  <c r="M884" i="11"/>
  <c r="AG884" i="11"/>
  <c r="AH884" i="11" s="1"/>
  <c r="P242" i="11"/>
  <c r="AY242" i="11"/>
  <c r="AZ242" i="11" s="1"/>
  <c r="S150" i="11"/>
  <c r="AP150" i="11"/>
  <c r="AQ150" i="11" s="1"/>
  <c r="M547" i="11"/>
  <c r="AG547" i="11"/>
  <c r="AH547" i="11" s="1"/>
  <c r="M839" i="11"/>
  <c r="AG839" i="11"/>
  <c r="AH839" i="11" s="1"/>
  <c r="P920" i="11"/>
  <c r="AY920" i="11"/>
  <c r="AZ920" i="11" s="1"/>
  <c r="M807" i="11"/>
  <c r="AG807" i="11"/>
  <c r="AH807" i="11" s="1"/>
  <c r="AP325" i="11"/>
  <c r="AQ325" i="11" s="1"/>
  <c r="S325" i="11"/>
  <c r="P1018" i="11"/>
  <c r="AY1018" i="11"/>
  <c r="AZ1018" i="11" s="1"/>
  <c r="P127" i="11"/>
  <c r="AY127" i="11"/>
  <c r="AZ127" i="11" s="1"/>
  <c r="M814" i="11"/>
  <c r="AG814" i="11"/>
  <c r="AH814" i="11" s="1"/>
  <c r="P464" i="11"/>
  <c r="AY464" i="11"/>
  <c r="AZ464" i="11" s="1"/>
  <c r="M752" i="11"/>
  <c r="AG752" i="11"/>
  <c r="AH752" i="11" s="1"/>
  <c r="AY952" i="11"/>
  <c r="AZ952" i="11" s="1"/>
  <c r="P952" i="11"/>
  <c r="M403" i="11"/>
  <c r="AG403" i="11"/>
  <c r="AH403" i="11" s="1"/>
  <c r="P490" i="11"/>
  <c r="AY490" i="11"/>
  <c r="AZ490" i="11" s="1"/>
  <c r="M309" i="11"/>
  <c r="AG309" i="11"/>
  <c r="AH309" i="11" s="1"/>
  <c r="P502" i="11"/>
  <c r="AY502" i="11"/>
  <c r="AZ502" i="11" s="1"/>
  <c r="M156" i="11"/>
  <c r="AG156" i="11"/>
  <c r="AH156" i="11" s="1"/>
  <c r="AY538" i="11"/>
  <c r="AZ538" i="11" s="1"/>
  <c r="P538" i="11"/>
  <c r="M286" i="11"/>
  <c r="AG286" i="11"/>
  <c r="AH286" i="11" s="1"/>
  <c r="P626" i="11"/>
  <c r="AY626" i="11"/>
  <c r="AZ626" i="11" s="1"/>
  <c r="M222" i="11"/>
  <c r="AG222" i="11"/>
  <c r="AH222" i="11" s="1"/>
  <c r="M343" i="11"/>
  <c r="AG343" i="11"/>
  <c r="AH343" i="11" s="1"/>
  <c r="M626" i="11"/>
  <c r="AG626" i="11"/>
  <c r="AH626" i="11" s="1"/>
  <c r="M988" i="11"/>
  <c r="AG988" i="11"/>
  <c r="AH988" i="11" s="1"/>
  <c r="P681" i="11"/>
  <c r="AY681" i="11"/>
  <c r="AZ681" i="11" s="1"/>
  <c r="AY902" i="11"/>
  <c r="AZ902" i="11" s="1"/>
  <c r="P902" i="11"/>
  <c r="AY900" i="11"/>
  <c r="AZ900" i="11" s="1"/>
  <c r="P900" i="11"/>
  <c r="S255" i="11"/>
  <c r="AP255" i="11"/>
  <c r="AQ255" i="11" s="1"/>
  <c r="P516" i="11"/>
  <c r="AY516" i="11"/>
  <c r="AZ516" i="11" s="1"/>
  <c r="P579" i="11"/>
  <c r="AY579" i="11"/>
  <c r="AZ579" i="11" s="1"/>
  <c r="M900" i="11"/>
  <c r="AG900" i="11"/>
  <c r="AH900" i="11" s="1"/>
  <c r="AY278" i="11"/>
  <c r="AZ278" i="11" s="1"/>
  <c r="P278" i="11"/>
  <c r="M776" i="11"/>
  <c r="AG776" i="11"/>
  <c r="AH776" i="11" s="1"/>
  <c r="P164" i="11"/>
  <c r="AY164" i="11"/>
  <c r="AZ164" i="11" s="1"/>
  <c r="AY805" i="11"/>
  <c r="AZ805" i="11" s="1"/>
  <c r="P805" i="11"/>
  <c r="P865" i="11"/>
  <c r="AY865" i="11"/>
  <c r="AZ865" i="11" s="1"/>
  <c r="P988" i="11"/>
  <c r="AY988" i="11"/>
  <c r="AZ988" i="11" s="1"/>
  <c r="S139" i="11"/>
  <c r="AP139" i="11"/>
  <c r="AQ139" i="11" s="1"/>
  <c r="P255" i="11"/>
  <c r="AY255" i="11"/>
  <c r="AZ255" i="11" s="1"/>
  <c r="AY845" i="11"/>
  <c r="AZ845" i="11" s="1"/>
  <c r="P845" i="11"/>
  <c r="P192" i="11"/>
  <c r="AY192" i="11"/>
  <c r="AZ192" i="11" s="1"/>
  <c r="M339" i="11"/>
  <c r="AG339" i="11"/>
  <c r="AH339" i="11" s="1"/>
  <c r="AY618" i="11"/>
  <c r="AZ618" i="11" s="1"/>
  <c r="P618" i="11"/>
  <c r="AY1002" i="11"/>
  <c r="AZ1002" i="11" s="1"/>
  <c r="P1002" i="11"/>
  <c r="M821" i="11"/>
  <c r="AG821" i="11"/>
  <c r="AH821" i="11" s="1"/>
  <c r="AY484" i="11"/>
  <c r="AZ484" i="11" s="1"/>
  <c r="P484" i="11"/>
  <c r="P934" i="11"/>
  <c r="AY934" i="11"/>
  <c r="AZ934" i="11" s="1"/>
  <c r="M956" i="11"/>
  <c r="AG956" i="11"/>
  <c r="AH956" i="11" s="1"/>
  <c r="M234" i="11"/>
  <c r="AG234" i="11"/>
  <c r="AH234" i="11" s="1"/>
  <c r="AY894" i="11"/>
  <c r="AZ894" i="11" s="1"/>
  <c r="P894" i="11"/>
  <c r="P1007" i="11"/>
  <c r="AY1007" i="11"/>
  <c r="AZ1007" i="11" s="1"/>
  <c r="M373" i="11"/>
  <c r="AG373" i="11"/>
  <c r="AH373" i="11" s="1"/>
  <c r="M928" i="11"/>
  <c r="AG928" i="11"/>
  <c r="AH928" i="11" s="1"/>
  <c r="M492" i="11"/>
  <c r="AG492" i="11"/>
  <c r="AH492" i="11" s="1"/>
  <c r="AY271" i="11"/>
  <c r="AZ271" i="11" s="1"/>
  <c r="P271" i="11"/>
  <c r="AY443" i="11"/>
  <c r="AZ443" i="11" s="1"/>
  <c r="P443" i="11"/>
  <c r="P171" i="11"/>
  <c r="AY171" i="11"/>
  <c r="AZ171" i="11" s="1"/>
  <c r="P640" i="11"/>
  <c r="AY640" i="11"/>
  <c r="AZ640" i="11" s="1"/>
  <c r="M846" i="11"/>
  <c r="AG846" i="11"/>
  <c r="AH846" i="11" s="1"/>
  <c r="P175" i="11"/>
  <c r="AY175" i="11"/>
  <c r="AZ175" i="11" s="1"/>
  <c r="P598" i="11"/>
  <c r="AY598" i="11"/>
  <c r="AZ598" i="11" s="1"/>
  <c r="M908" i="11"/>
  <c r="AG908" i="11"/>
  <c r="AH908" i="11" s="1"/>
  <c r="P1016" i="11"/>
  <c r="AY1016" i="11"/>
  <c r="AZ1016" i="11" s="1"/>
  <c r="AY830" i="11"/>
  <c r="AZ830" i="11" s="1"/>
  <c r="P830" i="11"/>
  <c r="AY256" i="11"/>
  <c r="AZ256" i="11" s="1"/>
  <c r="P256" i="11"/>
  <c r="AG1008" i="11"/>
  <c r="AH1008" i="11" s="1"/>
  <c r="M1008" i="11"/>
  <c r="M158" i="11"/>
  <c r="AG158" i="11"/>
  <c r="AH158" i="11" s="1"/>
  <c r="AY137" i="11"/>
  <c r="AZ137" i="11" s="1"/>
  <c r="P137" i="11"/>
  <c r="AG183" i="11"/>
  <c r="AH183" i="11" s="1"/>
  <c r="M183" i="11"/>
  <c r="P912" i="11"/>
  <c r="AY912" i="11"/>
  <c r="AZ912" i="11" s="1"/>
  <c r="M627" i="11"/>
  <c r="AG627" i="11"/>
  <c r="AH627" i="11" s="1"/>
  <c r="M855" i="11"/>
  <c r="AG855" i="11"/>
  <c r="AH855" i="11" s="1"/>
  <c r="P202" i="11"/>
  <c r="AY202" i="11"/>
  <c r="AZ202" i="11" s="1"/>
  <c r="P478" i="11"/>
  <c r="AY478" i="11"/>
  <c r="AZ478" i="11" s="1"/>
  <c r="P125" i="11"/>
  <c r="AY125" i="11"/>
  <c r="AZ125" i="11" s="1"/>
  <c r="AP642" i="11"/>
  <c r="AQ642" i="11" s="1"/>
  <c r="S642" i="11"/>
  <c r="M202" i="11"/>
  <c r="AG202" i="11"/>
  <c r="AH202" i="11" s="1"/>
  <c r="M611" i="11"/>
  <c r="AG611" i="11"/>
  <c r="AH611" i="11" s="1"/>
  <c r="P470" i="11"/>
  <c r="AY470" i="11"/>
  <c r="AZ470" i="11" s="1"/>
  <c r="P438" i="11"/>
  <c r="AY438" i="11"/>
  <c r="AZ438" i="11" s="1"/>
  <c r="M224" i="11"/>
  <c r="AG224" i="11"/>
  <c r="AH224" i="11" s="1"/>
  <c r="P131" i="11"/>
  <c r="AY131" i="11"/>
  <c r="AZ131" i="11" s="1"/>
  <c r="AY983" i="11"/>
  <c r="AZ983" i="11" s="1"/>
  <c r="P983" i="11"/>
  <c r="P455" i="11"/>
  <c r="AY455" i="11"/>
  <c r="AZ455" i="11" s="1"/>
  <c r="P970" i="11"/>
  <c r="AY970" i="11"/>
  <c r="AZ970" i="11" s="1"/>
  <c r="AY531" i="11"/>
  <c r="AZ531" i="11" s="1"/>
  <c r="P531" i="11"/>
  <c r="P160" i="11"/>
  <c r="AY160" i="11"/>
  <c r="AZ160" i="11" s="1"/>
  <c r="AY262" i="11"/>
  <c r="AZ262" i="11" s="1"/>
  <c r="P262" i="11"/>
  <c r="P853" i="11"/>
  <c r="AY853" i="11"/>
  <c r="AZ853" i="11" s="1"/>
  <c r="AG250" i="11"/>
  <c r="AH250" i="11" s="1"/>
  <c r="M250" i="11"/>
  <c r="M602" i="11"/>
  <c r="AG602" i="11"/>
  <c r="AH602" i="11" s="1"/>
  <c r="M246" i="11"/>
  <c r="AG246" i="11"/>
  <c r="AH246" i="11" s="1"/>
  <c r="AY886" i="11"/>
  <c r="AZ886" i="11" s="1"/>
  <c r="P886" i="11"/>
  <c r="P817" i="11"/>
  <c r="AY817" i="11"/>
  <c r="AZ817" i="11" s="1"/>
  <c r="AP294" i="11"/>
  <c r="AQ294" i="11" s="1"/>
  <c r="S294" i="11"/>
  <c r="P462" i="11"/>
  <c r="AY462" i="11"/>
  <c r="AZ462" i="11" s="1"/>
  <c r="P365" i="11"/>
  <c r="AY365" i="11"/>
  <c r="AZ365" i="11" s="1"/>
  <c r="P139" i="11"/>
  <c r="AY139" i="11"/>
  <c r="AZ139" i="11" s="1"/>
  <c r="P275" i="11"/>
  <c r="AY275" i="11"/>
  <c r="AZ275" i="11" s="1"/>
  <c r="M656" i="11"/>
  <c r="AG656" i="11"/>
  <c r="AH656" i="11" s="1"/>
  <c r="AY916" i="11"/>
  <c r="AZ916" i="11" s="1"/>
  <c r="P916" i="11"/>
  <c r="P1004" i="11"/>
  <c r="AY1004" i="11"/>
  <c r="AZ1004" i="11" s="1"/>
  <c r="AG212" i="11"/>
  <c r="AH212" i="11" s="1"/>
  <c r="M212" i="11"/>
  <c r="M421" i="11"/>
  <c r="AG421" i="11"/>
  <c r="AH421" i="11" s="1"/>
  <c r="AY999" i="11"/>
  <c r="AZ999" i="11" s="1"/>
  <c r="P999" i="11"/>
  <c r="AP212" i="11"/>
  <c r="AQ212" i="11" s="1"/>
  <c r="S212" i="11"/>
  <c r="M321" i="11"/>
  <c r="AG321" i="11"/>
  <c r="AH321" i="11" s="1"/>
  <c r="M886" i="11"/>
  <c r="AG886" i="11"/>
  <c r="AH886" i="11" s="1"/>
  <c r="M347" i="11"/>
  <c r="AG347" i="11"/>
  <c r="AH347" i="11" s="1"/>
  <c r="AY822" i="11"/>
  <c r="AZ822" i="11" s="1"/>
  <c r="P822" i="11"/>
  <c r="AG1022" i="11"/>
  <c r="AH1022" i="11" s="1"/>
  <c r="M1022" i="11"/>
  <c r="P308" i="11"/>
  <c r="AY308" i="11"/>
  <c r="AZ308" i="11" s="1"/>
  <c r="AY737" i="11"/>
  <c r="AZ737" i="11" s="1"/>
  <c r="P737" i="11"/>
  <c r="AY713" i="11"/>
  <c r="AZ713" i="11" s="1"/>
  <c r="P713" i="11"/>
  <c r="M554" i="11"/>
  <c r="AG554" i="11"/>
  <c r="AH554" i="11" s="1"/>
  <c r="AY296" i="11"/>
  <c r="AZ296" i="11" s="1"/>
  <c r="P296" i="11"/>
  <c r="M482" i="11"/>
  <c r="AG482" i="11"/>
  <c r="AH482" i="11" s="1"/>
  <c r="P849" i="11"/>
  <c r="AY849" i="11"/>
  <c r="AZ849" i="11" s="1"/>
  <c r="P986" i="11"/>
  <c r="AY986" i="11"/>
  <c r="AZ986" i="11" s="1"/>
  <c r="S287" i="11"/>
  <c r="AP287" i="11"/>
  <c r="AQ287" i="11" s="1"/>
  <c r="AG327" i="11"/>
  <c r="AH327" i="11" s="1"/>
  <c r="M327" i="11"/>
  <c r="P179" i="11"/>
  <c r="AY179" i="11"/>
  <c r="AZ179" i="11" s="1"/>
  <c r="AG242" i="11"/>
  <c r="AH242" i="11" s="1"/>
  <c r="M242" i="11"/>
  <c r="M635" i="11"/>
  <c r="AG635" i="11"/>
  <c r="AH635" i="11" s="1"/>
  <c r="M620" i="11"/>
  <c r="AG620" i="11"/>
  <c r="AH620" i="11" s="1"/>
  <c r="M365" i="11"/>
  <c r="AG365" i="11"/>
  <c r="AH365" i="11" s="1"/>
  <c r="M133" i="11"/>
  <c r="AG133" i="11"/>
  <c r="AH133" i="11" s="1"/>
  <c r="P238" i="11"/>
  <c r="AY238" i="11"/>
  <c r="AZ238" i="11" s="1"/>
  <c r="AY390" i="11"/>
  <c r="AZ390" i="11" s="1"/>
  <c r="P390" i="11"/>
  <c r="P241" i="11"/>
  <c r="AY241" i="11"/>
  <c r="AZ241" i="11" s="1"/>
  <c r="M135" i="11"/>
  <c r="AG135" i="11"/>
  <c r="AH135" i="11" s="1"/>
  <c r="M516" i="11"/>
  <c r="AG516" i="11"/>
  <c r="AH516" i="11" s="1"/>
  <c r="AY814" i="11"/>
  <c r="AZ814" i="11" s="1"/>
  <c r="P814" i="11"/>
  <c r="M960" i="11"/>
  <c r="AG960" i="11"/>
  <c r="AH960" i="11" s="1"/>
  <c r="P557" i="11"/>
  <c r="AY557" i="11"/>
  <c r="AZ557" i="11" s="1"/>
  <c r="M149" i="11"/>
  <c r="AG149" i="11"/>
  <c r="AH149" i="11" s="1"/>
  <c r="M255" i="11"/>
  <c r="AG255" i="11"/>
  <c r="AH255" i="11" s="1"/>
  <c r="AP457" i="11"/>
  <c r="AQ457" i="11" s="1"/>
  <c r="S457" i="11"/>
  <c r="M664" i="11"/>
  <c r="AG664" i="11"/>
  <c r="AH664" i="11" s="1"/>
  <c r="AG791" i="11"/>
  <c r="AH791" i="11" s="1"/>
  <c r="M791" i="11"/>
  <c r="M958" i="11"/>
  <c r="AG958" i="11"/>
  <c r="AH958" i="11" s="1"/>
  <c r="AP350" i="11"/>
  <c r="AQ350" i="11" s="1"/>
  <c r="S350" i="11"/>
  <c r="AY539" i="11"/>
  <c r="AZ539" i="11" s="1"/>
  <c r="P539" i="11"/>
  <c r="M1004" i="11"/>
  <c r="AG1004" i="11"/>
  <c r="AH1004" i="11" s="1"/>
  <c r="P445" i="11"/>
  <c r="AY445" i="11"/>
  <c r="AZ445" i="11" s="1"/>
  <c r="M964" i="11"/>
  <c r="AG964" i="11"/>
  <c r="AH964" i="11" s="1"/>
  <c r="P634" i="11"/>
  <c r="AY634" i="11"/>
  <c r="AZ634" i="11" s="1"/>
  <c r="P555" i="11"/>
  <c r="AY555" i="11"/>
  <c r="AZ555" i="11" s="1"/>
  <c r="P872" i="11"/>
  <c r="AY872" i="11"/>
  <c r="AZ872" i="11" s="1"/>
  <c r="M777" i="11"/>
  <c r="AG777" i="11"/>
  <c r="AH777" i="11" s="1"/>
  <c r="P880" i="11"/>
  <c r="AY880" i="11"/>
  <c r="AZ880" i="11" s="1"/>
  <c r="P373" i="11"/>
  <c r="AY373" i="11"/>
  <c r="AZ373" i="11" s="1"/>
  <c r="M918" i="11"/>
  <c r="AG918" i="11"/>
  <c r="AH918" i="11" s="1"/>
  <c r="P318" i="11"/>
  <c r="AY318" i="11"/>
  <c r="AZ318" i="11" s="1"/>
  <c r="P809" i="11"/>
  <c r="AY809" i="11"/>
  <c r="AZ809" i="11" s="1"/>
  <c r="M395" i="11"/>
  <c r="AG395" i="11"/>
  <c r="AH395" i="11" s="1"/>
  <c r="P514" i="11"/>
  <c r="AY514" i="11"/>
  <c r="AZ514" i="11" s="1"/>
  <c r="P395" i="11"/>
  <c r="AY395" i="11"/>
  <c r="AZ395" i="11" s="1"/>
  <c r="P325" i="11"/>
  <c r="AY325" i="11"/>
  <c r="AZ325" i="11" s="1"/>
  <c r="AP790" i="11"/>
  <c r="AQ790" i="11" s="1"/>
  <c r="S790" i="11"/>
  <c r="AP1022" i="11"/>
  <c r="AQ1022" i="11" s="1"/>
  <c r="S1022" i="11"/>
  <c r="AG630" i="11"/>
  <c r="AH630" i="11" s="1"/>
  <c r="M630" i="11"/>
  <c r="M759" i="11"/>
  <c r="AG759" i="11"/>
  <c r="AH759" i="11" s="1"/>
  <c r="AY584" i="11"/>
  <c r="AZ584" i="11" s="1"/>
  <c r="P584" i="11"/>
  <c r="AP264" i="11"/>
  <c r="AQ264" i="11" s="1"/>
  <c r="S264" i="11"/>
  <c r="P687" i="11"/>
  <c r="AY687" i="11"/>
  <c r="AZ687" i="11" s="1"/>
  <c r="AY801" i="11"/>
  <c r="AZ801" i="11" s="1"/>
  <c r="P801" i="11"/>
  <c r="M208" i="11"/>
  <c r="AG208" i="11"/>
  <c r="AH208" i="11" s="1"/>
  <c r="M916" i="11"/>
  <c r="AG916" i="11"/>
  <c r="AH916" i="11" s="1"/>
  <c r="P446" i="11"/>
  <c r="AY446" i="11"/>
  <c r="AZ446" i="11" s="1"/>
  <c r="AY166" i="11"/>
  <c r="AZ166" i="11" s="1"/>
  <c r="P166" i="11"/>
  <c r="AY530" i="11"/>
  <c r="AZ530" i="11" s="1"/>
  <c r="P530" i="11"/>
  <c r="M166" i="11"/>
  <c r="AG166" i="11"/>
  <c r="AH166" i="11" s="1"/>
  <c r="P218" i="11"/>
  <c r="AY218" i="11"/>
  <c r="AZ218" i="11" s="1"/>
  <c r="M126" i="11"/>
  <c r="AG126" i="11"/>
  <c r="AH126" i="11" s="1"/>
  <c r="AY360" i="11"/>
  <c r="AZ360" i="11" s="1"/>
  <c r="P360" i="11"/>
  <c r="M381" i="11"/>
  <c r="AG381" i="11"/>
  <c r="AH381" i="11" s="1"/>
  <c r="M712" i="11"/>
  <c r="AG712" i="11"/>
  <c r="AH712" i="11" s="1"/>
  <c r="M301" i="11"/>
  <c r="AG301" i="11"/>
  <c r="AH301" i="11" s="1"/>
  <c r="M974" i="11"/>
  <c r="AG974" i="11"/>
  <c r="AH974" i="11" s="1"/>
  <c r="M563" i="11"/>
  <c r="AG563" i="11"/>
  <c r="AH563" i="11" s="1"/>
  <c r="AY967" i="11"/>
  <c r="AZ967" i="11" s="1"/>
  <c r="P967" i="11"/>
  <c r="P549" i="11"/>
  <c r="AY549" i="11"/>
  <c r="AZ549" i="11" s="1"/>
  <c r="AY876" i="11"/>
  <c r="AZ876" i="11" s="1"/>
  <c r="P876" i="11"/>
  <c r="M203" i="11"/>
  <c r="AG203" i="11"/>
  <c r="AH203" i="11" s="1"/>
  <c r="P300" i="11"/>
  <c r="AY300" i="11"/>
  <c r="AZ300" i="11" s="1"/>
  <c r="P357" i="11"/>
  <c r="AY357" i="11"/>
  <c r="AZ357" i="11" s="1"/>
  <c r="M567" i="11"/>
  <c r="AG567" i="11"/>
  <c r="AH567" i="11" s="1"/>
  <c r="AY304" i="11"/>
  <c r="AZ304" i="11" s="1"/>
  <c r="P304" i="11"/>
  <c r="P940" i="11"/>
  <c r="AY940" i="11"/>
  <c r="AZ940" i="11" s="1"/>
  <c r="AG640" i="11"/>
  <c r="AH640" i="11" s="1"/>
  <c r="M640" i="11"/>
  <c r="AY926" i="11"/>
  <c r="AZ926" i="11" s="1"/>
  <c r="P926" i="11"/>
  <c r="P143" i="11"/>
  <c r="AY143" i="11"/>
  <c r="AZ143" i="11" s="1"/>
  <c r="AY705" i="11"/>
  <c r="AZ705" i="11" s="1"/>
  <c r="P705" i="11"/>
  <c r="M785" i="11"/>
  <c r="AG785" i="11"/>
  <c r="AH785" i="11" s="1"/>
  <c r="AG269" i="11"/>
  <c r="AH269" i="11" s="1"/>
  <c r="M269" i="11"/>
  <c r="M411" i="11"/>
  <c r="AG411" i="11"/>
  <c r="AH411" i="11" s="1"/>
  <c r="P590" i="11"/>
  <c r="AY590" i="11"/>
  <c r="AZ590" i="11" s="1"/>
  <c r="AY636" i="11"/>
  <c r="AZ636" i="11" s="1"/>
  <c r="P636" i="11"/>
  <c r="AY813" i="11"/>
  <c r="AZ813" i="11" s="1"/>
  <c r="P813" i="11"/>
  <c r="P522" i="11"/>
  <c r="AY522" i="11"/>
  <c r="AZ522" i="11" s="1"/>
  <c r="P486" i="11"/>
  <c r="AY486" i="11"/>
  <c r="AZ486" i="11" s="1"/>
  <c r="AY729" i="11"/>
  <c r="AZ729" i="11" s="1"/>
  <c r="P729" i="11"/>
  <c r="AY1000" i="11"/>
  <c r="AZ1000" i="11" s="1"/>
  <c r="P1000" i="11"/>
  <c r="AY664" i="11"/>
  <c r="AZ664" i="11" s="1"/>
  <c r="P664" i="11"/>
  <c r="S156" i="11"/>
  <c r="AP156" i="11"/>
  <c r="AQ156" i="11" s="1"/>
  <c r="P768" i="11"/>
  <c r="AY768" i="11"/>
  <c r="AZ768" i="11" s="1"/>
  <c r="AY248" i="11"/>
  <c r="AZ248" i="11" s="1"/>
  <c r="P248" i="11"/>
  <c r="P533" i="11"/>
  <c r="AY533" i="11"/>
  <c r="AZ533" i="11" s="1"/>
  <c r="M780" i="11"/>
  <c r="AG780" i="11"/>
  <c r="AH780" i="11" s="1"/>
  <c r="M976" i="11"/>
  <c r="AG976" i="11"/>
  <c r="AH976" i="11" s="1"/>
  <c r="M127" i="11"/>
  <c r="AG127" i="11"/>
  <c r="AH127" i="11" s="1"/>
  <c r="P888" i="11"/>
  <c r="AY888" i="11"/>
  <c r="AZ888" i="11" s="1"/>
  <c r="AY212" i="11"/>
  <c r="AZ212" i="11" s="1"/>
  <c r="P212" i="11"/>
  <c r="M940" i="11"/>
  <c r="AG940" i="11"/>
  <c r="AH940" i="11" s="1"/>
  <c r="AP186" i="11"/>
  <c r="AQ186" i="11" s="1"/>
  <c r="S186" i="11"/>
  <c r="AG518" i="11"/>
  <c r="AH518" i="11" s="1"/>
  <c r="M518" i="11"/>
  <c r="P203" i="11"/>
  <c r="AY203" i="11"/>
  <c r="AZ203" i="11" s="1"/>
  <c r="AG377" i="11"/>
  <c r="AH377" i="11" s="1"/>
  <c r="M377" i="11"/>
  <c r="AY837" i="11"/>
  <c r="AZ837" i="11" s="1"/>
  <c r="P837" i="11"/>
  <c r="AY992" i="11"/>
  <c r="AZ992" i="11" s="1"/>
  <c r="P992" i="11"/>
  <c r="P246" i="11"/>
  <c r="AY246" i="11"/>
  <c r="AZ246" i="11" s="1"/>
  <c r="M1016" i="11"/>
  <c r="AG1016" i="11"/>
  <c r="AH1016" i="11" s="1"/>
  <c r="M435" i="11"/>
  <c r="AG435" i="11"/>
  <c r="AH435" i="11" s="1"/>
  <c r="M687" i="11"/>
  <c r="AG687" i="11"/>
  <c r="AH687" i="11" s="1"/>
  <c r="M721" i="11"/>
  <c r="AG721" i="11"/>
  <c r="AH721" i="11" s="1"/>
  <c r="AY910" i="11"/>
  <c r="AZ910" i="11" s="1"/>
  <c r="P910" i="11"/>
  <c r="P293" i="11"/>
  <c r="AY293" i="11"/>
  <c r="AZ293" i="11" s="1"/>
  <c r="M815" i="11"/>
  <c r="AG815" i="11"/>
  <c r="AH815" i="11" s="1"/>
  <c r="AY565" i="11"/>
  <c r="AZ565" i="11" s="1"/>
  <c r="P565" i="11"/>
  <c r="P482" i="11"/>
  <c r="AY482" i="11"/>
  <c r="AZ482" i="11" s="1"/>
  <c r="M378" i="11"/>
  <c r="AG378" i="11"/>
  <c r="AH378" i="11" s="1"/>
  <c r="P904" i="11"/>
  <c r="AY904" i="11"/>
  <c r="AZ904" i="11" s="1"/>
  <c r="M369" i="11"/>
  <c r="AG369" i="11"/>
  <c r="AH369" i="11" s="1"/>
  <c r="M861" i="11"/>
  <c r="AG861" i="11"/>
  <c r="AH861" i="11" s="1"/>
  <c r="M579" i="11"/>
  <c r="AG579" i="11"/>
  <c r="AH579" i="11" s="1"/>
  <c r="M604" i="11"/>
  <c r="AG604" i="11"/>
  <c r="AH604" i="11" s="1"/>
  <c r="M464" i="11"/>
  <c r="AG464" i="11"/>
  <c r="AH464" i="11" s="1"/>
  <c r="P776" i="11"/>
  <c r="AY776" i="11"/>
  <c r="AZ776" i="11" s="1"/>
  <c r="S317" i="11"/>
  <c r="AP317" i="11"/>
  <c r="AQ317" i="11" s="1"/>
  <c r="P862" i="11"/>
  <c r="AY862" i="11"/>
  <c r="AZ862" i="11" s="1"/>
  <c r="M678" i="11"/>
  <c r="AG678" i="11"/>
  <c r="AH678" i="11" s="1"/>
  <c r="P316" i="11"/>
  <c r="AY316" i="11"/>
  <c r="AZ316" i="11" s="1"/>
  <c r="M737" i="11"/>
  <c r="AG737" i="11"/>
  <c r="AH737" i="11" s="1"/>
  <c r="P310" i="11"/>
  <c r="AY310" i="11"/>
  <c r="AZ310" i="11" s="1"/>
  <c r="AY846" i="11"/>
  <c r="AZ846" i="11" s="1"/>
  <c r="P846" i="11"/>
  <c r="M948" i="11"/>
  <c r="AG948" i="11"/>
  <c r="AH948" i="11" s="1"/>
  <c r="P948" i="11"/>
  <c r="AY948" i="11"/>
  <c r="AZ948" i="11" s="1"/>
  <c r="P312" i="11"/>
  <c r="AY312" i="11"/>
  <c r="AZ312" i="11" s="1"/>
  <c r="P403" i="11"/>
  <c r="AY403" i="11"/>
  <c r="AZ403" i="11" s="1"/>
  <c r="AY376" i="11"/>
  <c r="AZ376" i="11" s="1"/>
  <c r="P376" i="11"/>
  <c r="AP801" i="11"/>
  <c r="AQ801" i="11" s="1"/>
  <c r="S801" i="11"/>
  <c r="AY333" i="11"/>
  <c r="AZ333" i="11" s="1"/>
  <c r="P333" i="11"/>
  <c r="S202" i="11"/>
  <c r="AP202" i="11"/>
  <c r="AQ202" i="11" s="1"/>
  <c r="M575" i="11"/>
  <c r="AG575" i="11"/>
  <c r="AH575" i="11" s="1"/>
  <c r="AY672" i="11"/>
  <c r="AZ672" i="11" s="1"/>
  <c r="P672" i="11"/>
  <c r="M150" i="11"/>
  <c r="AG150" i="11"/>
  <c r="AH150" i="11" s="1"/>
  <c r="P347" i="11"/>
  <c r="AY347" i="11"/>
  <c r="AZ347" i="11" s="1"/>
  <c r="AG325" i="11"/>
  <c r="AH325" i="11" s="1"/>
  <c r="M325" i="11"/>
  <c r="P896" i="11"/>
  <c r="AY896" i="11"/>
  <c r="AZ896" i="11" s="1"/>
  <c r="S56" i="11"/>
  <c r="AP79" i="11"/>
  <c r="AQ79" i="11" s="1"/>
  <c r="M111" i="11"/>
  <c r="AG23" i="11"/>
  <c r="AH23" i="11" s="1"/>
  <c r="M83" i="11"/>
  <c r="AG83" i="11"/>
  <c r="AH83" i="11" s="1"/>
  <c r="AG113" i="11"/>
  <c r="AH113" i="11" s="1"/>
  <c r="AG99" i="11"/>
  <c r="AH99" i="11" s="1"/>
  <c r="S85" i="11"/>
  <c r="AP85" i="11"/>
  <c r="AQ85" i="11" s="1"/>
  <c r="AY90" i="11"/>
  <c r="AZ90" i="11" s="1"/>
  <c r="P90" i="11"/>
  <c r="AG25" i="11"/>
  <c r="AH25" i="11" s="1"/>
  <c r="AP80" i="11"/>
  <c r="AQ80" i="11" s="1"/>
  <c r="M120" i="11"/>
  <c r="AG120" i="11"/>
  <c r="AH120" i="11" s="1"/>
  <c r="M86" i="11"/>
  <c r="AP51" i="11"/>
  <c r="AQ51" i="11" s="1"/>
  <c r="S51" i="11"/>
  <c r="M93" i="11"/>
  <c r="S115" i="11"/>
  <c r="AY103" i="11"/>
  <c r="AZ103" i="11" s="1"/>
  <c r="P103" i="11"/>
  <c r="M59" i="11"/>
  <c r="S72" i="11"/>
  <c r="AY61" i="11"/>
  <c r="AZ61" i="11" s="1"/>
  <c r="P61" i="11"/>
  <c r="AY91" i="11"/>
  <c r="AZ91" i="11" s="1"/>
  <c r="P91" i="11"/>
  <c r="AY112" i="11"/>
  <c r="AZ112" i="11" s="1"/>
  <c r="P112" i="11"/>
  <c r="AY52" i="11"/>
  <c r="AZ52" i="11" s="1"/>
  <c r="P52" i="11"/>
  <c r="S117" i="11"/>
  <c r="M61" i="11"/>
  <c r="S24" i="11"/>
  <c r="AP24" i="11"/>
  <c r="AQ24" i="11" s="1"/>
  <c r="AG91" i="11"/>
  <c r="AH91" i="11" s="1"/>
  <c r="M91" i="11"/>
  <c r="AG39" i="11"/>
  <c r="AH39" i="11" s="1"/>
  <c r="M39" i="11"/>
  <c r="AY71" i="11"/>
  <c r="AZ71" i="11" s="1"/>
  <c r="P71" i="11"/>
  <c r="AY89" i="11"/>
  <c r="AZ89" i="11" s="1"/>
  <c r="P89" i="11"/>
  <c r="S52" i="11"/>
  <c r="AP52" i="11"/>
  <c r="AQ52" i="11" s="1"/>
  <c r="AY78" i="11"/>
  <c r="AZ78" i="11" s="1"/>
  <c r="P78" i="11"/>
  <c r="P44" i="11"/>
  <c r="AY44" i="11"/>
  <c r="AZ44" i="11" s="1"/>
  <c r="P117" i="11"/>
  <c r="AY117" i="11"/>
  <c r="AZ117" i="11" s="1"/>
  <c r="AG119" i="11"/>
  <c r="AH119" i="11" s="1"/>
  <c r="M119" i="11"/>
  <c r="AG87" i="11"/>
  <c r="AH87" i="11" s="1"/>
  <c r="M87" i="11"/>
  <c r="P98" i="11"/>
  <c r="AY98" i="11"/>
  <c r="AZ98" i="11" s="1"/>
  <c r="AG40" i="11"/>
  <c r="AH40" i="11" s="1"/>
  <c r="M40" i="11"/>
  <c r="AP104" i="11"/>
  <c r="AQ104" i="11" s="1"/>
  <c r="S104" i="11"/>
  <c r="AY40" i="11"/>
  <c r="AZ40" i="11" s="1"/>
  <c r="P40" i="11"/>
  <c r="AG67" i="11"/>
  <c r="AH67" i="11" s="1"/>
  <c r="M67" i="11"/>
  <c r="P75" i="11"/>
  <c r="AY75" i="11"/>
  <c r="AZ75" i="11" s="1"/>
  <c r="AP110" i="11"/>
  <c r="AQ110" i="11" s="1"/>
  <c r="S110" i="11"/>
  <c r="P92" i="11"/>
  <c r="AY92" i="11"/>
  <c r="AZ92" i="11" s="1"/>
  <c r="AG101" i="11"/>
  <c r="AH101" i="11" s="1"/>
  <c r="M101" i="11"/>
  <c r="P109" i="11"/>
  <c r="AY109" i="11"/>
  <c r="AZ109" i="11" s="1"/>
  <c r="AY26" i="11"/>
  <c r="AZ26" i="11" s="1"/>
  <c r="P26" i="11"/>
  <c r="AY79" i="11"/>
  <c r="AZ79" i="11" s="1"/>
  <c r="P79" i="11"/>
  <c r="P97" i="11"/>
  <c r="AY97" i="11"/>
  <c r="AZ97" i="11" s="1"/>
  <c r="AP97" i="11"/>
  <c r="AQ97" i="11" s="1"/>
  <c r="S97" i="11"/>
  <c r="P60" i="11"/>
  <c r="AY60" i="11"/>
  <c r="AZ60" i="11" s="1"/>
  <c r="S106" i="11"/>
  <c r="AP106" i="11"/>
  <c r="AQ106" i="11" s="1"/>
  <c r="AY84" i="11"/>
  <c r="AZ84" i="11" s="1"/>
  <c r="P84" i="11"/>
  <c r="AY32" i="11"/>
  <c r="AZ32" i="11" s="1"/>
  <c r="P32" i="11"/>
  <c r="P121" i="11"/>
  <c r="AY121" i="11"/>
  <c r="AZ121" i="11" s="1"/>
  <c r="P87" i="11"/>
  <c r="AY87" i="11"/>
  <c r="AZ87" i="11" s="1"/>
  <c r="AP95" i="11"/>
  <c r="AQ95" i="11" s="1"/>
  <c r="S95" i="11"/>
  <c r="P94" i="11"/>
  <c r="AY94" i="11"/>
  <c r="AZ94" i="11" s="1"/>
  <c r="P106" i="11"/>
  <c r="AY106" i="11"/>
  <c r="AZ106" i="11" s="1"/>
  <c r="P38" i="11"/>
  <c r="AY38" i="11"/>
  <c r="AZ38" i="11" s="1"/>
  <c r="P93" i="11"/>
  <c r="AY93" i="11"/>
  <c r="AZ93" i="11" s="1"/>
  <c r="AP28" i="11"/>
  <c r="AQ28" i="11" s="1"/>
  <c r="S28" i="11"/>
  <c r="P69" i="11"/>
  <c r="AY69" i="11"/>
  <c r="AZ69" i="11" s="1"/>
  <c r="AP66" i="11"/>
  <c r="AQ66" i="11" s="1"/>
  <c r="S66" i="11"/>
  <c r="AG121" i="11"/>
  <c r="AH121" i="11" s="1"/>
  <c r="M121" i="11"/>
  <c r="M75" i="11"/>
  <c r="AG75" i="11"/>
  <c r="AH75" i="11" s="1"/>
  <c r="P45" i="11"/>
  <c r="AY45" i="11"/>
  <c r="AZ45" i="11" s="1"/>
  <c r="P115" i="11"/>
  <c r="AY115" i="11"/>
  <c r="AZ115" i="11" s="1"/>
  <c r="S82" i="11"/>
  <c r="AP82" i="11"/>
  <c r="AQ82" i="11" s="1"/>
  <c r="M32" i="11"/>
  <c r="AG32" i="11"/>
  <c r="AH32" i="11" s="1"/>
  <c r="AP89" i="11"/>
  <c r="AQ89" i="11" s="1"/>
  <c r="S89" i="11"/>
  <c r="P67" i="11"/>
  <c r="AY67" i="11"/>
  <c r="AZ67" i="11" s="1"/>
  <c r="AY47" i="11"/>
  <c r="AZ47" i="11" s="1"/>
  <c r="P47" i="11"/>
  <c r="AY56" i="11"/>
  <c r="AZ56" i="11" s="1"/>
  <c r="P56" i="11"/>
  <c r="AP107" i="11"/>
  <c r="AQ107" i="11" s="1"/>
  <c r="S107" i="11"/>
  <c r="AP105" i="11"/>
  <c r="AQ105" i="11" s="1"/>
  <c r="S105" i="11"/>
  <c r="P114" i="11"/>
  <c r="AY114" i="11"/>
  <c r="AZ114" i="11" s="1"/>
  <c r="AP94" i="11"/>
  <c r="AQ94" i="11" s="1"/>
  <c r="S94" i="11"/>
  <c r="AP84" i="11"/>
  <c r="AQ84" i="11" s="1"/>
  <c r="S84" i="11"/>
  <c r="P46" i="11"/>
  <c r="AY46" i="11"/>
  <c r="AZ46" i="11" s="1"/>
  <c r="P49" i="11"/>
  <c r="AY49" i="11"/>
  <c r="AZ49" i="11" s="1"/>
  <c r="P68" i="11"/>
  <c r="AY68" i="11"/>
  <c r="AZ68" i="11" s="1"/>
  <c r="AG122" i="11"/>
  <c r="AH122" i="11" s="1"/>
  <c r="M122" i="11"/>
  <c r="AG69" i="11"/>
  <c r="AH69" i="11" s="1"/>
  <c r="M69" i="11"/>
  <c r="AG114" i="11"/>
  <c r="AH114" i="11" s="1"/>
  <c r="M114" i="11"/>
  <c r="AG65" i="11"/>
  <c r="AH65" i="11" s="1"/>
  <c r="M65" i="11"/>
  <c r="AY53" i="11"/>
  <c r="AZ53" i="11" s="1"/>
  <c r="P53" i="11"/>
  <c r="P36" i="11"/>
  <c r="AY36" i="11"/>
  <c r="AZ36" i="11" s="1"/>
  <c r="P101" i="11"/>
  <c r="AY101" i="11"/>
  <c r="AZ101" i="11" s="1"/>
  <c r="P66" i="11"/>
  <c r="AY66" i="11"/>
  <c r="AZ66" i="11" s="1"/>
  <c r="P122" i="11"/>
  <c r="AY122" i="11"/>
  <c r="AZ122" i="11" s="1"/>
  <c r="AY120" i="11"/>
  <c r="AZ120" i="11" s="1"/>
  <c r="P120" i="11"/>
  <c r="P113" i="11"/>
  <c r="AY113" i="11"/>
  <c r="AZ113" i="11" s="1"/>
  <c r="AY77" i="11"/>
  <c r="AZ77" i="11" s="1"/>
  <c r="P77" i="11"/>
  <c r="S98" i="11"/>
  <c r="AP98" i="11"/>
  <c r="AQ98" i="11" s="1"/>
  <c r="M47" i="11"/>
  <c r="AG47" i="11"/>
  <c r="AH47" i="11" s="1"/>
  <c r="P28" i="11"/>
  <c r="AY28" i="11"/>
  <c r="AZ28" i="11" s="1"/>
  <c r="M105" i="11"/>
  <c r="AG105" i="11"/>
  <c r="AH105" i="11" s="1"/>
  <c r="AP78" i="11"/>
  <c r="AQ78" i="11" s="1"/>
  <c r="S78" i="11"/>
  <c r="S59" i="11"/>
  <c r="AP59" i="11"/>
  <c r="AQ59" i="11" s="1"/>
  <c r="AY99" i="11"/>
  <c r="AZ99" i="11" s="1"/>
  <c r="P99" i="11"/>
  <c r="AP77" i="11"/>
  <c r="AQ77" i="11" s="1"/>
  <c r="S77" i="11"/>
  <c r="AP30" i="11"/>
  <c r="AQ30" i="11" s="1"/>
  <c r="S30" i="11"/>
  <c r="AG56" i="11"/>
  <c r="AH56" i="11" s="1"/>
  <c r="M56" i="11"/>
  <c r="M81" i="11"/>
  <c r="AG81" i="11"/>
  <c r="AH81" i="11" s="1"/>
  <c r="M45" i="11"/>
  <c r="AG45" i="11"/>
  <c r="AH45" i="11" s="1"/>
  <c r="AG58" i="11"/>
  <c r="AH58" i="11" s="1"/>
  <c r="M58" i="11"/>
  <c r="AP60" i="11"/>
  <c r="AQ60" i="11" s="1"/>
  <c r="S60" i="11"/>
  <c r="AG57" i="11"/>
  <c r="AH57" i="11" s="1"/>
  <c r="M57" i="11"/>
  <c r="AG92" i="11"/>
  <c r="AH92" i="11" s="1"/>
  <c r="M92" i="11"/>
  <c r="AP81" i="11"/>
  <c r="AQ81" i="11" s="1"/>
  <c r="S81" i="11"/>
  <c r="AG64" i="11"/>
  <c r="AH64" i="11" s="1"/>
  <c r="M64" i="11"/>
  <c r="AP61" i="11"/>
  <c r="AQ61" i="11" s="1"/>
  <c r="S61" i="11"/>
  <c r="P64" i="11"/>
  <c r="AY64" i="11"/>
  <c r="AZ64" i="11" s="1"/>
  <c r="P107" i="11"/>
  <c r="AY107" i="11"/>
  <c r="AZ107" i="11" s="1"/>
  <c r="AP64" i="11"/>
  <c r="AQ64" i="11" s="1"/>
  <c r="S64" i="11"/>
  <c r="AG106" i="11"/>
  <c r="AH106" i="11" s="1"/>
  <c r="M106" i="11"/>
  <c r="P34" i="11"/>
  <c r="AY34" i="11"/>
  <c r="AZ34" i="11" s="1"/>
  <c r="AP38" i="11"/>
  <c r="AQ38" i="11" s="1"/>
  <c r="S38" i="11"/>
  <c r="P42" i="11"/>
  <c r="AY42" i="11"/>
  <c r="AZ42" i="11" s="1"/>
  <c r="AP121" i="11"/>
  <c r="AQ121" i="11" s="1"/>
  <c r="S121" i="11"/>
  <c r="AP47" i="11"/>
  <c r="AQ47" i="11" s="1"/>
  <c r="S47" i="11"/>
  <c r="P59" i="11"/>
  <c r="AY59" i="11"/>
  <c r="AZ59" i="11" s="1"/>
  <c r="AP103" i="11"/>
  <c r="AQ103" i="11" s="1"/>
  <c r="S103" i="11"/>
  <c r="M42" i="11"/>
  <c r="AG42" i="11"/>
  <c r="AH42" i="11" s="1"/>
  <c r="M73" i="11"/>
  <c r="AG73" i="11"/>
  <c r="AH73" i="11" s="1"/>
  <c r="P86" i="11"/>
  <c r="AY86" i="11"/>
  <c r="AZ86" i="11" s="1"/>
  <c r="AP100" i="11"/>
  <c r="AQ100" i="11" s="1"/>
  <c r="S100" i="11"/>
  <c r="P21" i="5" l="1" a="1"/>
  <c r="P21" i="5" s="1"/>
  <c r="T28" i="5" l="1"/>
  <c r="T29" i="5"/>
  <c r="T30" i="5"/>
  <c r="T31" i="5"/>
  <c r="T32" i="5"/>
  <c r="T33" i="5"/>
  <c r="T34" i="5"/>
  <c r="T35" i="5"/>
  <c r="T22" i="5"/>
  <c r="T23" i="5" s="1"/>
  <c r="T24" i="5" s="1"/>
  <c r="T25" i="5" s="1"/>
  <c r="T26" i="5" s="1"/>
  <c r="T27" i="5" s="1"/>
  <c r="C24" i="5"/>
  <c r="C25" i="5"/>
  <c r="C26" i="5"/>
  <c r="C27" i="5"/>
  <c r="C28" i="5"/>
  <c r="C29" i="5"/>
  <c r="C30" i="5"/>
  <c r="C31" i="5"/>
  <c r="C32" i="5"/>
  <c r="C33" i="5"/>
  <c r="C34" i="5"/>
  <c r="C35" i="5"/>
  <c r="B24" i="5"/>
  <c r="B25" i="5"/>
  <c r="B26" i="5"/>
  <c r="B27" i="5"/>
  <c r="B28" i="5"/>
  <c r="B29" i="5"/>
  <c r="B30" i="5"/>
  <c r="B31" i="5"/>
  <c r="B32" i="5"/>
  <c r="B33" i="5"/>
  <c r="B34" i="5"/>
  <c r="B35" i="5"/>
  <c r="B76" i="6"/>
  <c r="B73" i="6"/>
  <c r="B70" i="6"/>
  <c r="X48" i="6"/>
  <c r="C23" i="5"/>
  <c r="B23" i="5"/>
  <c r="L8" i="5"/>
  <c r="Q21" i="5" l="1"/>
  <c r="P22" i="5"/>
  <c r="B22" i="5" s="1"/>
  <c r="L11" i="6"/>
  <c r="X35" i="6"/>
  <c r="X81" i="6"/>
  <c r="X80" i="6"/>
  <c r="R6" i="5" a="1"/>
  <c r="R6" i="5" s="1"/>
  <c r="B81" i="6" l="1" a="1"/>
  <c r="B81" i="6" s="1"/>
  <c r="B105" i="6" a="1"/>
  <c r="B105" i="6" s="1"/>
  <c r="B52" i="6" a="1"/>
  <c r="B52" i="6" s="1"/>
  <c r="B104" i="6" a="1"/>
  <c r="B104" i="6" s="1"/>
  <c r="C54" i="6" a="1"/>
  <c r="C54" i="6" s="1"/>
  <c r="B51" i="6" a="1"/>
  <c r="B51" i="6" s="1"/>
  <c r="C53" i="6" a="1"/>
  <c r="C53" i="6" s="1"/>
  <c r="B85" i="6" a="1"/>
  <c r="B85" i="6" s="1"/>
  <c r="C52" i="6" a="1"/>
  <c r="C52" i="6" s="1"/>
  <c r="C51" i="6" a="1"/>
  <c r="C51" i="6" s="1"/>
  <c r="B54" i="6" a="1"/>
  <c r="B54" i="6" s="1"/>
  <c r="B53" i="6" a="1"/>
  <c r="B53" i="6" s="1"/>
  <c r="C1" i="11"/>
  <c r="B1" i="11"/>
  <c r="A20" i="11"/>
  <c r="B25" i="6" a="1"/>
  <c r="B25" i="6" s="1"/>
  <c r="B24" i="6" a="1"/>
  <c r="B24" i="6" s="1"/>
  <c r="C64" i="6" a="1"/>
  <c r="C64" i="6" s="1"/>
  <c r="C61" i="6" a="1"/>
  <c r="C61" i="6" s="1"/>
  <c r="R12" i="5"/>
  <c r="D22" i="5" a="1"/>
  <c r="D22" i="5" s="1"/>
  <c r="B2" i="6" a="1"/>
  <c r="B2" i="6" s="1"/>
  <c r="B13" i="5" a="1"/>
  <c r="B13" i="5" s="1"/>
  <c r="B112" i="6" a="1"/>
  <c r="B112" i="6" s="1"/>
  <c r="B114" i="6" a="1"/>
  <c r="B114" i="6" s="1"/>
  <c r="B113" i="6" a="1"/>
  <c r="B113" i="6" s="1"/>
  <c r="F16" i="5" a="1"/>
  <c r="F16" i="5" s="1"/>
  <c r="F15" i="5" a="1"/>
  <c r="F15" i="5" s="1"/>
  <c r="I8" i="5" a="1"/>
  <c r="I8" i="5" s="1"/>
  <c r="I9" i="5" a="1"/>
  <c r="I9" i="5" s="1"/>
  <c r="B110" i="6" a="1"/>
  <c r="B110" i="6" s="1"/>
  <c r="C21" i="5" a="1"/>
  <c r="C21" i="5" s="1"/>
  <c r="D21" i="5" a="1"/>
  <c r="D21" i="5" s="1"/>
  <c r="C70" i="6" a="1"/>
  <c r="C70" i="6" s="1"/>
  <c r="E33" i="6" a="1"/>
  <c r="E33" i="6" s="1"/>
  <c r="C73" i="6" a="1"/>
  <c r="C73" i="6" s="1"/>
  <c r="C76" i="6" a="1"/>
  <c r="C76" i="6" s="1"/>
  <c r="B80" i="6" a="1"/>
  <c r="B80" i="6" s="1"/>
  <c r="B10" i="6" a="1"/>
  <c r="B10" i="6" s="1"/>
  <c r="I6" i="5" a="1"/>
  <c r="I6" i="5" s="1"/>
  <c r="B42" i="5" a="1"/>
  <c r="B42" i="5" s="1"/>
  <c r="B41" i="5" a="1"/>
  <c r="B41" i="5" s="1"/>
  <c r="B15" i="5" a="1"/>
  <c r="B15" i="5" s="1"/>
  <c r="B16" i="5" a="1"/>
  <c r="B16" i="5" s="1"/>
  <c r="I2" i="5" a="1"/>
  <c r="I2" i="5" s="1"/>
  <c r="I4" i="5" a="1"/>
  <c r="I4" i="5" s="1"/>
  <c r="B19" i="5" a="1"/>
  <c r="B19" i="5" s="1"/>
  <c r="I3" i="5" a="1"/>
  <c r="I3" i="5" s="1"/>
  <c r="B17" i="11" l="1" a="1"/>
  <c r="B17" i="11" s="1"/>
  <c r="B2" i="11" a="1"/>
  <c r="B2" i="11" s="1"/>
  <c r="B18" i="11" a="1"/>
  <c r="B18" i="11" s="1"/>
  <c r="B6" i="11" a="1"/>
  <c r="B6" i="11" s="1"/>
  <c r="B4" i="11" a="1"/>
  <c r="B4" i="11" s="1"/>
  <c r="B7" i="11" a="1"/>
  <c r="B7" i="11" s="1"/>
  <c r="B15" i="11" a="1"/>
  <c r="B15" i="11" s="1"/>
  <c r="C8" i="11" a="1"/>
  <c r="C8" i="11" s="1"/>
  <c r="C9" i="11" a="1"/>
  <c r="C9" i="11" s="1"/>
  <c r="C10" i="11" a="1"/>
  <c r="C10" i="11" s="1"/>
  <c r="B5" i="11" a="1"/>
  <c r="B5" i="11" s="1"/>
  <c r="H18" i="11" a="1"/>
  <c r="H18" i="11" s="1"/>
  <c r="C12" i="11" a="1"/>
  <c r="C12" i="11" s="1"/>
  <c r="C13" i="11" a="1"/>
  <c r="C13" i="11" s="1"/>
  <c r="B16" i="11" a="1"/>
  <c r="B16" i="11" s="1"/>
  <c r="C11" i="11" a="1"/>
  <c r="C11" i="11" s="1"/>
  <c r="B101" i="6" a="1"/>
  <c r="B101" i="6" s="1"/>
  <c r="B92" i="6" a="1"/>
  <c r="B92" i="6" s="1"/>
  <c r="E39" i="6" a="1"/>
  <c r="E39" i="6" s="1"/>
  <c r="E44" i="6" a="1"/>
  <c r="E44" i="6" s="1"/>
  <c r="B103" i="6" a="1"/>
  <c r="B103" i="6" s="1"/>
  <c r="B100" i="6" a="1"/>
  <c r="B100" i="6" s="1"/>
  <c r="B91" i="6" a="1"/>
  <c r="B91" i="6" s="1"/>
  <c r="E38" i="6" a="1"/>
  <c r="E38" i="6" s="1"/>
  <c r="E45" i="6" a="1"/>
  <c r="E45" i="6" s="1"/>
  <c r="B94" i="6" a="1"/>
  <c r="B94" i="6" s="1"/>
  <c r="B97" i="6" a="1"/>
  <c r="B97" i="6" s="1"/>
  <c r="B99" i="6" a="1"/>
  <c r="B99" i="6" s="1"/>
  <c r="B90" i="6" a="1"/>
  <c r="B90" i="6" s="1"/>
  <c r="E37" i="6" a="1"/>
  <c r="E37" i="6" s="1"/>
  <c r="E46" i="6" a="1"/>
  <c r="E46" i="6" s="1"/>
  <c r="B88" i="6" a="1"/>
  <c r="B88" i="6" s="1"/>
  <c r="B98" i="6" a="1"/>
  <c r="B98" i="6" s="1"/>
  <c r="B89" i="6" a="1"/>
  <c r="B89" i="6" s="1"/>
  <c r="E36" i="6" a="1"/>
  <c r="E36" i="6" s="1"/>
  <c r="E47" i="6" a="1"/>
  <c r="E47" i="6" s="1"/>
  <c r="H86" i="6" a="1"/>
  <c r="H86" i="6" s="1"/>
  <c r="E34" i="6" a="1"/>
  <c r="E34" i="6" s="1"/>
  <c r="H87" i="6" a="1"/>
  <c r="H87" i="6" s="1"/>
  <c r="B96" i="6" a="1"/>
  <c r="B96" i="6" s="1"/>
  <c r="B86" i="6" a="1"/>
  <c r="B86" i="6" s="1"/>
  <c r="E40" i="6" a="1"/>
  <c r="E40" i="6" s="1"/>
  <c r="B95" i="6" a="1"/>
  <c r="B95" i="6" s="1"/>
  <c r="B102" i="6" a="1"/>
  <c r="B102" i="6" s="1"/>
  <c r="B93" i="6" a="1"/>
  <c r="B93" i="6" s="1"/>
  <c r="B34" i="6" a="1"/>
  <c r="B34" i="6" s="1"/>
  <c r="E43" i="6" a="1"/>
  <c r="E43" i="6" s="1"/>
  <c r="E41" i="6" a="1"/>
  <c r="E41" i="6" s="1"/>
  <c r="E42" i="6" a="1"/>
  <c r="E42" i="6" s="1"/>
  <c r="J21" i="11" a="1"/>
  <c r="J21" i="11" s="1"/>
  <c r="F21" i="11" a="1"/>
  <c r="F21" i="11" s="1"/>
  <c r="T20" i="11" a="1"/>
  <c r="T20" i="11" s="1"/>
  <c r="S21" i="11" a="1"/>
  <c r="S21" i="11" s="1"/>
  <c r="O21" i="11" a="1"/>
  <c r="O21" i="11" s="1"/>
  <c r="E21" i="11" a="1"/>
  <c r="E21" i="11" s="1"/>
  <c r="L21" i="11" a="1"/>
  <c r="L21" i="11" s="1"/>
  <c r="U21" i="11" a="1"/>
  <c r="U21" i="11" s="1"/>
  <c r="R21" i="11" a="1"/>
  <c r="R21" i="11" s="1"/>
  <c r="I21" i="11" a="1"/>
  <c r="I21" i="11" s="1"/>
  <c r="K21" i="11" a="1"/>
  <c r="K21" i="11" s="1"/>
  <c r="G20" i="11" a="1"/>
  <c r="G20" i="11" s="1"/>
  <c r="T21" i="11" a="1"/>
  <c r="T21" i="11" s="1"/>
  <c r="N21" i="11" a="1"/>
  <c r="N21" i="11" s="1"/>
  <c r="P21" i="11" a="1"/>
  <c r="P21" i="11" s="1"/>
  <c r="D21" i="11" a="1"/>
  <c r="D21" i="11" s="1"/>
  <c r="G21" i="11" a="1"/>
  <c r="G21" i="11" s="1"/>
  <c r="M21" i="11" a="1"/>
  <c r="M21" i="11" s="1"/>
  <c r="H21" i="11" a="1"/>
  <c r="H21" i="11" s="1"/>
  <c r="C20" i="11" a="1"/>
  <c r="C20" i="11" s="1"/>
  <c r="C21" i="11" a="1"/>
  <c r="C21" i="11" s="1"/>
  <c r="Q21" i="11" a="1"/>
  <c r="Q21" i="11" s="1"/>
  <c r="E48" i="6" a="1"/>
  <c r="E48" i="6" s="1"/>
  <c r="E50" i="6" a="1"/>
  <c r="E50" i="6" s="1"/>
  <c r="E49" i="6" a="1"/>
  <c r="E49" i="6" s="1"/>
  <c r="E35" i="6" a="1"/>
  <c r="E35" i="6" s="1"/>
  <c r="D35" i="5" a="1"/>
  <c r="D35" i="5" s="1"/>
  <c r="D30" i="5" a="1"/>
  <c r="D30" i="5" s="1"/>
  <c r="D34" i="5" a="1"/>
  <c r="D34" i="5" s="1"/>
  <c r="D31" i="5" a="1"/>
  <c r="D31" i="5" s="1"/>
  <c r="D24" i="5" a="1"/>
  <c r="D24" i="5" s="1"/>
  <c r="D32" i="5" a="1"/>
  <c r="D32" i="5" s="1"/>
  <c r="C67" i="6" a="1"/>
  <c r="C67" i="6" s="1"/>
  <c r="D25" i="5" a="1"/>
  <c r="D25" i="5" s="1"/>
  <c r="D33" i="5" a="1"/>
  <c r="D33" i="5" s="1"/>
  <c r="D23" i="5" a="1"/>
  <c r="D23" i="5" s="1"/>
  <c r="D26" i="5" a="1"/>
  <c r="D26" i="5" s="1"/>
  <c r="D27" i="5" a="1"/>
  <c r="D27" i="5" s="1"/>
  <c r="D28" i="5" a="1"/>
  <c r="D28" i="5" s="1"/>
  <c r="D29" i="5" a="1"/>
  <c r="D29" i="5" s="1"/>
  <c r="B23" i="6" a="1"/>
  <c r="B23" i="6" s="1"/>
  <c r="B35" i="6" a="1"/>
  <c r="B35" i="6" s="1"/>
  <c r="B20" i="6" a="1"/>
  <c r="B20" i="6" s="1"/>
  <c r="B32" i="6" a="1"/>
  <c r="B32" i="6" s="1"/>
  <c r="B9" i="6" a="1"/>
  <c r="B9" i="6" s="1"/>
  <c r="E32" i="6" a="1"/>
  <c r="E32" i="6" s="1"/>
  <c r="Q22" i="5"/>
  <c r="C22" i="5" s="1"/>
  <c r="K13" i="6"/>
  <c r="X23" i="6"/>
  <c r="R10" i="5" l="1"/>
  <c r="D6" i="11" s="1"/>
  <c r="B61" i="6"/>
  <c r="B64" i="6"/>
  <c r="B67" i="6"/>
  <c r="X32" i="6"/>
  <c r="X50" i="6"/>
  <c r="X49" i="6"/>
  <c r="X110" i="6"/>
  <c r="X15" i="6"/>
  <c r="X12" i="6"/>
  <c r="X13" i="6"/>
  <c r="X11" i="6"/>
  <c r="X84" i="6"/>
  <c r="X76" i="6"/>
  <c r="X61" i="6"/>
  <c r="X64" i="6"/>
  <c r="X67" i="6"/>
  <c r="X70" i="6"/>
  <c r="X73" i="6"/>
  <c r="X57" i="6"/>
  <c r="X28" i="6"/>
  <c r="X25" i="6"/>
  <c r="X20" i="6"/>
  <c r="X19" i="6"/>
  <c r="L12" i="6" l="1"/>
  <c r="L9" i="5"/>
  <c r="B59" i="6" a="1"/>
  <c r="B59" i="6" s="1"/>
  <c r="I31" i="6" a="1"/>
  <c r="I31" i="6" s="1"/>
  <c r="B107" i="6" a="1"/>
  <c r="B107" i="6" s="1"/>
  <c r="B27" i="6" a="1"/>
  <c r="B27" i="6" s="1"/>
  <c r="B18" i="6" a="1"/>
  <c r="B18" i="6" s="1"/>
  <c r="B56" i="6" a="1"/>
  <c r="B56" i="6" s="1"/>
  <c r="B83" i="6" a="1"/>
  <c r="B83" i="6" s="1"/>
  <c r="B84" i="6" a="1"/>
  <c r="B84" i="6" s="1"/>
  <c r="I6" i="6" a="1"/>
  <c r="I6" i="6" s="1"/>
  <c r="I4" i="6" a="1"/>
  <c r="I4" i="6" s="1"/>
  <c r="I5" i="6" a="1"/>
  <c r="I5" i="6" s="1"/>
  <c r="B109" i="6" a="1"/>
  <c r="B109" i="6" s="1"/>
  <c r="B57" i="6" a="1"/>
  <c r="B57" i="6" s="1"/>
  <c r="B30" i="6" a="1"/>
  <c r="B30" i="6" s="1"/>
  <c r="E31" i="6" a="1"/>
  <c r="E31" i="6" s="1"/>
  <c r="B28" i="6" a="1"/>
  <c r="B28"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<sst xmlns="http://schemas.openxmlformats.org/spreadsheetml/2006/main" count="16378" uniqueCount="5077">
  <si>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</si>
  <si>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</si>
  <si>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</si>
  <si>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</si>
  <si>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</si>
  <si>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</si>
  <si>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</si>
  <si>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</si>
  <si>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</si>
  <si>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</si>
  <si>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</si>
  <si>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</si>
  <si>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</si>
  <si>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</si>
  <si>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</si>
  <si>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</si>
  <si>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</si>
  <si>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</si>
  <si>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</si>
  <si>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</si>
  <si>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</si>
  <si>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</si>
  <si>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</si>
  <si>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</si>
  <si>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</si>
  <si>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</si>
  <si>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</si>
  <si>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</si>
  <si>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</si>
  <si>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</si>
  <si>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</si>
  <si>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</si>
  <si>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</si>
  <si>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</si>
  <si>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</si>
  <si>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</si>
  <si>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</si>
  <si>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</si>
  <si>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</si>
  <si>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</si>
  <si>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</si>
  <si>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</si>
  <si>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</si>
  <si>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</si>
  <si>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</si>
  <si>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</si>
  <si>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</si>
  <si>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</si>
  <si>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</si>
  <si>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</si>
  <si>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</si>
  <si>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</si>
  <si>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</si>
  <si>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</si>
  <si>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</si>
  <si>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</si>
  <si>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</si>
  <si>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</si>
  <si>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</si>
  <si>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</si>
  <si>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</si>
  <si>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</si>
  <si>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</si>
  <si>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</si>
  <si>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</si>
  <si>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</si>
  <si>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</si>
  <si>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</si>
  <si>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</si>
  <si>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</si>
  <si>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</si>
  <si>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</si>
  <si>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</si>
  <si>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</si>
  <si>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</si>
  <si>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</si>
  <si>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</si>
  <si>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</si>
  <si>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</si>
  <si>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</si>
  <si>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</si>
  <si>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</si>
  <si>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</si>
  <si>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</si>
  <si>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</si>
  <si>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</si>
  <si>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</si>
  <si>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</si>
  <si>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</si>
  <si>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</si>
  <si>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</si>
  <si>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</si>
  <si>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</si>
  <si>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</si>
  <si>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</si>
  <si>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</si>
  <si>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</si>
  <si>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</si>
  <si>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</si>
  <si>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</si>
  <si>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</si>
  <si>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</si>
  <si>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</si>
  <si>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</si>
  <si>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</si>
  <si>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</si>
  <si>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</si>
  <si>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</si>
  <si>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</si>
  <si>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</si>
  <si>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</si>
  <si>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</si>
  <si>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</si>
  <si>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</si>
  <si>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</si>
  <si>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</si>
  <si>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</si>
  <si>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</si>
  <si>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</si>
  <si>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</si>
  <si>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</si>
  <si>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</si>
  <si>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</si>
  <si>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</si>
  <si>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</si>
  <si>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</si>
  <si>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</si>
  <si>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</si>
  <si>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</si>
  <si>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</si>
  <si>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</si>
  <si>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</si>
  <si>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</si>
  <si>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</si>
  <si>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</si>
  <si>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</si>
  <si>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</si>
  <si>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</si>
  <si>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</si>
  <si>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</si>
  <si>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</si>
  <si>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</si>
  <si>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</si>
  <si>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</si>
  <si>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</si>
  <si>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</si>
  <si>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</si>
  <si>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</si>
  <si>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</si>
  <si>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</si>
  <si>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</si>
  <si>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</si>
  <si>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</si>
  <si>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</si>
  <si>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</si>
  <si>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</si>
  <si>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</si>
  <si>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</si>
  <si>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</si>
  <si>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</si>
  <si>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</si>
  <si>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</si>
  <si>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</si>
  <si>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</si>
  <si>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</si>
  <si>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</si>
  <si>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</si>
  <si>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</si>
  <si>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</si>
  <si>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</si>
  <si>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</si>
  <si>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</si>
  <si>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</si>
  <si>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</si>
  <si>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</si>
  <si>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</si>
  <si>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</si>
  <si>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</si>
  <si>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</si>
  <si>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</si>
  <si>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</si>
  <si>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</si>
  <si>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</si>
  <si>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</si>
  <si>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</si>
  <si>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</si>
  <si>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</si>
  <si>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</si>
  <si>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</si>
  <si>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</si>
  <si>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</si>
  <si>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</si>
  <si>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</si>
  <si>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</si>
  <si>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</si>
  <si>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</si>
  <si>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</si>
  <si>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</si>
  <si>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</si>
  <si>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</si>
  <si>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</si>
  <si>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</si>
  <si>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</si>
  <si>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</si>
  <si>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</si>
  <si>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</si>
  <si>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</si>
  <si>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</si>
  <si>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</si>
  <si>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</si>
  <si>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</si>
  <si>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</si>
  <si>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</si>
  <si>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</si>
  <si>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</si>
  <si>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</si>
  <si>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</si>
  <si>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</si>
  <si>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</si>
  <si>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</si>
  <si>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</si>
  <si>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</si>
  <si>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</si>
  <si>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</si>
  <si>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</si>
  <si>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</si>
  <si>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</si>
  <si>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</si>
  <si>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</si>
  <si>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</si>
  <si>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</si>
  <si>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</si>
  <si>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</si>
  <si>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</si>
  <si>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</si>
  <si>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</si>
  <si>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</si>
  <si>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</si>
  <si>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</si>
  <si>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</si>
  <si>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</si>
  <si>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</si>
  <si>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</si>
  <si>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</si>
  <si>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</si>
  <si>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</si>
  <si>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</si>
  <si>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</si>
  <si>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</si>
  <si>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</si>
  <si>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</si>
  <si>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</si>
  <si>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</si>
  <si>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</si>
  <si>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</si>
  <si>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</si>
  <si>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</si>
  <si>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</si>
  <si>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</si>
  <si>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</si>
  <si>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</si>
  <si>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</si>
  <si>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</si>
  <si>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</si>
  <si>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</si>
  <si>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</si>
  <si>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</si>
  <si>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</si>
  <si>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</si>
  <si>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</si>
  <si>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</si>
  <si>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</si>
  <si>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</si>
  <si>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</si>
  <si>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</si>
  <si>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</si>
  <si>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</si>
  <si>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</si>
  <si>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</si>
  <si>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</si>
  <si>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</si>
  <si>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</si>
  <si>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</si>
  <si>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</si>
  <si>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</si>
  <si>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</si>
  <si>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</si>
  <si>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</si>
  <si>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</si>
  <si>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</si>
  <si>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</si>
  <si>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</si>
  <si>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</si>
  <si>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</si>
  <si>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</si>
  <si>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</si>
  <si>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</si>
  <si>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</si>
  <si>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</si>
  <si>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</si>
  <si>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</si>
  <si>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</si>
  <si>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</si>
  <si>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</si>
  <si>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</si>
  <si>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</si>
  <si>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</si>
  <si>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</si>
  <si>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</si>
  <si>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</si>
  <si>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</si>
  <si>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</si>
  <si>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</si>
  <si>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</si>
  <si>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</si>
  <si>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</si>
  <si>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</si>
  <si>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</si>
  <si>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</si>
  <si>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</si>
  <si>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</si>
  <si>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</si>
  <si>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</si>
  <si>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</si>
  <si>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</si>
  <si>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</si>
  <si>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</si>
  <si>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</si>
  <si>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</si>
  <si>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</si>
  <si>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</si>
  <si>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</si>
  <si>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</si>
  <si>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</si>
  <si>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</si>
  <si>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</si>
  <si>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</si>
  <si>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</si>
  <si>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</si>
  <si>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</si>
  <si>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</si>
  <si>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</si>
  <si>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</si>
  <si>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</si>
  <si>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</si>
  <si>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</si>
  <si>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</si>
  <si>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</si>
  <si>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</si>
  <si>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</si>
  <si>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</si>
  <si>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</si>
  <si>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</si>
  <si>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</si>
  <si>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</si>
  <si>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</si>
  <si>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</si>
  <si>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</si>
  <si>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</si>
  <si>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</si>
  <si>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</si>
  <si>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</si>
  <si>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</si>
  <si>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</si>
  <si>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</si>
  <si>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</si>
  <si>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</si>
  <si>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</si>
  <si>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</si>
  <si>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</si>
  <si>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</si>
  <si>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</si>
  <si>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</si>
  <si>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</si>
  <si>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</si>
  <si>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</si>
  <si>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</si>
  <si>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</si>
  <si>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</si>
  <si>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</si>
  <si>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</si>
  <si>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</si>
  <si>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</si>
  <si>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</si>
  <si>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</si>
  <si>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</si>
  <si>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</si>
  <si>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</si>
  <si>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</si>
  <si>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</si>
  <si>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</si>
  <si>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</si>
  <si>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</si>
  <si>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</si>
  <si>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</si>
  <si>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</si>
  <si>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</si>
  <si>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</si>
  <si>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</si>
  <si>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</si>
  <si>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</si>
  <si>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</si>
  <si>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</si>
  <si>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</si>
  <si>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</si>
  <si>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</si>
  <si>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</si>
  <si>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</si>
  <si>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</si>
  <si>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</si>
  <si>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</si>
  <si>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</si>
  <si>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</si>
  <si>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</si>
  <si>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</si>
  <si>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</si>
  <si>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</si>
  <si>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</si>
  <si>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</si>
  <si>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</si>
  <si>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</si>
  <si>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</si>
  <si>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</si>
  <si>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</si>
  <si>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</si>
  <si>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</si>
  <si>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</si>
  <si>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</si>
  <si>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</si>
  <si>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</si>
  <si>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</si>
  <si>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</si>
  <si>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</si>
  <si>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</si>
  <si>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</si>
  <si>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</si>
  <si>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</si>
  <si>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</si>
  <si>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</si>
  <si>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</si>
  <si>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</si>
  <si>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</si>
  <si>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</si>
  <si>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</si>
  <si>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</si>
  <si>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</si>
  <si>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</si>
  <si>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</si>
  <si>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</si>
  <si>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</si>
  <si>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</si>
  <si>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</si>
  <si>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</si>
  <si>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</si>
  <si>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</si>
  <si>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</si>
  <si>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</si>
  <si>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</si>
  <si>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</si>
  <si>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</si>
  <si>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</si>
  <si>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</si>
  <si>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</si>
  <si>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</si>
  <si>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</si>
  <si>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</si>
  <si>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</si>
  <si>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</si>
  <si>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</si>
  <si>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</si>
  <si>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</si>
  <si>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</si>
  <si>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</si>
  <si>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</si>
  <si>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</si>
  <si>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</si>
  <si>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</si>
  <si>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</si>
  <si>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</si>
  <si>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</si>
  <si>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</si>
  <si>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</si>
  <si>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</si>
  <si>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</si>
  <si>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</si>
  <si>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</si>
  <si>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</si>
  <si>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</si>
  <si>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</si>
  <si>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</si>
  <si>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</si>
  <si>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</si>
  <si>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</si>
  <si>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</si>
  <si>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</si>
  <si>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</si>
  <si>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</si>
  <si>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</si>
  <si>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</si>
  <si>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</si>
  <si>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</si>
  <si>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</si>
  <si>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</si>
  <si>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</si>
  <si>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</si>
  <si>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</si>
  <si>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</si>
  <si>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</si>
  <si>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</si>
  <si>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</si>
  <si>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</si>
  <si>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</si>
  <si>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</si>
  <si>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</si>
  <si>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</si>
  <si>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</si>
  <si>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</si>
  <si>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</si>
  <si>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</si>
  <si>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</si>
  <si>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</si>
  <si>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</si>
  <si>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</si>
  <si>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</si>
  <si>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</si>
  <si>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</si>
  <si>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</si>
  <si>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</si>
  <si>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</si>
  <si>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</si>
  <si>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</si>
  <si>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</si>
  <si>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</si>
  <si>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</si>
  <si>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</si>
  <si>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</si>
  <si>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</si>
  <si>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</si>
  <si>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</si>
  <si>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</si>
  <si>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</si>
  <si>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</si>
  <si>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</si>
  <si>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</si>
  <si>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</si>
  <si>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</si>
  <si>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</si>
  <si>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</si>
  <si>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</si>
  <si>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</si>
  <si>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</si>
  <si>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</si>
  <si>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</si>
  <si>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</si>
  <si>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</si>
  <si>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</si>
  <si>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</si>
  <si>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</si>
  <si>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</si>
  <si>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</si>
  <si>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</si>
  <si>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</si>
  <si>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</si>
  <si>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</si>
  <si>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</si>
  <si>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</si>
  <si>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</si>
  <si>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</si>
  <si>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</si>
  <si>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</si>
  <si>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</si>
  <si>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</si>
  <si>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</si>
  <si>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</si>
  <si>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</si>
  <si>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</si>
  <si>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</si>
  <si>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</si>
  <si>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</si>
  <si>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</si>
  <si>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</si>
  <si>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</si>
  <si>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</si>
  <si>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</si>
  <si>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</si>
  <si>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</si>
  <si>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</si>
  <si>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</si>
  <si>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</si>
  <si>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</si>
  <si>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</si>
  <si>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</si>
  <si>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</si>
  <si>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</si>
  <si>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</si>
  <si>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</si>
  <si>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</si>
  <si>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</si>
  <si>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</si>
  <si>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</si>
  <si>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</si>
  <si>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</si>
  <si>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</si>
  <si>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</si>
  <si>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</si>
  <si>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</si>
  <si>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</si>
  <si>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</si>
  <si>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</si>
  <si>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</si>
  <si>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</si>
  <si>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</si>
  <si>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</si>
  <si>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</si>
  <si>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</si>
  <si>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</si>
  <si>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</si>
  <si>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</si>
  <si>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</si>
  <si>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</si>
  <si>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</si>
  <si>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</si>
  <si>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</si>
  <si>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</si>
  <si>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</si>
  <si>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</si>
  <si>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</si>
  <si>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</si>
  <si>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</si>
  <si>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</si>
  <si>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</si>
  <si>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</si>
  <si>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</si>
  <si>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</si>
  <si>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</si>
  <si>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</si>
  <si>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</si>
  <si>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</si>
  <si>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</si>
  <si>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</si>
  <si>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</si>
  <si>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</si>
  <si>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</si>
  <si>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</si>
  <si>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</si>
  <si>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</si>
  <si>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</si>
  <si>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</si>
  <si>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</si>
  <si>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</si>
  <si>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</si>
  <si>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</si>
  <si>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</si>
  <si>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</si>
  <si>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</si>
  <si>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</si>
  <si>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</si>
  <si>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</si>
  <si>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</si>
  <si>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</si>
  <si>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</si>
  <si>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</si>
  <si>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</si>
  <si>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</si>
  <si>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</si>
  <si>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</si>
  <si>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</si>
  <si>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</si>
  <si>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</si>
  <si>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</si>
  <si>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</si>
  <si>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</si>
  <si>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</si>
  <si>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</si>
  <si>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</si>
  <si>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</si>
  <si>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</si>
  <si>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</si>
  <si>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</si>
  <si>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</si>
  <si>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</si>
  <si>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</si>
  <si>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</si>
  <si>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</si>
  <si>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</si>
  <si>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</si>
  <si>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</si>
  <si>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</si>
  <si>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</si>
  <si>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</si>
  <si>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</si>
  <si>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</si>
  <si>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</si>
  <si>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</si>
  <si>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</si>
  <si>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</si>
  <si>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</si>
  <si>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</si>
  <si>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</si>
  <si>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</si>
  <si>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</si>
  <si>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</si>
  <si>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</si>
  <si>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</si>
  <si>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</si>
  <si>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</si>
  <si>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</si>
  <si>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</si>
  <si>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</si>
  <si>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</si>
  <si>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</si>
  <si>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</si>
  <si>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</si>
  <si>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</si>
  <si>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</si>
  <si>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</si>
  <si>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</si>
  <si>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</si>
  <si>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</si>
  <si>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</si>
  <si>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</si>
  <si>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</si>
  <si>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</si>
  <si>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</si>
  <si>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</si>
  <si>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</si>
  <si>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</si>
  <si>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</si>
  <si>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</si>
  <si>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</si>
  <si>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</si>
  <si>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</si>
  <si>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</si>
  <si>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</si>
  <si>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</si>
  <si>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</si>
  <si>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</si>
  <si>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</si>
  <si>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</si>
  <si>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</si>
  <si>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</si>
  <si>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</si>
  <si>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</si>
  <si>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</si>
  <si>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</si>
  <si>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</si>
  <si>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</si>
  <si>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</si>
  <si>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</si>
  <si>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</si>
  <si>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</si>
  <si>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</si>
  <si>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</si>
  <si>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</si>
  <si>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</si>
  <si>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</si>
  <si>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</si>
  <si>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</si>
  <si>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</si>
  <si>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</si>
  <si>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</si>
  <si>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</si>
  <si>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</si>
  <si>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</si>
  <si>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</si>
  <si>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</si>
  <si>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</si>
  <si>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</si>
  <si>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</si>
  <si>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</si>
  <si>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</si>
  <si>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</si>
  <si>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</si>
  <si>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</si>
  <si>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</si>
  <si>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</si>
  <si>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</si>
  <si>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</si>
  <si>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</si>
  <si>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</si>
  <si>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</si>
  <si>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</si>
  <si>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</si>
  <si>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</si>
  <si>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</si>
  <si>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</si>
  <si>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</si>
  <si>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</si>
  <si>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</si>
  <si>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</si>
  <si>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</si>
  <si>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</si>
  <si>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</si>
  <si>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</si>
  <si>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</si>
  <si>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</si>
  <si>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</si>
  <si>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</si>
  <si>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</si>
  <si>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</si>
  <si>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</si>
  <si>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</si>
  <si>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</si>
  <si>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</si>
  <si>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</si>
  <si>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</si>
  <si>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</si>
  <si>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</si>
  <si>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</si>
  <si>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</si>
  <si>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</si>
  <si>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</si>
  <si>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</si>
  <si>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</si>
  <si>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</si>
  <si>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</si>
  <si>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</si>
  <si>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</si>
  <si>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</si>
  <si>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</si>
  <si>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</si>
  <si>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</si>
  <si>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</si>
  <si>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</si>
  <si>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</si>
  <si>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</si>
  <si>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</si>
  <si>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</si>
  <si>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</si>
  <si>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</si>
  <si>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</si>
  <si>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</si>
  <si>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</si>
  <si>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</si>
  <si>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</si>
  <si>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</si>
  <si>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</si>
  <si>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</si>
  <si>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</si>
  <si>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</si>
  <si>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</si>
  <si>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</si>
  <si>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</si>
  <si>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</si>
  <si>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</si>
  <si>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</si>
  <si>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</si>
  <si>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</si>
  <si>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</si>
  <si>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</si>
  <si>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</si>
  <si>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</si>
  <si>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</si>
  <si>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</si>
  <si>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</si>
  <si>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</si>
  <si>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</si>
  <si>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</si>
  <si>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</si>
  <si>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</si>
  <si>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</si>
  <si>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</si>
  <si>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</si>
  <si>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</si>
  <si>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</si>
  <si>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</si>
  <si>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</si>
  <si>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</si>
  <si>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</si>
  <si>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</si>
  <si>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</si>
  <si>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</si>
  <si>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</si>
  <si>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</si>
  <si>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</si>
  <si>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</si>
  <si>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</si>
  <si>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</si>
  <si>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</si>
  <si>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</si>
  <si>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</si>
  <si>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</si>
  <si>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</si>
  <si>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</si>
  <si>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</si>
  <si>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</si>
  <si>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</si>
  <si>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</si>
  <si>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</si>
  <si>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</si>
  <si>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</si>
  <si>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</si>
  <si>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</si>
  <si>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</si>
  <si>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</si>
  <si>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</si>
  <si>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</si>
  <si>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</si>
  <si>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</si>
  <si>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</si>
  <si>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</si>
  <si>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</si>
  <si>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</si>
  <si>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</si>
  <si>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</si>
  <si>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</si>
  <si>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</si>
  <si>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</si>
  <si>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</si>
  <si>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</si>
  <si>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</si>
  <si>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</si>
  <si>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</si>
  <si>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</si>
  <si>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</si>
  <si>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</si>
  <si>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</si>
  <si>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</si>
  <si>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</si>
  <si>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</si>
  <si>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</si>
  <si>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</si>
  <si>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</si>
  <si>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</si>
  <si>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</si>
  <si>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</si>
  <si>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</si>
  <si>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</si>
  <si>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</si>
  <si>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</si>
  <si>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</si>
  <si>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</si>
  <si>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</si>
  <si>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</si>
  <si>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</si>
  <si>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</si>
  <si>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</si>
  <si>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</si>
  <si>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</si>
  <si>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</si>
  <si>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</si>
  <si>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</si>
  <si>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</si>
  <si>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</si>
  <si>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</si>
  <si>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</si>
  <si>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</si>
  <si>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</si>
  <si>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</si>
  <si>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</si>
  <si>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</si>
  <si>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</si>
  <si>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</si>
  <si>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</si>
  <si>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</si>
  <si>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</si>
  <si>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</si>
  <si>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</si>
  <si>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</si>
  <si>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</si>
  <si>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</si>
  <si>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</si>
  <si>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</si>
  <si>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</si>
  <si>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</si>
  <si>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</si>
  <si>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</si>
  <si>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</si>
  <si>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</si>
  <si>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</si>
  <si>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</si>
  <si>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</si>
  <si>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</si>
  <si>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</si>
  <si>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</si>
  <si>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</si>
  <si>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</si>
  <si>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</si>
  <si>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</si>
  <si>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</si>
  <si>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</si>
  <si>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</si>
  <si>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</si>
  <si>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</si>
  <si>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</si>
  <si>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</si>
  <si>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</si>
  <si>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</si>
  <si>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</si>
  <si>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</si>
  <si>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</si>
  <si>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</si>
  <si>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</si>
  <si>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</si>
  <si>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</si>
  <si>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</si>
  <si>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</si>
  <si>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</si>
  <si>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</si>
  <si>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</si>
  <si>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</si>
  <si>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</si>
  <si>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</si>
  <si>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</si>
  <si>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</si>
  <si>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</si>
  <si>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</si>
  <si>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</si>
  <si>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</si>
  <si>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</si>
  <si>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</si>
  <si>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</si>
  <si>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</si>
  <si>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</si>
  <si>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</si>
  <si>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</si>
  <si>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</si>
  <si>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</si>
  <si>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</si>
  <si>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</si>
  <si>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</si>
  <si>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</si>
  <si>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</si>
  <si>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</si>
  <si>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</si>
  <si>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</si>
  <si>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</si>
  <si>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</si>
  <si>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</si>
  <si>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</si>
  <si>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</si>
  <si>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</si>
  <si>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</si>
  <si>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</si>
  <si>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</si>
  <si>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</si>
  <si>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</si>
  <si>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</si>
  <si>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</si>
  <si>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</si>
  <si>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</si>
  <si>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</si>
  <si>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</si>
  <si>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</si>
  <si>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</si>
  <si>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</si>
  <si>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</si>
  <si>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</si>
  <si>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</si>
  <si>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</si>
  <si>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</si>
  <si>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</si>
  <si>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</si>
  <si>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</si>
  <si>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</si>
  <si>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</si>
  <si>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</si>
  <si>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</si>
  <si>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</si>
  <si>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</si>
  <si>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</si>
  <si>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</si>
  <si>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</si>
  <si>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</si>
  <si>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</si>
  <si>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</si>
  <si>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</si>
  <si>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</si>
  <si>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</si>
  <si>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</si>
  <si>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</si>
  <si>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</si>
  <si>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</si>
  <si>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</si>
  <si>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</si>
  <si>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</si>
  <si>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</si>
  <si>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</si>
  <si>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</si>
  <si>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</si>
  <si>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</si>
  <si>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</si>
  <si>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</si>
  <si>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</si>
  <si>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</si>
  <si>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</si>
  <si>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</si>
  <si>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</si>
  <si>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</si>
  <si>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</si>
  <si>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</si>
  <si>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</si>
  <si>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</si>
  <si>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</si>
  <si>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</si>
  <si>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</si>
  <si>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</si>
  <si>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</si>
  <si>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</si>
  <si>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</si>
  <si>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</si>
  <si>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</si>
  <si>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</si>
  <si>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</si>
  <si>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</si>
  <si>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</si>
  <si>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</si>
  <si>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</si>
  <si>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</si>
  <si>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</si>
  <si>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</si>
  <si>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</si>
  <si>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</si>
  <si>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</si>
  <si>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</si>
  <si>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</si>
  <si>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</si>
  <si>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</si>
  <si>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</si>
  <si>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</si>
  <si>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</si>
  <si>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</si>
  <si>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</si>
  <si>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</si>
  <si>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</si>
  <si>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</si>
  <si>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</si>
  <si>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</si>
  <si>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</si>
  <si>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</si>
  <si>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</si>
  <si>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</si>
  <si>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</si>
  <si>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</si>
  <si>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</si>
  <si>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</si>
  <si>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</si>
  <si>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</si>
  <si>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</si>
  <si>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</si>
  <si>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</si>
  <si>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</si>
  <si>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</si>
  <si>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</si>
  <si>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</si>
  <si>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</si>
  <si>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</si>
  <si>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</si>
  <si>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</si>
  <si>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</si>
  <si>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</si>
  <si>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</si>
  <si>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</si>
  <si>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</si>
  <si>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</si>
  <si>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</si>
  <si>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</si>
  <si>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</si>
  <si>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</si>
  <si>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</si>
  <si>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</si>
  <si>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</si>
  <si>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</si>
  <si>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</si>
  <si>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</si>
  <si>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</si>
  <si>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</si>
  <si>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</si>
  <si>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</si>
  <si>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</si>
  <si>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</si>
  <si>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</si>
  <si>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</si>
  <si>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</si>
  <si>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</si>
  <si>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</si>
  <si>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</si>
  <si>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</si>
  <si>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</si>
  <si>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</si>
  <si>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</si>
  <si>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</si>
  <si>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</si>
  <si>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</si>
  <si>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</si>
  <si>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</si>
  <si>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</si>
  <si>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</si>
  <si>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</si>
  <si>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</si>
  <si>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</si>
  <si>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</si>
  <si>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</si>
  <si>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</si>
  <si>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</si>
  <si>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</si>
  <si>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</si>
  <si>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</si>
  <si>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</si>
  <si>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</si>
  <si>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</si>
  <si>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</si>
  <si>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</si>
  <si>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</si>
  <si>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</si>
  <si>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</si>
  <si>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</si>
  <si>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</si>
  <si>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</si>
  <si>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</si>
  <si>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</si>
  <si>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</si>
  <si>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</si>
  <si>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</si>
  <si>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</si>
  <si>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</si>
  <si>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</si>
  <si>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</si>
  <si>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</si>
  <si>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</si>
  <si>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</si>
  <si>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</si>
  <si>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</si>
  <si>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</si>
  <si>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</si>
  <si>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</si>
  <si>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</si>
  <si>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</si>
  <si>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</si>
  <si>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</si>
  <si>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</si>
  <si>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</si>
  <si>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</si>
  <si>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</si>
  <si>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</si>
  <si>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</si>
  <si>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</si>
  <si>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</si>
  <si>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</si>
  <si>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</si>
  <si>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</si>
  <si>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</si>
  <si>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</si>
  <si>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</si>
  <si>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</si>
  <si>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</si>
  <si>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</si>
  <si>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</si>
  <si>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</si>
  <si>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</si>
  <si>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</si>
  <si>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</si>
  <si>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</si>
  <si>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</si>
  <si>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</si>
  <si>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</si>
  <si>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</si>
  <si>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</si>
  <si>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</si>
  <si>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</si>
  <si>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</si>
  <si>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</si>
  <si>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</si>
  <si>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</si>
  <si>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</si>
  <si>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</si>
  <si>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</si>
  <si>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</si>
  <si>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</si>
  <si>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</si>
  <si>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</si>
  <si>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</si>
  <si>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</si>
  <si>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</si>
  <si>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</si>
  <si>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</si>
  <si>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</si>
  <si>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</si>
  <si>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</si>
  <si>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</si>
  <si>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</si>
  <si>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</si>
  <si>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</si>
  <si>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</si>
  <si>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</si>
  <si>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</si>
  <si>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</si>
  <si>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</si>
  <si>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</si>
  <si>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</si>
  <si>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</si>
  <si>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</si>
  <si>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</si>
  <si>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</si>
  <si>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</si>
  <si>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</si>
  <si>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</si>
  <si>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</si>
  <si>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</si>
  <si>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</si>
  <si>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</si>
  <si>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</si>
  <si>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</si>
  <si>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</si>
  <si>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</si>
  <si>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</si>
  <si>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</si>
  <si>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</si>
  <si>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</si>
  <si>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</si>
  <si>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</si>
  <si>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</si>
  <si>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</si>
  <si>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</si>
  <si>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</si>
  <si>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</si>
  <si>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</si>
  <si>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</si>
  <si>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</si>
  <si>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</si>
  <si>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</si>
  <si>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</si>
  <si>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</si>
  <si>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</si>
  <si>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</si>
  <si>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</si>
  <si>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</si>
  <si>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</si>
  <si>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</si>
  <si>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</si>
  <si>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</si>
  <si>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</si>
  <si>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</si>
  <si>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</si>
  <si>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</si>
  <si>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</si>
  <si>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</si>
  <si>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</si>
  <si>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</si>
  <si>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</si>
  <si>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</si>
  <si>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</si>
  <si>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</si>
  <si>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</si>
  <si>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</si>
  <si>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</si>
  <si>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</si>
  <si>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</si>
  <si>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</si>
  <si>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</si>
  <si>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</si>
  <si>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</si>
  <si>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</si>
  <si>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</si>
  <si>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</si>
  <si>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</si>
  <si>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</si>
  <si>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</si>
  <si>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</si>
  <si>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</si>
  <si>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</si>
  <si>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</si>
  <si>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</si>
  <si>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</si>
  <si>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</si>
  <si>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</si>
  <si>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</si>
  <si>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</si>
  <si>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</si>
  <si>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</si>
  <si>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</si>
  <si>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</si>
  <si>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</si>
  <si>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</si>
  <si>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</si>
  <si>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</si>
  <si>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</si>
  <si>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</si>
  <si>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</si>
  <si>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</si>
  <si>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</si>
  <si>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</si>
  <si>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</si>
  <si>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</si>
  <si>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</si>
  <si>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</si>
  <si>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</si>
  <si>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</si>
  <si>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</si>
  <si>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</si>
  <si>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</si>
  <si>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</si>
  <si>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</si>
  <si>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</si>
  <si>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</si>
  <si>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</si>
  <si>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</si>
  <si>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</si>
  <si>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</si>
  <si>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</si>
  <si>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</si>
  <si>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</si>
  <si>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</si>
  <si>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</si>
  <si>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</si>
  <si>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</si>
  <si>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</si>
  <si>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</si>
  <si>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</si>
  <si>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</si>
  <si>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</si>
  <si>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</si>
  <si>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</si>
  <si>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</si>
  <si>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</si>
  <si>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</si>
  <si>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</si>
  <si>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</si>
  <si>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</si>
  <si>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</si>
  <si>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</si>
  <si>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</si>
  <si>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</si>
  <si>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</si>
  <si>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</si>
  <si>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</si>
  <si>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</si>
  <si>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</si>
  <si>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</si>
  <si>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</si>
  <si>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</si>
  <si>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</si>
  <si>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</si>
  <si>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</si>
  <si>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</si>
  <si>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</si>
  <si>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</si>
  <si>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</si>
  <si>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</si>
  <si>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</si>
  <si>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</si>
  <si>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</si>
  <si>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</si>
  <si>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</si>
  <si>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</si>
  <si>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</si>
  <si>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</si>
  <si>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</si>
  <si>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</si>
  <si>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</si>
  <si>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</si>
  <si>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</si>
  <si>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</si>
  <si>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</si>
  <si>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</si>
  <si>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</si>
  <si>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</si>
  <si>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</si>
  <si>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</si>
  <si>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</si>
  <si>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</si>
  <si>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</si>
  <si>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</si>
  <si>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</si>
  <si>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</si>
  <si>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</si>
  <si>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</si>
  <si>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</si>
  <si>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</si>
  <si>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</si>
  <si>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</si>
  <si>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</si>
  <si>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</si>
  <si>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</si>
  <si>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</si>
  <si>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</si>
  <si>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</si>
  <si>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</si>
  <si>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</si>
  <si>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</si>
  <si>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</si>
  <si>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</si>
  <si>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</si>
  <si>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</si>
  <si>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</si>
  <si>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</si>
  <si>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</si>
  <si>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</si>
  <si>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</si>
  <si>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</si>
  <si>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</si>
  <si>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</si>
  <si>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</si>
  <si>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</si>
  <si>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</si>
  <si>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</si>
  <si>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</si>
  <si>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</si>
  <si>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</si>
  <si>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</si>
  <si>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</si>
  <si>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</si>
  <si>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</si>
  <si>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</si>
  <si>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</si>
  <si>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</si>
  <si>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</si>
  <si>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</si>
  <si>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</si>
  <si>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</si>
  <si>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</si>
  <si>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</si>
  <si>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</si>
  <si>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</si>
  <si>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</si>
  <si>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</si>
  <si>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</si>
  <si>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</si>
  <si>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</si>
  <si>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</si>
  <si>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</si>
  <si>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</si>
  <si>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</si>
  <si>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</si>
  <si>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</si>
  <si>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</si>
  <si>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</si>
  <si>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</si>
  <si>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</si>
  <si>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</si>
  <si>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</si>
  <si>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</si>
  <si>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</si>
  <si>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</si>
  <si>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</si>
  <si>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</si>
  <si>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</si>
  <si>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</si>
  <si>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</si>
  <si>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</si>
  <si>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</si>
  <si>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</si>
  <si>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</si>
  <si>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</si>
  <si>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</si>
  <si>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</si>
  <si>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</si>
  <si>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</si>
  <si>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</si>
  <si>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</si>
  <si>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</si>
  <si>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</si>
  <si>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</si>
  <si>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</si>
  <si>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</si>
  <si>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</si>
  <si>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</si>
  <si>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</si>
  <si>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</si>
  <si>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</si>
  <si>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</si>
  <si>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</si>
  <si>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</si>
  <si>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</si>
  <si>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</si>
  <si>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</si>
  <si>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</si>
  <si>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</si>
  <si>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</si>
  <si>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</si>
  <si>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</si>
  <si>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</si>
  <si>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</si>
  <si>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</si>
  <si>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</si>
  <si>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</si>
  <si>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</si>
  <si>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</si>
  <si>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</si>
  <si>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</si>
  <si>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</si>
  <si>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</si>
  <si>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</si>
  <si>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</si>
  <si>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</si>
  <si>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</si>
  <si>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</si>
  <si>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</si>
  <si>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</si>
  <si>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</si>
  <si>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</si>
  <si>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</si>
  <si>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</si>
  <si>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</si>
  <si>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</si>
  <si>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</si>
  <si>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</si>
  <si>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</si>
  <si>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</si>
  <si>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</si>
  <si>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</si>
  <si>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</si>
  <si>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</si>
  <si>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</si>
  <si>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</si>
  <si>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</si>
  <si>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</si>
  <si>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</si>
  <si>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</si>
  <si>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</si>
  <si>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</si>
  <si>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</si>
  <si>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</si>
  <si>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</si>
  <si>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</si>
  <si>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</si>
  <si>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</si>
  <si>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</si>
  <si>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</si>
  <si>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</si>
  <si>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</si>
  <si>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</si>
  <si>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</si>
  <si>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</si>
  <si>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</si>
  <si>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</si>
  <si>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</si>
  <si>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</si>
  <si>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</si>
  <si>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</si>
  <si>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</si>
  <si>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</si>
  <si>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</si>
  <si>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</si>
  <si>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</si>
  <si>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</si>
  <si>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</si>
  <si>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</si>
  <si>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</si>
  <si>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</si>
  <si>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</si>
  <si>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</si>
  <si>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</si>
  <si>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</si>
  <si>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</si>
  <si>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</si>
  <si>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</si>
  <si>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</si>
  <si>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</si>
  <si>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</si>
  <si>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</si>
  <si>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</si>
  <si>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</si>
  <si>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</si>
  <si>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</si>
  <si>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</si>
  <si>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</si>
  <si>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</si>
  <si>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</si>
  <si>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</si>
  <si>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</si>
  <si>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</si>
  <si>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</si>
  <si>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</si>
  <si>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</si>
  <si>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</si>
  <si>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</si>
  <si>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</si>
  <si>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</si>
  <si>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</si>
  <si>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</si>
  <si>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</si>
  <si>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</si>
  <si>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</si>
  <si>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</si>
  <si>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</si>
  <si>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</si>
  <si>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</si>
  <si>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</si>
  <si>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</si>
  <si>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</si>
  <si>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</si>
  <si>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</si>
  <si>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</si>
  <si>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</si>
  <si>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</si>
  <si>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</si>
  <si>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</si>
  <si>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</si>
  <si>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</si>
  <si>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</si>
  <si>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</si>
  <si>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</si>
  <si>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</si>
  <si>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</si>
  <si>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</si>
  <si>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</si>
  <si>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</si>
  <si>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</si>
  <si>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</si>
  <si>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</si>
  <si>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</si>
  <si>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</si>
  <si>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</si>
  <si>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</si>
  <si>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</si>
  <si>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</si>
  <si>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</si>
  <si>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</si>
  <si>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</si>
  <si>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</si>
  <si>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</si>
  <si>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</si>
  <si>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</si>
  <si>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</si>
  <si>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</si>
  <si>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</si>
  <si>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</si>
  <si>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</si>
  <si>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</si>
  <si>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</si>
  <si>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</si>
  <si>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</si>
  <si>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</si>
  <si>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</si>
  <si>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</si>
  <si>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</si>
  <si>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</si>
  <si>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</si>
  <si>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</si>
  <si>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</si>
  <si>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</si>
  <si>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</si>
  <si>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</si>
  <si>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</si>
  <si>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</si>
  <si>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</si>
  <si>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</si>
  <si>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</si>
  <si>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</si>
  <si>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</si>
  <si>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</si>
  <si>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</si>
  <si>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</si>
  <si>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</si>
  <si>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</si>
  <si>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</si>
  <si>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</si>
  <si>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</si>
  <si>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</si>
  <si>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</si>
  <si>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</si>
  <si>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</si>
  <si>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</si>
  <si>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</si>
  <si>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</si>
  <si>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</si>
  <si>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</si>
  <si>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</si>
  <si>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</si>
  <si>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</si>
  <si>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</si>
  <si>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</si>
  <si>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</si>
  <si>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</si>
  <si>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</si>
  <si>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</si>
  <si>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</si>
  <si>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</si>
  <si>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</si>
  <si>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</si>
  <si>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</si>
  <si>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</si>
  <si>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</si>
  <si>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</si>
  <si>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</si>
  <si>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</si>
  <si>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</si>
  <si>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</si>
  <si>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</si>
  <si>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</si>
  <si>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</si>
  <si>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</si>
  <si>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</si>
  <si>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</si>
  <si>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</si>
  <si>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</si>
  <si>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</si>
  <si>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</si>
  <si>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</si>
  <si>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</si>
  <si>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</si>
  <si>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</si>
  <si>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</si>
  <si>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</si>
  <si>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</si>
  <si>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</si>
  <si>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</si>
  <si>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</si>
  <si>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</si>
  <si>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</si>
  <si>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</si>
  <si>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</si>
  <si>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</si>
  <si>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</si>
  <si>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</si>
  <si>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</si>
  <si>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</si>
  <si>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</si>
  <si>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</si>
  <si>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</si>
  <si>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</si>
  <si>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</si>
  <si>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</si>
  <si>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</si>
  <si>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</si>
  <si>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</si>
  <si>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</si>
  <si>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</si>
  <si>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</si>
  <si>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</si>
  <si>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</si>
  <si>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</si>
  <si>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</si>
  <si>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</si>
  <si>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</si>
  <si>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</si>
  <si>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</si>
  <si>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</si>
  <si>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</si>
  <si>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</si>
  <si>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</si>
  <si>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</si>
  <si>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</si>
  <si>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</si>
  <si>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</si>
  <si>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</si>
  <si>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</si>
  <si>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</si>
  <si>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</si>
  <si>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</si>
  <si>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</si>
  <si>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</si>
  <si>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</si>
  <si>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</si>
  <si>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</si>
  <si>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</si>
  <si>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</si>
  <si>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</si>
  <si>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</si>
  <si>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</si>
  <si>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</si>
  <si>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</si>
  <si>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</si>
  <si>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</si>
  <si>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</si>
  <si>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</si>
  <si>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</si>
  <si>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</si>
  <si>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</si>
  <si>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</si>
  <si>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</si>
  <si>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</si>
  <si>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</si>
  <si>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</si>
  <si>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</si>
  <si>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</si>
  <si>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</si>
  <si>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</si>
  <si>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</si>
  <si>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</si>
  <si>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</si>
  <si>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</si>
  <si>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</si>
  <si>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</si>
  <si>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</si>
  <si>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</si>
  <si>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</si>
  <si>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</si>
  <si>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</si>
  <si>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</si>
  <si>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</si>
  <si>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</si>
  <si>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</si>
  <si>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</si>
  <si>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</si>
  <si>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</si>
  <si>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</si>
  <si>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</si>
  <si>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</si>
  <si>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</si>
  <si>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</si>
  <si>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</si>
  <si>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</si>
  <si>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</si>
  <si>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</si>
  <si>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</si>
  <si>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</si>
  <si>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</si>
  <si>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</si>
  <si>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</si>
  <si>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</si>
  <si>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</si>
  <si>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</si>
  <si>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</si>
  <si>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</si>
  <si>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</si>
  <si>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</si>
  <si>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</si>
  <si>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</si>
  <si>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</si>
  <si>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</si>
  <si>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</si>
  <si>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</si>
  <si>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</si>
  <si>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</si>
  <si>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</si>
  <si>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</si>
  <si>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</si>
  <si>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</si>
  <si>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</si>
  <si>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</si>
  <si>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</si>
  <si>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</si>
  <si>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</si>
  <si>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</si>
  <si>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</si>
  <si>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</si>
  <si>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</si>
  <si>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</si>
  <si>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</si>
  <si>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</si>
  <si>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</si>
  <si>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</si>
  <si>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</si>
  <si>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</si>
  <si>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</si>
  <si>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</si>
  <si>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</si>
  <si>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</si>
  <si>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</si>
  <si>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</si>
  <si>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</si>
  <si>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</si>
  <si>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</si>
  <si>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</si>
  <si>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</si>
  <si>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</si>
  <si>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</si>
  <si>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</si>
  <si>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</si>
  <si>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</si>
  <si>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</si>
  <si>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</si>
  <si>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</si>
  <si>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</si>
  <si>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</si>
  <si>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</si>
  <si>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</si>
  <si>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</si>
  <si>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</si>
  <si>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</si>
  <si>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</si>
  <si>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</si>
  <si>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</si>
  <si>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</si>
  <si>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</si>
  <si>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</si>
  <si>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</si>
  <si>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</si>
  <si>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</si>
  <si>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</si>
  <si>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</si>
  <si>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</si>
  <si>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</si>
  <si>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</si>
  <si>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</si>
  <si>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</si>
  <si>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</si>
  <si>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</si>
  <si>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</si>
  <si>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</si>
  <si>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</si>
  <si>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</si>
  <si>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</si>
  <si>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</si>
  <si>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</si>
  <si>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</si>
  <si>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</si>
  <si>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</si>
  <si>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</si>
  <si>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</si>
  <si>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</si>
  <si>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</si>
  <si>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</si>
  <si>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</si>
  <si>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</si>
  <si>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</si>
  <si>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</si>
  <si>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</si>
  <si>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</si>
  <si>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</si>
  <si>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</si>
  <si>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</si>
  <si>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</si>
  <si>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</si>
  <si>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</si>
  <si>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</si>
  <si>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</si>
  <si>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</si>
  <si>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</si>
  <si>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</si>
  <si>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</si>
  <si>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</si>
  <si>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</si>
  <si>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</si>
  <si>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</si>
  <si>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</si>
  <si>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</si>
  <si>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</si>
  <si>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</si>
  <si>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</si>
  <si>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</si>
  <si>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</si>
  <si>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</si>
  <si>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</si>
  <si>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</si>
  <si>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</si>
  <si>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</si>
  <si>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</si>
  <si>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</si>
  <si>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</si>
  <si>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</si>
  <si>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</si>
  <si>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</si>
  <si>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</si>
  <si>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</si>
  <si>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</si>
  <si>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</si>
  <si>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</si>
  <si>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</si>
  <si>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</si>
  <si>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</si>
  <si>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</si>
  <si>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</si>
  <si>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</si>
  <si>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</si>
  <si>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</si>
  <si>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</si>
  <si>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</si>
  <si>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</si>
  <si>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</si>
  <si>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</si>
  <si>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</si>
  <si>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</si>
  <si>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</si>
  <si>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</si>
  <si>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</si>
  <si>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</si>
  <si>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</si>
  <si>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</si>
  <si>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</si>
  <si>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</si>
  <si>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</si>
  <si>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</si>
  <si>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</si>
  <si>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</si>
  <si>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</si>
  <si>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</si>
  <si>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</si>
  <si>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</si>
  <si>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</si>
  <si>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</si>
  <si>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</si>
  <si>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</si>
  <si>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</si>
  <si>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</si>
  <si>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</si>
  <si>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</si>
  <si>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</si>
  <si>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</si>
  <si>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</si>
  <si>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</si>
  <si>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</si>
  <si>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</si>
  <si>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</si>
  <si>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</si>
  <si>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</si>
  <si>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</si>
  <si>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</si>
  <si>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</si>
  <si>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</si>
  <si>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</si>
  <si>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</si>
  <si>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</si>
  <si>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</si>
  <si>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</si>
  <si>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</si>
  <si>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</si>
  <si>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</si>
  <si>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</si>
  <si>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</si>
  <si>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</si>
  <si>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</si>
  <si>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</si>
  <si>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</si>
  <si>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</si>
  <si>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</si>
  <si>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</si>
  <si>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</si>
  <si>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</si>
  <si>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</si>
  <si>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</si>
  <si>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</si>
  <si>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</si>
  <si>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</si>
  <si>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</si>
  <si>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</si>
  <si>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</si>
  <si>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</si>
  <si>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</si>
  <si>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</si>
  <si>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</si>
  <si>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</si>
  <si>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</si>
  <si>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</si>
  <si>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</si>
  <si>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</si>
  <si>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</si>
  <si>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</si>
  <si>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</si>
  <si>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</si>
  <si>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</si>
  <si>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</si>
  <si>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</si>
  <si>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</si>
  <si>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</si>
  <si>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</si>
  <si>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</si>
  <si>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</si>
  <si>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</si>
  <si>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</si>
  <si>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</si>
  <si>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</si>
  <si>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</si>
  <si>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</si>
  <si>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</si>
  <si>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</si>
  <si>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</si>
  <si>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</si>
  <si>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</si>
  <si>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</si>
  <si>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</si>
  <si>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</si>
  <si>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</si>
  <si>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</si>
  <si>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</si>
  <si>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</si>
  <si>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</si>
  <si>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</si>
  <si>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</si>
  <si>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</si>
  <si>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</si>
  <si>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</si>
  <si>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</si>
  <si>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</si>
  <si>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</si>
  <si>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</si>
  <si>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</si>
  <si>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</si>
  <si>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</si>
  <si>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</si>
  <si>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</si>
  <si>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</si>
  <si>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</si>
  <si>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</si>
  <si>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</si>
  <si>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</si>
  <si>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</si>
  <si>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</si>
  <si>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</si>
  <si>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</si>
  <si>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</si>
  <si>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</si>
  <si>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</si>
  <si>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</si>
  <si>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</si>
  <si>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</si>
  <si>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</si>
  <si>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</si>
  <si>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</si>
  <si>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</si>
  <si>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</si>
  <si>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</si>
  <si>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</si>
  <si>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</si>
  <si>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</si>
  <si>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</si>
  <si>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</si>
  <si>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</si>
  <si>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</si>
  <si>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</si>
  <si>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</si>
  <si>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</si>
  <si>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</si>
  <si>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</si>
  <si>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</si>
  <si>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</si>
  <si>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</si>
  <si>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</si>
  <si>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</si>
  <si>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</si>
  <si>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</si>
  <si>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</si>
  <si>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</si>
  <si>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</si>
  <si>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</si>
  <si>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</si>
  <si>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</si>
  <si>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</si>
  <si>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</si>
  <si>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</si>
  <si>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</si>
  <si>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</si>
  <si>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</si>
  <si>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</si>
  <si>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</si>
  <si>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</si>
  <si>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</si>
  <si>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</si>
  <si>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</si>
  <si>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</si>
  <si>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</si>
  <si>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</si>
  <si>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</si>
  <si>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</si>
  <si>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</si>
  <si>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</si>
  <si>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</si>
  <si>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</si>
  <si>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</si>
  <si>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</si>
  <si>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</si>
  <si>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</si>
  <si>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</si>
  <si>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</si>
  <si>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</si>
  <si>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</si>
  <si>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</si>
  <si>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</si>
  <si>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</si>
  <si>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</si>
  <si>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</si>
  <si>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</si>
  <si>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</si>
  <si>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</si>
  <si>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</si>
  <si>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</si>
  <si>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</si>
  <si>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</si>
  <si>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</si>
  <si>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</si>
  <si>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</si>
  <si>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</si>
  <si>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</si>
  <si>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</si>
  <si>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</si>
  <si>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</si>
  <si>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</si>
  <si>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</si>
  <si>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</si>
  <si>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</si>
  <si>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</si>
  <si>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</si>
  <si>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</si>
  <si>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</si>
  <si>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</si>
  <si>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</si>
  <si>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</si>
  <si>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</si>
  <si>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</si>
  <si>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</si>
  <si>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</si>
  <si>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</si>
  <si>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</si>
  <si>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</si>
  <si>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</si>
  <si>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</si>
  <si>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</si>
  <si>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</si>
  <si>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</si>
  <si>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</si>
  <si>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</si>
  <si>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</si>
  <si>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</si>
  <si>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</si>
  <si>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</si>
  <si>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</si>
  <si>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</si>
  <si>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</si>
  <si>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</si>
  <si>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</si>
  <si>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</si>
  <si>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</si>
  <si>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</si>
  <si>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</si>
  <si>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</si>
  <si>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</si>
  <si>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</si>
  <si>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</si>
  <si>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</si>
  <si>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</si>
  <si>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</si>
  <si>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</si>
  <si>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</si>
  <si>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</si>
  <si>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</si>
  <si>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</si>
  <si>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</si>
  <si>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</si>
  <si>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</si>
  <si>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</si>
  <si>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</si>
  <si>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</si>
  <si>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</si>
  <si>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</si>
  <si>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</si>
  <si>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</si>
  <si>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</si>
  <si>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</si>
  <si>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</si>
  <si>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</si>
  <si>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</si>
  <si>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</si>
  <si>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</si>
  <si>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</si>
  <si>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</si>
  <si>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</si>
  <si>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</si>
  <si>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</si>
  <si>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</si>
  <si>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</si>
  <si>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</si>
  <si>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</si>
  <si>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</si>
  <si>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</si>
  <si>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</si>
  <si>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</si>
  <si>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</si>
  <si>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</si>
  <si>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</si>
  <si>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</si>
  <si>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</si>
  <si>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</si>
  <si>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</si>
  <si>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</si>
  <si>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</si>
  <si>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</si>
  <si>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</si>
  <si>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</si>
  <si>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</si>
  <si>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</si>
  <si>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</si>
  <si>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</si>
  <si>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</si>
  <si>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</si>
  <si>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</si>
  <si>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</si>
  <si>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</si>
  <si>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</si>
  <si>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</si>
  <si>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</si>
  <si>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</si>
  <si>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</si>
  <si>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</si>
  <si>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</si>
  <si>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</si>
  <si>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</si>
  <si>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</si>
  <si>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</si>
  <si>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</si>
  <si>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</si>
  <si>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</si>
  <si>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</si>
  <si>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</si>
  <si>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</si>
  <si>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</si>
  <si>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</si>
  <si>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</si>
  <si>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</si>
  <si>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</si>
  <si>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</si>
  <si>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</si>
  <si>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</si>
  <si>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</si>
  <si>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</si>
  <si>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</si>
  <si>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</si>
  <si>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</si>
  <si>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</si>
  <si>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</si>
  <si>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</si>
  <si>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</si>
  <si>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</si>
  <si>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</si>
  <si>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</si>
  <si>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</si>
  <si>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</si>
  <si>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</si>
  <si>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</si>
  <si>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</si>
  <si>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</si>
  <si>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</si>
  <si>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</si>
  <si>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</si>
  <si>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</si>
  <si>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</si>
  <si>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</si>
  <si>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</si>
  <si>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</si>
  <si>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</si>
  <si>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</si>
  <si>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</si>
  <si>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</si>
  <si>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</si>
  <si>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</si>
  <si>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</si>
  <si>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</si>
  <si>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</si>
  <si>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</si>
  <si>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</si>
  <si>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</si>
  <si>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</si>
  <si>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</si>
  <si>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</si>
  <si>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</si>
  <si>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</si>
  <si>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</si>
  <si>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</si>
  <si>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</si>
  <si>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</si>
  <si>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</si>
  <si>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</si>
  <si>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</si>
  <si>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</si>
  <si>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</si>
  <si>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</si>
  <si>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</si>
  <si>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</si>
  <si>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</si>
  <si>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</si>
  <si>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</si>
  <si>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</si>
  <si>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</si>
  <si>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</si>
  <si>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</si>
  <si>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</si>
  <si>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</si>
  <si>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</si>
  <si>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</si>
  <si>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</si>
  <si>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</si>
  <si>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</si>
  <si>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</si>
  <si>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</si>
  <si>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</si>
  <si>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</si>
  <si>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</si>
  <si>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</si>
  <si>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</si>
  <si>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</si>
  <si>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</si>
  <si>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</si>
  <si>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</si>
  <si>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</si>
  <si>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</si>
  <si>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</si>
  <si>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</si>
  <si>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</si>
  <si>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</si>
  <si>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</si>
  <si>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</si>
  <si>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</si>
  <si>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</si>
  <si>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</si>
  <si>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</si>
  <si>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</si>
  <si>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</si>
  <si>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</si>
  <si>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</si>
  <si>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</si>
  <si>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</si>
  <si>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</si>
  <si>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</si>
  <si>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</si>
  <si>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</si>
  <si>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</si>
  <si>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</si>
  <si>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</si>
  <si>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</si>
  <si>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</si>
  <si>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</si>
  <si>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</si>
  <si>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</si>
  <si>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</si>
  <si>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</si>
  <si>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</si>
  <si>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</si>
  <si>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</si>
  <si>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</si>
  <si>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</si>
  <si>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</si>
  <si>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</si>
  <si>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</si>
  <si>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</si>
  <si>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</si>
  <si>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</si>
  <si>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</si>
  <si>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</si>
  <si>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</si>
  <si>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</si>
  <si>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</si>
  <si>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</si>
  <si>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</si>
  <si>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</si>
  <si>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</si>
  <si>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</si>
  <si>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</si>
  <si>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</si>
  <si>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</si>
  <si>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</si>
  <si>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</si>
  <si>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</si>
  <si>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</si>
  <si>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</si>
  <si>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</si>
  <si>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</si>
  <si>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</si>
  <si>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</si>
  <si>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</si>
  <si>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</si>
  <si>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</si>
  <si>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</si>
  <si>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</si>
  <si>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</si>
  <si>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</si>
  <si>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</si>
  <si>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</si>
  <si>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</si>
  <si>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</si>
  <si>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</si>
  <si>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</si>
  <si>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</si>
  <si>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</si>
  <si>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</si>
  <si>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</si>
  <si>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</si>
  <si>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</si>
  <si>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</si>
  <si>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</si>
  <si>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</si>
  <si>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</si>
  <si>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</si>
  <si>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</si>
  <si>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</si>
  <si>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</si>
  <si>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</si>
  <si>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</si>
  <si>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</si>
  <si>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</si>
  <si>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</si>
  <si>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</si>
  <si>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</si>
  <si>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</si>
  <si>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</si>
  <si>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</si>
  <si>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</si>
  <si>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</si>
  <si>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</si>
  <si>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</si>
  <si>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</si>
  <si>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</si>
  <si>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</si>
  <si>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</si>
  <si>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</si>
  <si>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</si>
  <si>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</si>
  <si>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</si>
  <si>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</si>
  <si>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</si>
  <si>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</si>
  <si>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</si>
  <si>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</si>
  <si>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</si>
  <si>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</si>
  <si>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</si>
  <si>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</si>
  <si>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</si>
  <si>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</si>
  <si>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</si>
  <si>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</si>
  <si>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</si>
  <si>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</si>
  <si>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</si>
  <si>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</si>
  <si>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</si>
  <si>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</si>
  <si>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</si>
  <si>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</si>
  <si>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</si>
  <si>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</si>
  <si>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</si>
  <si>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</si>
  <si>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</si>
  <si>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</si>
  <si>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</si>
  <si>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</si>
  <si>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</si>
  <si>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</si>
  <si>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</si>
  <si>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</si>
  <si>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</si>
  <si>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</si>
  <si>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</si>
  <si>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</si>
  <si>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</si>
  <si>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</si>
  <si>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</si>
  <si>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</si>
  <si>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</si>
  <si>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</si>
  <si>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</si>
  <si>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</si>
  <si>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</si>
  <si>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</si>
  <si>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</si>
  <si>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</si>
  <si>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</si>
  <si>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</si>
  <si>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</si>
  <si>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</si>
  <si>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</si>
  <si>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</si>
  <si>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</si>
  <si>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</si>
  <si>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</si>
  <si>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</si>
  <si>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</si>
  <si>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</si>
  <si>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</si>
  <si>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</si>
  <si>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</si>
  <si>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</si>
  <si>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</si>
  <si>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</si>
  <si>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</si>
  <si>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</si>
  <si>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</si>
  <si>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</si>
  <si>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</si>
  <si>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</si>
  <si>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</si>
  <si>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</si>
  <si>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</si>
  <si>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</si>
  <si>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</si>
  <si>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</si>
  <si>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</si>
  <si>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</si>
  <si>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</si>
  <si>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</si>
  <si>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</si>
  <si>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</si>
  <si>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</si>
  <si>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</si>
  <si>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</si>
  <si>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</si>
  <si>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</si>
  <si>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</si>
  <si>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</si>
  <si>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</si>
  <si>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</si>
  <si>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</si>
  <si>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</si>
  <si>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</si>
  <si>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</si>
  <si>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</si>
  <si>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</si>
  <si>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</si>
  <si>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</si>
  <si>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</si>
  <si>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</si>
  <si>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</si>
  <si>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</si>
  <si>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</si>
  <si>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</si>
  <si>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</si>
  <si>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</si>
  <si>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</si>
  <si>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</si>
  <si>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</si>
  <si>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</si>
  <si>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</si>
  <si>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</si>
  <si>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</si>
  <si>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</si>
  <si>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</si>
  <si>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</si>
  <si>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</si>
  <si>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</si>
  <si>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</si>
  <si>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</si>
  <si>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</si>
  <si>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</si>
  <si>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</si>
  <si>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</si>
  <si>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</si>
  <si>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</si>
  <si>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</si>
  <si>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</si>
  <si>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</si>
  <si>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</si>
  <si>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</si>
  <si>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</si>
  <si>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</si>
  <si>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</si>
  <si>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</si>
  <si>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</si>
  <si>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</si>
  <si>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</si>
  <si>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</si>
  <si>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</si>
  <si>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</si>
  <si>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</si>
  <si>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</si>
  <si>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</si>
  <si>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</si>
  <si>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</si>
  <si>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</si>
  <si>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</si>
  <si>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</si>
  <si>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</si>
  <si>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</si>
  <si>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</si>
  <si>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</si>
  <si>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</si>
  <si>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</si>
  <si>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</si>
  <si>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</si>
  <si>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</si>
  <si>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</si>
  <si>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</si>
  <si>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</si>
  <si>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</si>
  <si>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</si>
  <si>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</si>
  <si>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</si>
  <si>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</si>
  <si>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</si>
  <si>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</si>
  <si>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</si>
  <si>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</si>
  <si>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</si>
  <si>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</si>
  <si>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</si>
  <si>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</si>
  <si>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</si>
  <si>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</si>
  <si>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</si>
  <si>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</si>
  <si>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</si>
  <si>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</si>
  <si>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</si>
  <si>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</si>
  <si>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</si>
  <si>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</si>
  <si>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</si>
  <si>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</si>
  <si>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</si>
  <si>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</si>
  <si>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</si>
  <si>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</si>
  <si>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</si>
  <si>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</si>
  <si>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</si>
  <si>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</si>
  <si>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</si>
  <si>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</si>
  <si>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</si>
  <si>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</si>
  <si>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</si>
  <si>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</si>
  <si>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</si>
  <si>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</si>
  <si>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</si>
  <si>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</si>
  <si>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</si>
  <si>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</si>
  <si>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</si>
  <si>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</si>
  <si>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</si>
  <si>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</si>
  <si>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</si>
  <si>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</si>
  <si>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</si>
  <si>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</si>
  <si>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</si>
  <si>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</si>
  <si>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</si>
  <si>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</si>
  <si>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</si>
  <si>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</si>
  <si>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</si>
  <si>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</si>
  <si>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</si>
  <si>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</si>
  <si>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</si>
  <si>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</si>
  <si>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</si>
  <si>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</si>
  <si>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</si>
  <si>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</si>
  <si>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</si>
  <si>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</si>
  <si>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</si>
  <si>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</si>
  <si>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</si>
  <si>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</si>
  <si>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</si>
  <si>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</si>
  <si>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</si>
  <si>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</si>
  <si>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</si>
  <si>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</si>
  <si>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</si>
  <si>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</si>
  <si>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</si>
  <si>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</si>
  <si>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</si>
  <si>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</si>
  <si>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</si>
  <si>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</si>
  <si>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</si>
  <si>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</si>
  <si>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</si>
  <si>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</si>
  <si>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</si>
  <si>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</si>
  <si>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</si>
  <si>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</si>
  <si>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</si>
  <si>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</si>
  <si>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</si>
  <si>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</si>
  <si>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</si>
  <si>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</si>
  <si>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</si>
  <si>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</si>
  <si>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</si>
  <si>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</si>
  <si>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</si>
  <si>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</si>
  <si>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</si>
  <si>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</si>
  <si>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</si>
  <si>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</si>
  <si>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</si>
  <si>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</si>
  <si>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</si>
  <si>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</si>
  <si>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</si>
  <si>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</si>
  <si>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</si>
  <si>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</si>
  <si>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</si>
  <si>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</si>
  <si>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</si>
  <si>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</si>
  <si>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</si>
  <si>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</si>
  <si>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</si>
  <si>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</si>
  <si>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</si>
  <si>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</si>
  <si>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</si>
  <si>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</si>
  <si>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</si>
  <si>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</si>
  <si>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</si>
  <si>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</si>
  <si>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</si>
  <si>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</si>
  <si>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</si>
  <si>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</si>
  <si>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</si>
  <si>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</si>
  <si>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</si>
  <si>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</si>
  <si>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</si>
  <si>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</si>
  <si>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</si>
  <si>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</si>
  <si>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</si>
  <si>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</si>
  <si>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</si>
  <si>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</si>
  <si>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</si>
  <si>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</si>
  <si>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</si>
  <si>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</si>
  <si>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</si>
  <si>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</si>
  <si>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</si>
  <si>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</si>
  <si>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</si>
  <si>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</si>
  <si>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</si>
  <si>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</si>
  <si>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</si>
  <si>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</si>
  <si>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</si>
  <si>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</si>
  <si>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</si>
  <si>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</si>
  <si>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</si>
  <si>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</si>
  <si>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</si>
  <si>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</si>
  <si>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</si>
  <si>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</si>
  <si>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</si>
  <si>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</si>
  <si>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</si>
  <si>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</si>
  <si>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</si>
  <si>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</si>
  <si>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</si>
  <si>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</si>
  <si>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</si>
  <si>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</si>
  <si>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</si>
  <si>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</si>
  <si>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</si>
  <si>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</si>
  <si>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</si>
  <si>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</si>
  <si>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</si>
  <si>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</si>
  <si>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</si>
  <si>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</si>
  <si>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</si>
  <si>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</si>
  <si>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</si>
  <si>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</si>
  <si>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</si>
  <si>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</si>
  <si>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</si>
  <si>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</si>
  <si>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</si>
  <si>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</si>
  <si>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</si>
  <si>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</si>
  <si>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</si>
  <si>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</si>
  <si>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</si>
  <si>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</si>
  <si>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</si>
  <si>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</si>
  <si>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</si>
  <si>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</si>
  <si>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</si>
  <si>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</si>
  <si>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</si>
  <si>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</si>
  <si>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</si>
  <si>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</si>
  <si>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</si>
  <si>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</si>
  <si>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</si>
  <si>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</si>
  <si>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</si>
  <si>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</si>
  <si>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</si>
  <si>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</si>
  <si>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</si>
  <si>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</si>
  <si>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</si>
  <si>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</si>
  <si>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</si>
  <si>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</si>
  <si>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</si>
  <si>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</si>
  <si>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</si>
  <si>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</si>
  <si>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</si>
  <si>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</si>
  <si>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</si>
  <si>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</si>
  <si>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</si>
  <si>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</si>
  <si>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</si>
  <si>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</si>
  <si>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</si>
  <si>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</si>
  <si>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</si>
  <si>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</si>
  <si>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</si>
  <si>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</si>
  <si>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</si>
  <si>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</si>
  <si>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</si>
  <si>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</si>
  <si>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</si>
  <si>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</si>
  <si>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</si>
  <si>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</si>
  <si>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</si>
  <si>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</si>
  <si>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</si>
  <si>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</si>
  <si>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</si>
  <si>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</si>
  <si>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</si>
  <si>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</si>
  <si>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</si>
  <si>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</si>
  <si>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</si>
  <si>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</si>
  <si>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</si>
  <si>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</si>
  <si>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</si>
  <si>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</si>
  <si>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</si>
  <si>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</si>
  <si>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</si>
  <si>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</si>
  <si>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</si>
  <si>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</si>
  <si>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</si>
  <si>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</si>
  <si>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</si>
  <si>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</si>
  <si>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</si>
  <si>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</si>
  <si>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</si>
  <si>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</si>
  <si>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</si>
  <si>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</si>
  <si>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</si>
  <si>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</si>
  <si>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</si>
  <si>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</si>
  <si>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</si>
  <si>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</si>
  <si>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</si>
  <si>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</si>
  <si>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</si>
  <si>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</si>
  <si>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</si>
  <si>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</si>
  <si>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</si>
  <si>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</si>
  <si>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</si>
  <si>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</si>
  <si>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</si>
  <si>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</si>
  <si>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</si>
  <si>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</si>
  <si>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</si>
  <si>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</si>
  <si>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</si>
  <si>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</si>
  <si>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</si>
  <si>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</si>
  <si>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</si>
  <si>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</si>
  <si>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</si>
  <si>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</si>
  <si>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</si>
  <si>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</si>
  <si>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</si>
  <si>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</si>
  <si>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</si>
  <si>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</si>
  <si>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</si>
  <si>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</si>
  <si>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</si>
  <si>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</si>
  <si>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</si>
  <si>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</si>
  <si>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</si>
  <si>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</si>
  <si>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</si>
  <si>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</si>
  <si>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</si>
  <si>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</si>
  <si>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</si>
  <si>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</si>
  <si>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</si>
  <si>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</si>
  <si>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</si>
  <si>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</si>
  <si>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</si>
  <si>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</si>
  <si>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</si>
  <si>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</si>
  <si>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</si>
  <si>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</si>
  <si>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</si>
  <si>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</si>
  <si>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</si>
  <si>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</si>
  <si>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</si>
  <si>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</si>
  <si>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</si>
  <si>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</si>
  <si>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</si>
  <si>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</si>
  <si>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</si>
  <si>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</si>
  <si>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</si>
  <si>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</si>
  <si>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</si>
  <si>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</si>
  <si>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</si>
  <si>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</si>
  <si>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</si>
  <si>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</si>
  <si>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</si>
  <si>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</si>
  <si>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</si>
  <si>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</si>
  <si>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</si>
  <si>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</si>
  <si>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</si>
  <si>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</si>
  <si>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</si>
  <si>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</si>
  <si>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</si>
  <si>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</si>
  <si>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</si>
  <si>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</si>
  <si>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</si>
  <si>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</si>
  <si>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</si>
  <si>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</si>
  <si>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</si>
  <si>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</si>
  <si>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</si>
  <si>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</si>
  <si>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</si>
  <si>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</si>
  <si>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</si>
  <si>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</si>
  <si>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</si>
  <si>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</si>
  <si>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</si>
  <si>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</si>
  <si>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</si>
  <si>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</si>
  <si>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</si>
  <si>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</si>
  <si>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</si>
  <si>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</si>
  <si>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</si>
  <si>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</si>
  <si>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</si>
  <si>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</si>
  <si>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</si>
  <si>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</si>
  <si>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</si>
  <si>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</si>
  <si>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</si>
  <si>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</si>
  <si>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</si>
  <si>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</si>
  <si>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</si>
  <si>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</si>
  <si>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</si>
  <si>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</si>
  <si>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</si>
  <si>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</si>
  <si>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</si>
  <si>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</si>
  <si>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</si>
  <si>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</si>
  <si>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</si>
  <si>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</si>
  <si>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</si>
  <si>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</si>
  <si>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</si>
  <si>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</si>
  <si>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</si>
  <si>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</si>
  <si>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</si>
  <si>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</si>
  <si>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</si>
  <si>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</si>
  <si>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</si>
  <si>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</si>
  <si>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</si>
  <si>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</si>
  <si>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</si>
  <si>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</si>
  <si>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</si>
  <si>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</si>
  <si>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</si>
  <si>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</si>
  <si>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</si>
  <si>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</si>
  <si>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</si>
  <si>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</si>
  <si>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</si>
  <si>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</si>
  <si>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</si>
  <si>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</si>
  <si>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</si>
  <si>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</si>
  <si>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</si>
  <si>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</si>
  <si>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</si>
  <si>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</si>
  <si>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</si>
  <si>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</si>
  <si>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</si>
  <si>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</si>
  <si>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</si>
  <si>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</si>
  <si>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</si>
  <si>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</si>
  <si>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</si>
  <si>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</si>
  <si>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</si>
  <si>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</si>
  <si>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</si>
  <si>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</si>
  <si>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</si>
  <si>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</si>
  <si>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</si>
  <si>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</si>
  <si>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</si>
  <si>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</si>
  <si>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</si>
  <si>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</si>
  <si>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</si>
  <si>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</si>
  <si>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</si>
  <si>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</si>
  <si>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</si>
  <si>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</si>
  <si>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</si>
  <si>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</si>
  <si>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</si>
  <si>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</si>
  <si>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</si>
  <si>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</si>
  <si>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</si>
  <si>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</si>
  <si>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</si>
  <si>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</si>
  <si>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</si>
  <si>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</si>
  <si>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</si>
  <si>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</si>
  <si>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</si>
  <si>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</si>
  <si>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</si>
  <si>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</si>
  <si>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</si>
  <si>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</si>
  <si>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</si>
  <si>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</si>
  <si>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</si>
  <si>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</si>
  <si>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</si>
  <si>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</si>
  <si>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</si>
  <si>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</si>
  <si>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</si>
  <si>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</si>
  <si>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</si>
  <si>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</si>
  <si>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</si>
  <si>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</si>
  <si>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</si>
  <si>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</si>
  <si>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</si>
  <si>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</si>
  <si>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</si>
  <si>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</si>
  <si>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</si>
  <si>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</si>
  <si>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</si>
  <si>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</si>
  <si>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</si>
  <si>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</si>
  <si>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</si>
  <si>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</si>
  <si>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</si>
  <si>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</si>
  <si>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</si>
  <si>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</si>
  <si>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</si>
  <si>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</si>
  <si>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</si>
  <si>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</si>
  <si>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</si>
  <si>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</si>
  <si>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</si>
  <si>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</si>
  <si>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</si>
  <si>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</si>
  <si>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</si>
  <si>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</si>
  <si>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</si>
  <si>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</si>
  <si>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</si>
  <si>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</si>
  <si>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</si>
  <si>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</si>
  <si>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</si>
  <si>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</si>
  <si>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</si>
  <si>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</si>
  <si>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</si>
  <si>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</si>
  <si>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</si>
  <si>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</si>
  <si>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</si>
  <si>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</si>
  <si>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</si>
  <si>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</si>
  <si>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</si>
  <si>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</si>
  <si>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</si>
  <si>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</si>
  <si>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</si>
  <si>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</si>
  <si>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</si>
  <si>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</si>
  <si>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</si>
  <si>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</si>
  <si>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</si>
  <si>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</si>
  <si>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</si>
  <si>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</si>
  <si>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</si>
  <si>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</si>
  <si>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</si>
  <si>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</si>
  <si>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</si>
  <si>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</si>
  <si>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</si>
  <si>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</si>
  <si>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</si>
  <si>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</si>
  <si>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</si>
  <si>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</si>
  <si>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</si>
  <si>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</si>
  <si>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</si>
  <si>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</si>
  <si>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</si>
  <si>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</si>
  <si>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</si>
  <si>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</si>
  <si>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</si>
  <si>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</si>
  <si>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</si>
  <si>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</si>
  <si>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</si>
  <si>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</si>
  <si>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</si>
  <si>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</si>
  <si>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</si>
  <si>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</si>
  <si>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</si>
  <si>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</si>
  <si>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</si>
  <si>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</si>
  <si>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</si>
  <si>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</si>
  <si>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</si>
  <si>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</si>
  <si>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</si>
  <si>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</si>
  <si>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</si>
  <si>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</si>
  <si>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</si>
  <si>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</si>
  <si>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</si>
  <si>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</si>
  <si>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</si>
  <si>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</si>
  <si>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</si>
  <si>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</si>
  <si>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</si>
  <si>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</si>
  <si>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</si>
  <si>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</si>
  <si>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</si>
  <si>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</si>
  <si>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</si>
  <si>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</si>
  <si>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</si>
  <si>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</si>
  <si>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</si>
  <si>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</si>
  <si>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</si>
  <si>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</si>
  <si>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</si>
  <si>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</si>
  <si>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</si>
  <si>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</si>
  <si>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</si>
  <si>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</si>
  <si>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</si>
  <si>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</si>
  <si>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</si>
  <si>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</si>
  <si>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</si>
  <si>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</si>
  <si>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</si>
  <si>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</si>
  <si>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</si>
  <si>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</si>
  <si>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</si>
  <si>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</si>
  <si>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</si>
  <si>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</si>
  <si>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</si>
  <si>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</si>
  <si>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</si>
  <si>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</si>
  <si>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</si>
  <si>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</si>
  <si>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</si>
  <si>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</si>
  <si>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</si>
  <si>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</si>
  <si>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</si>
  <si>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</si>
  <si>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</si>
  <si>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</si>
  <si>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</si>
  <si>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</si>
  <si>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</si>
  <si>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</si>
  <si>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</si>
  <si>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</si>
  <si>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</si>
  <si>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</si>
  <si>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</si>
  <si>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</si>
  <si>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</si>
  <si>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</si>
  <si>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</si>
  <si>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</si>
  <si>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</si>
  <si>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</si>
  <si>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</si>
  <si>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</si>
  <si>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</si>
  <si>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</si>
  <si>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</si>
  <si>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</si>
  <si>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</si>
  <si>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</si>
  <si>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</si>
  <si>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</si>
  <si>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</si>
  <si>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</si>
  <si>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</si>
  <si>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</si>
  <si>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</si>
  <si>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</si>
  <si>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</si>
  <si>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</si>
  <si>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</si>
  <si>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</si>
  <si>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</si>
  <si>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</si>
  <si>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</si>
  <si>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</si>
  <si>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</si>
  <si>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</si>
  <si>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</si>
  <si>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</si>
  <si>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</si>
  <si>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</si>
  <si>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</si>
  <si>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</si>
  <si>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</si>
  <si>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</si>
  <si>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</si>
  <si>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</si>
  <si>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</si>
  <si>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</si>
  <si>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</si>
  <si>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</si>
  <si>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</si>
  <si>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</si>
  <si>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</si>
  <si>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</si>
  <si>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</si>
  <si>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</si>
  <si>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</si>
  <si>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</si>
  <si>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</si>
  <si>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</si>
  <si>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</si>
  <si>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</si>
  <si>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</si>
  <si>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</si>
  <si>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</si>
  <si>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</si>
  <si>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</si>
  <si>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</si>
  <si>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</si>
  <si>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</si>
  <si>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</si>
  <si>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</si>
  <si>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</si>
  <si>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</si>
  <si>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</si>
  <si>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</si>
  <si>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</si>
  <si>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</si>
  <si>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</si>
  <si>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</si>
  <si>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</si>
  <si>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</si>
  <si>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</si>
  <si>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</si>
  <si>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</si>
  <si>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</si>
  <si>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</si>
  <si>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</si>
  <si>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</si>
  <si>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</si>
  <si>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</si>
  <si>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</si>
  <si>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</si>
  <si>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</si>
  <si>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</si>
  <si>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</si>
  <si>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</si>
  <si>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</si>
  <si>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</si>
  <si>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</si>
  <si>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</si>
  <si>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</si>
  <si>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</si>
  <si>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</si>
  <si>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</si>
  <si>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</si>
  <si>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</si>
  <si>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</si>
  <si>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</si>
  <si>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</si>
  <si>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</si>
  <si>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</si>
  <si>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</si>
  <si>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</si>
  <si>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</si>
  <si>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</si>
  <si>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</si>
  <si>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</si>
  <si>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</si>
  <si>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</si>
  <si>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</si>
  <si>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</si>
  <si>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</si>
  <si>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</si>
  <si>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</si>
  <si>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</si>
  <si>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</si>
  <si>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</si>
  <si>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</si>
  <si>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</si>
  <si>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</si>
  <si>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</si>
  <si>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</si>
  <si>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</si>
  <si>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</si>
  <si>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</si>
  <si>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</si>
  <si>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</si>
  <si>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</si>
  <si>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</si>
  <si>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</si>
  <si>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</si>
  <si>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</si>
  <si>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</si>
  <si>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</si>
  <si>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</si>
  <si>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</si>
  <si>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</si>
  <si>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</si>
  <si>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</si>
  <si>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</si>
  <si>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</si>
  <si>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</si>
  <si>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</si>
  <si>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</si>
  <si>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</si>
  <si>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</si>
  <si>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</si>
  <si>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</si>
  <si>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</si>
  <si>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</si>
  <si>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</si>
  <si>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</si>
  <si>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</si>
  <si>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</si>
  <si>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</si>
  <si>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</si>
  <si>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</si>
  <si>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</si>
  <si>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</si>
  <si>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</si>
  <si>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</si>
  <si>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</si>
  <si>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</si>
  <si>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</si>
  <si>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</si>
  <si>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</si>
  <si>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</si>
  <si>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</si>
  <si>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</si>
  <si>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</si>
  <si>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</si>
  <si>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</si>
  <si>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</si>
  <si>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</si>
  <si>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</si>
  <si>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</si>
  <si>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</si>
  <si>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</si>
  <si>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</si>
  <si>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</si>
  <si>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</si>
  <si>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</si>
  <si>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</si>
  <si>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</si>
  <si>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</si>
  <si>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</si>
  <si>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</si>
  <si>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</si>
  <si>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</si>
  <si>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</si>
  <si>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</si>
  <si>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</si>
  <si>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</si>
  <si>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</si>
  <si>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</si>
  <si>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</si>
  <si>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</si>
  <si>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</si>
  <si>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</si>
  <si>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</si>
  <si>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</si>
  <si>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</si>
  <si>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</si>
  <si>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</si>
  <si>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</si>
  <si>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</si>
  <si>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</si>
  <si>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</si>
  <si>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</si>
  <si>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</si>
  <si>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</si>
  <si>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</si>
  <si>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</si>
  <si>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</si>
  <si>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</si>
  <si>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</si>
  <si>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</si>
  <si>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</si>
  <si>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</si>
  <si>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</si>
  <si>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</si>
  <si>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</si>
  <si>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</si>
  <si>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</si>
  <si>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</si>
  <si>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</si>
  <si>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</si>
  <si>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</si>
  <si>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</si>
  <si>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</si>
  <si>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</si>
  <si>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</si>
  <si>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</si>
  <si>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</si>
  <si>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</si>
  <si>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</si>
  <si>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</si>
  <si>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</si>
  <si>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</si>
  <si>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</si>
  <si>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</si>
  <si>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</si>
  <si>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</si>
  <si>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</si>
  <si>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</si>
  <si>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</si>
  <si>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</si>
  <si>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</si>
  <si>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</si>
  <si>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</si>
  <si>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</si>
  <si>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</si>
  <si>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</si>
  <si>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</si>
  <si>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</si>
  <si>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</si>
  <si>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</si>
  <si>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</si>
  <si>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</si>
  <si>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</si>
  <si>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</si>
  <si>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</si>
  <si>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</si>
  <si>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</si>
  <si>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</si>
  <si>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</si>
  <si>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</si>
  <si>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</si>
  <si>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</si>
  <si>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</si>
  <si>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</si>
  <si>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</si>
  <si>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</si>
  <si>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</si>
  <si>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</si>
  <si>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</si>
  <si>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</si>
  <si>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</si>
  <si>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</si>
  <si>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</si>
  <si>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</si>
  <si>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</si>
  <si>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</si>
  <si>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</si>
  <si>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</si>
  <si>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</si>
  <si>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</si>
  <si>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</si>
  <si>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</si>
  <si>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</si>
  <si>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</si>
  <si>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</si>
  <si>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</si>
  <si>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</si>
  <si>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</si>
  <si>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</si>
  <si>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</si>
  <si>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</si>
  <si>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</si>
  <si>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</si>
  <si>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</si>
  <si>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</si>
  <si>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</si>
  <si>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</si>
  <si>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</si>
  <si>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</si>
  <si>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</si>
  <si>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</si>
  <si>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</si>
  <si>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</si>
  <si>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</si>
  <si>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</si>
  <si>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</si>
  <si>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</si>
  <si>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</si>
  <si>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</si>
  <si>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</si>
  <si>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</si>
  <si>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</si>
  <si>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</si>
  <si>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</si>
  <si>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</si>
  <si>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</si>
  <si>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</si>
  <si>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</si>
  <si>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</si>
  <si>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</si>
  <si>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</si>
  <si>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</si>
  <si>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</si>
  <si>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</si>
  <si>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</si>
  <si>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</si>
  <si>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</si>
  <si>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</si>
  <si>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</si>
  <si>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</si>
  <si>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</si>
  <si>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</si>
  <si>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</si>
  <si>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</si>
  <si>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</si>
  <si>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</si>
  <si>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</si>
  <si>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</si>
  <si>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</si>
  <si>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</si>
  <si>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</si>
  <si>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</si>
  <si>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</si>
  <si>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</si>
  <si>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</si>
  <si>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</si>
  <si>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</si>
  <si>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</si>
  <si>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</si>
  <si>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</si>
  <si>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</si>
  <si>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</si>
  <si>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</si>
  <si>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</si>
  <si>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</si>
  <si>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</si>
  <si>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</si>
  <si>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</si>
  <si>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</si>
  <si>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</si>
  <si>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</si>
  <si>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</si>
  <si>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</si>
  <si>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</si>
  <si>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</si>
  <si>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</si>
  <si>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</si>
  <si>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</si>
  <si>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</si>
  <si>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</si>
  <si>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</si>
  <si>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</si>
  <si>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</si>
  <si>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</si>
  <si>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</si>
  <si>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</si>
  <si>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</si>
  <si>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</si>
  <si>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</si>
  <si>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</si>
  <si>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</si>
  <si>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</si>
  <si>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</si>
  <si>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</si>
  <si>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</si>
  <si>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</si>
  <si>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</si>
  <si>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</si>
  <si>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</si>
  <si>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</si>
  <si>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</si>
  <si>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</si>
  <si>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</si>
  <si>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</si>
  <si>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</si>
  <si>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</si>
  <si>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</si>
  <si>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</si>
  <si>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</si>
  <si>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</si>
  <si>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</si>
  <si>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</si>
  <si>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</si>
  <si>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</si>
  <si>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</si>
  <si>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</si>
  <si>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</si>
  <si>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</si>
  <si>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</si>
  <si>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</si>
  <si>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</si>
  <si>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</si>
  <si>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</si>
  <si>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</si>
  <si>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</si>
  <si>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</si>
  <si>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</si>
  <si>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</si>
  <si>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</si>
  <si>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</si>
  <si>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</si>
  <si>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</si>
  <si>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</si>
  <si>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</si>
  <si>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</si>
  <si>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</si>
  <si>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</si>
  <si>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</si>
  <si>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</si>
  <si>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</si>
  <si>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</si>
  <si>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</si>
  <si>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</si>
  <si>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</si>
  <si>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</si>
  <si>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</si>
  <si>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</si>
  <si>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</si>
  <si>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</si>
  <si>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</si>
  <si>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</si>
  <si>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</si>
  <si>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</si>
  <si>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</si>
  <si>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</si>
  <si>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</si>
  <si>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</si>
  <si>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</si>
  <si>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</si>
  <si>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</si>
  <si>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</si>
  <si>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</si>
  <si>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</si>
  <si>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</si>
  <si>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</si>
  <si>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</si>
  <si>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</si>
  <si>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</si>
  <si>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</si>
  <si>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</si>
  <si>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</si>
  <si>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</si>
  <si>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</si>
  <si>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</si>
  <si>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</si>
  <si>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</si>
  <si>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</si>
  <si>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</si>
  <si>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</si>
  <si>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</si>
  <si>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</si>
  <si>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</si>
  <si>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</si>
  <si>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</si>
  <si>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</si>
  <si>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</si>
  <si>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</si>
  <si>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</si>
  <si>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</si>
  <si>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</si>
  <si>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</si>
  <si>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</si>
  <si>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</si>
  <si>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</si>
  <si>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</si>
  <si>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</si>
  <si>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</si>
  <si>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</si>
  <si>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</si>
  <si>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</si>
  <si>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</si>
  <si>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</si>
  <si>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</si>
  <si>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</si>
  <si>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</si>
  <si>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</si>
  <si>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</si>
  <si>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</si>
  <si>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</si>
  <si>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</si>
  <si>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</si>
  <si>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</si>
  <si>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</si>
  <si>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</si>
  <si>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</si>
  <si>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</si>
  <si>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</si>
  <si>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</si>
  <si>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</si>
  <si>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</si>
  <si>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</si>
  <si>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</si>
  <si>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</si>
  <si>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</si>
  <si>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</si>
  <si>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</si>
  <si>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</si>
  <si>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</si>
  <si>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</si>
  <si>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</si>
  <si>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</si>
  <si>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</si>
  <si>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</si>
  <si>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</si>
  <si>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</si>
  <si>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</si>
  <si>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</si>
  <si>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</si>
  <si>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</si>
  <si>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</si>
  <si>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</si>
  <si>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</si>
  <si>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</si>
  <si>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</si>
  <si>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</si>
  <si>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</si>
  <si>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</si>
  <si>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</si>
  <si>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</si>
  <si>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</si>
  <si>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</si>
  <si>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</si>
  <si>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</si>
  <si>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</si>
  <si>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</si>
  <si>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</si>
  <si>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</si>
  <si>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</si>
  <si>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</si>
  <si>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</si>
  <si>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</si>
  <si>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</si>
  <si>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</si>
  <si>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</si>
  <si>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</si>
  <si>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</si>
  <si>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</si>
  <si>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</si>
  <si>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</si>
  <si>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</si>
  <si>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</si>
  <si>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</si>
  <si>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</si>
  <si>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</si>
  <si>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</si>
  <si>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</si>
  <si>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</si>
  <si>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</si>
  <si>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</si>
  <si>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</si>
  <si>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</si>
  <si>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</si>
  <si>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</si>
  <si>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</si>
  <si>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</si>
  <si>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</si>
  <si>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</si>
  <si>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</si>
  <si>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</si>
  <si>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</si>
  <si>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</si>
  <si>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</si>
  <si>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</si>
  <si>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</si>
  <si>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</si>
  <si>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</si>
  <si>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</si>
  <si>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</si>
  <si>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</si>
  <si>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</si>
  <si>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</si>
  <si>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</si>
  <si>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</si>
  <si>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</si>
  <si>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</si>
  <si>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</si>
  <si>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</si>
  <si>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</si>
  <si>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</si>
  <si>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</si>
  <si>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</si>
  <si>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</si>
  <si>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</si>
  <si>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</si>
  <si>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</si>
  <si>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</si>
  <si>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</si>
  <si>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</si>
  <si>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</si>
  <si>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</si>
  <si>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</si>
  <si>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</si>
  <si>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</si>
  <si>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</si>
  <si>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</si>
  <si>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</si>
  <si>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</si>
  <si>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</si>
  <si>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</si>
  <si>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</si>
  <si>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</si>
  <si>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</si>
  <si>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</si>
  <si>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</si>
  <si>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</si>
  <si>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</si>
  <si>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</si>
  <si>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</si>
  <si>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</si>
  <si>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</si>
  <si>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</si>
  <si>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</si>
  <si>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</si>
  <si>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</si>
  <si>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</si>
  <si>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</si>
  <si>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</si>
  <si>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</si>
  <si>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</si>
  <si>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</si>
  <si>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</si>
  <si>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</si>
  <si>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</si>
  <si>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</si>
  <si>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</si>
  <si>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</si>
  <si>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</si>
  <si>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</si>
  <si>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</si>
  <si>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</si>
  <si>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</si>
  <si>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</si>
  <si>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</si>
  <si>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</si>
  <si>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</si>
  <si>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</si>
  <si>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</si>
  <si>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</si>
  <si>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</si>
  <si>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</si>
  <si>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</si>
  <si>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</si>
  <si>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</si>
  <si>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</si>
  <si>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</si>
  <si>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</si>
  <si>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</si>
  <si>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</si>
  <si>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</si>
  <si>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</si>
  <si>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</si>
  <si>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</si>
  <si>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</si>
  <si>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</si>
  <si>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</si>
  <si>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</si>
  <si>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</si>
  <si>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</si>
  <si>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</si>
  <si>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</si>
  <si>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</si>
  <si>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</si>
  <si>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</si>
  <si>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</si>
  <si>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</si>
  <si>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</si>
  <si>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</si>
  <si>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</si>
  <si>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</si>
  <si>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</si>
  <si>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</si>
  <si>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</si>
  <si>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</si>
  <si>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</si>
  <si>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</si>
  <si>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</si>
  <si>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</si>
  <si>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</si>
  <si>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</si>
  <si>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</si>
  <si>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</si>
  <si>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</si>
  <si>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</si>
  <si>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</si>
  <si>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</si>
  <si>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</si>
  <si>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</si>
  <si>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</si>
  <si>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</si>
  <si>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</si>
  <si>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</si>
  <si>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</si>
  <si>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</si>
  <si>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</si>
  <si>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</si>
  <si>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</si>
  <si>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</si>
  <si>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</si>
  <si>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</si>
  <si>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</si>
  <si>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</si>
  <si>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</si>
  <si>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</si>
  <si>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</si>
  <si>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</si>
  <si>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</si>
  <si>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</si>
  <si>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</si>
  <si>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</si>
  <si>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</si>
  <si>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</si>
  <si>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</si>
  <si>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</si>
  <si>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</si>
  <si>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</si>
  <si>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</si>
  <si>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</si>
  <si>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</si>
  <si>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</si>
  <si>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</si>
  <si>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</si>
  <si>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</si>
  <si>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</si>
  <si>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</si>
  <si>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</si>
  <si>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</si>
  <si>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</si>
  <si>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</si>
  <si>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</si>
  <si>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</si>
  <si>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</si>
  <si>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</si>
  <si>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</si>
  <si>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</si>
  <si>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</si>
  <si>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</si>
  <si>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</si>
  <si>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</si>
  <si>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</si>
  <si>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</si>
  <si>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</si>
  <si>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</si>
  <si>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</si>
  <si>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</si>
  <si>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</si>
  <si>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</si>
  <si>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</si>
  <si>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</si>
  <si>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</si>
  <si>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</si>
  <si>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</si>
  <si>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</si>
  <si>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</si>
  <si>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</si>
  <si>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</si>
  <si>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</si>
  <si>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</si>
  <si>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</si>
  <si>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</si>
  <si>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</si>
  <si>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</si>
  <si>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</si>
  <si>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</si>
  <si>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</si>
  <si>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</si>
  <si>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</si>
  <si>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</si>
  <si>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</si>
  <si>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</si>
  <si>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</si>
  <si>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</si>
  <si>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</si>
  <si>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</si>
  <si>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</si>
  <si>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</si>
  <si>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</si>
  <si>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</si>
  <si>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</si>
  <si>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</si>
  <si>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</si>
  <si>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</si>
  <si>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</si>
  <si>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</si>
  <si>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</si>
  <si>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</si>
  <si>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</si>
  <si>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</si>
  <si>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</si>
  <si>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</si>
  <si>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</si>
  <si>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</si>
  <si>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</si>
  <si>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</si>
  <si>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</si>
  <si>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</si>
  <si>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</si>
  <si>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</si>
  <si>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</si>
  <si>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</si>
  <si>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</si>
  <si>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</si>
  <si>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</si>
  <si>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</si>
  <si>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</si>
  <si>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</si>
  <si>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</si>
  <si>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</si>
  <si>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</si>
  <si>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</si>
  <si>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</si>
  <si>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</si>
  <si>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</si>
  <si>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</si>
  <si>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</si>
  <si>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</si>
  <si>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</si>
  <si>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</si>
  <si>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</si>
  <si>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</si>
  <si>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</si>
  <si>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</si>
  <si>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</si>
  <si>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</si>
  <si>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</si>
  <si>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</si>
  <si>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</si>
  <si>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</si>
  <si>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</si>
  <si>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</si>
  <si>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</si>
  <si>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</si>
  <si>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</si>
  <si>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</si>
  <si>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</si>
  <si>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</si>
  <si>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</si>
  <si>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</si>
  <si>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</si>
  <si>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</si>
  <si>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</si>
  <si>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</si>
  <si>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</si>
  <si>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</si>
  <si>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</si>
  <si>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</si>
  <si>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</si>
  <si>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</si>
  <si>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</si>
  <si>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</si>
  <si>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</si>
  <si>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</si>
  <si>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</si>
  <si>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</si>
  <si>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</si>
  <si>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</si>
  <si>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</si>
  <si>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</si>
  <si>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</si>
  <si>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</si>
  <si>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</si>
  <si>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</si>
  <si>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</si>
  <si>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</si>
  <si>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</si>
  <si>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</si>
  <si>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</si>
  <si>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</si>
  <si>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</si>
  <si>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</si>
  <si>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</si>
  <si>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</si>
  <si>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</si>
  <si>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</si>
  <si>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</si>
  <si>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</si>
  <si>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</si>
  <si>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</si>
  <si>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</si>
  <si>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</si>
  <si>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</si>
  <si>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</si>
  <si>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</si>
  <si>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</si>
  <si>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</si>
  <si>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</si>
  <si>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</si>
  <si>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</si>
  <si>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</si>
  <si>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</si>
  <si>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</si>
  <si>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</si>
  <si>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</si>
  <si>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</si>
  <si>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</si>
  <si>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</si>
  <si>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</si>
  <si>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</si>
  <si>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</si>
  <si>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</si>
  <si>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</si>
  <si>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</si>
  <si>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</si>
  <si>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</si>
  <si>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</si>
  <si>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</si>
  <si>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</si>
  <si>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</si>
  <si>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</si>
  <si>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</si>
  <si>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</si>
  <si>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</si>
  <si>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</si>
  <si>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</si>
  <si>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</si>
  <si>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</si>
  <si>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</si>
  <si>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</si>
  <si>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</si>
  <si>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</si>
  <si>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</si>
  <si>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</si>
  <si>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</si>
  <si>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</si>
  <si>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</si>
  <si>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</si>
  <si>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</si>
  <si>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</si>
  <si>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</si>
  <si>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</si>
  <si>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</si>
  <si>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</si>
  <si>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</si>
  <si>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</si>
  <si>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</si>
  <si>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</si>
  <si>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</si>
  <si>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</si>
  <si>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</si>
  <si>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</si>
  <si>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</si>
  <si>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</si>
  <si>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</si>
  <si>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</si>
  <si>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</si>
  <si>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</si>
  <si>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</si>
  <si>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</si>
  <si>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</si>
  <si>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</si>
  <si>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</si>
  <si>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</si>
  <si>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</si>
  <si>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</si>
  <si>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</si>
  <si>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</si>
  <si>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</si>
  <si>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</si>
  <si>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</si>
  <si>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</si>
  <si>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</si>
  <si>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</si>
  <si>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</si>
  <si>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</si>
  <si>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</si>
  <si>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</si>
  <si>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</si>
  <si>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</si>
  <si>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</si>
  <si>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</si>
  <si>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</si>
  <si>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</si>
  <si>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</si>
  <si>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</si>
  <si>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</si>
  <si>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</si>
  <si>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</si>
  <si>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</si>
  <si>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</si>
  <si>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</si>
  <si>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</si>
  <si>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</si>
  <si>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</si>
  <si>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</si>
  <si>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</si>
  <si>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</si>
  <si>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</si>
  <si>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</si>
  <si>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</si>
  <si>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</si>
  <si>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</si>
  <si>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</si>
  <si>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</si>
  <si>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</si>
  <si>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</si>
  <si>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</si>
  <si>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</si>
  <si>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</si>
  <si>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</si>
  <si>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</si>
  <si>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</si>
  <si>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</si>
  <si>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</si>
  <si>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</si>
  <si>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</si>
  <si>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</si>
  <si>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</si>
  <si>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</si>
  <si>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</si>
  <si>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</si>
  <si>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</si>
  <si>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</si>
  <si>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EGID</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</si>
  <si>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</si>
  <si>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</si>
  <si>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</si>
  <si>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</si>
  <si>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</si>
  <si>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</si>
  <si>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</si>
  <si>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</si>
  <si>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</si>
  <si>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</si>
  <si>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</si>
  <si>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</si>
  <si>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</si>
  <si>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</si>
  <si>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</si>
  <si>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</si>
  <si>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</si>
  <si>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</si>
  <si>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</si>
  <si>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</si>
  <si>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</si>
  <si>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</si>
  <si>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</si>
  <si>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</si>
  <si>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</si>
  <si>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</si>
  <si>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</si>
  <si>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</si>
  <si>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</si>
  <si>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</si>
  <si>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</si>
  <si>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</si>
  <si>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</si>
  <si>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</si>
  <si>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</si>
  <si>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</si>
  <si>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</si>
  <si>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</si>
  <si>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</si>
  <si>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</si>
  <si>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</si>
  <si>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</si>
  <si>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</si>
  <si>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</si>
  <si>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</si>
  <si>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</si>
  <si>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</si>
  <si>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</si>
  <si>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</si>
  <si>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</si>
  <si>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</si>
  <si>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</si>
  <si>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</si>
  <si>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</si>
  <si>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</si>
  <si>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</si>
  <si>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</si>
  <si>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</si>
  <si>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</si>
  <si>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</si>
  <si>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</si>
  <si>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</si>
  <si>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</si>
  <si>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</si>
  <si>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</si>
  <si>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</si>
  <si>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</si>
  <si>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</si>
  <si>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</si>
  <si>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</si>
  <si>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</si>
  <si>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</si>
  <si>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</si>
  <si>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</si>
  <si>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</si>
  <si>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</si>
  <si>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</si>
  <si>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</si>
  <si>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</si>
  <si>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</si>
  <si>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</si>
  <si>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</si>
  <si>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</si>
  <si>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</si>
  <si>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</si>
  <si>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</si>
  <si>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</si>
  <si>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</si>
  <si>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</si>
  <si>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</si>
  <si>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</si>
  <si>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</si>
  <si>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</si>
  <si>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</si>
  <si>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</si>
  <si>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</si>
  <si>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</si>
  <si>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</si>
  <si>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</si>
  <si>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</si>
  <si>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</si>
  <si>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</si>
  <si>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</si>
  <si>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</si>
  <si>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</si>
  <si>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</si>
  <si>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</si>
  <si>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</si>
  <si>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</si>
  <si>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</si>
  <si>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</si>
  <si>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</si>
  <si>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</si>
  <si>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</si>
  <si>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</si>
  <si>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</si>
  <si>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</si>
  <si>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</si>
  <si>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</si>
  <si>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</si>
  <si>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</si>
  <si>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</si>
  <si>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</si>
  <si>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</si>
  <si>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</si>
  <si>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</si>
  <si>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</si>
  <si>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</si>
  <si>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</si>
  <si>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</si>
  <si>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</si>
  <si>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</si>
  <si>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</si>
  <si>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</si>
  <si>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</si>
  <si>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</si>
  <si>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</si>
  <si>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</si>
  <si>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</si>
  <si>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</si>
  <si>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</si>
  <si>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</si>
  <si>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</si>
  <si>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</si>
  <si>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</si>
  <si>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</si>
  <si>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La sostituzione e la messa in funzione del nuovo sistema devono essere effettuate da una persona specializzata o un’azienda qualificata.</t>
  </si>
  <si>
    <t>Smaltimento</t>
  </si>
  <si>
    <t>Oggetto</t>
  </si>
  <si>
    <t>Ad es. tramite formulari, voci di fatture o simili.</t>
  </si>
  <si>
    <t xml:space="preserve">Risparmio </t>
  </si>
  <si>
    <t>Calcoli</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</si>
  <si>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</si>
  <si>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</si>
  <si>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</si>
  <si>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</si>
  <si>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</si>
  <si>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</si>
  <si>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</si>
  <si>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</si>
  <si>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</si>
  <si>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</si>
  <si>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</si>
  <si>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</si>
  <si>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</si>
  <si>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</si>
  <si>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</si>
  <si>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</si>
  <si>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</si>
  <si>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</si>
  <si>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</si>
  <si>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</si>
  <si>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</si>
  <si>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</si>
  <si>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</si>
  <si>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</si>
  <si>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</si>
  <si>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</si>
  <si>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</si>
  <si>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</si>
  <si>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</si>
  <si>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</si>
  <si>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</si>
  <si>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</si>
  <si>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</si>
  <si>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</si>
  <si>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</si>
  <si>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</si>
  <si>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</si>
  <si>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</si>
  <si>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</si>
  <si>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</si>
  <si>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</si>
  <si>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</si>
  <si>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</si>
  <si>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</si>
  <si>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</si>
  <si>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</si>
  <si>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</si>
  <si>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</si>
  <si>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</si>
  <si>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</si>
  <si>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</si>
  <si>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</si>
  <si>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</si>
  <si>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</si>
  <si>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</si>
  <si>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</si>
  <si>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</si>
  <si>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</si>
  <si>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</si>
  <si>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</si>
  <si>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</si>
  <si>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Le remplacement et la mise en service du nouveau système doivent être effectués par une personne ou entreprise spécialisée et qualifiée.</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</si>
  <si>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</si>
  <si>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</si>
  <si>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</si>
  <si>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</si>
  <si>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</si>
  <si>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</si>
  <si>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</si>
  <si>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</si>
  <si>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Date</t>
  </si>
  <si>
    <t>Datum</t>
  </si>
  <si>
    <t>Data</t>
  </si>
  <si>
    <t>Der Ersatz und die Inbetriebnahme des neuen Systems müssen durch eine qualifizierte Fachperson oder Firma durchgeführt werden.</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</si>
  <si>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</si>
  <si>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</si>
  <si>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</si>
  <si>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</si>
  <si>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</si>
  <si>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</si>
  <si>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</si>
  <si>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</si>
  <si>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</si>
  <si>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</si>
  <si>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</si>
  <si>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</si>
  <si>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</si>
  <si>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</si>
  <si>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</si>
  <si>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</si>
  <si>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</si>
  <si>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</si>
  <si>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</si>
  <si>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</si>
  <si>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</si>
  <si>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</si>
  <si>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</si>
  <si>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</si>
  <si>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</si>
  <si>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</si>
  <si>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</si>
  <si>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</si>
  <si>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</si>
  <si>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</si>
  <si>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</si>
  <si>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</si>
  <si>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</si>
  <si>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</si>
  <si>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</si>
  <si>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</si>
  <si>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</si>
  <si>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</si>
  <si>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</si>
  <si>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</si>
  <si>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</si>
  <si>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</si>
  <si>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</si>
  <si>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</si>
  <si>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</si>
  <si>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</si>
  <si>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</si>
  <si>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</si>
  <si>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</si>
  <si>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</si>
  <si>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</si>
  <si>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</si>
  <si>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</si>
  <si>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</si>
  <si>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</si>
  <si>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</si>
  <si>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</si>
  <si>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</si>
  <si>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</si>
  <si>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</si>
  <si>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</si>
  <si>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</si>
  <si>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</si>
  <si>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</si>
  <si>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</si>
  <si>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</si>
  <si>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Die anrechenbaren Stromeinsparungen der Massnahme werden abhängig von den festgelegten Eingabevariablen durch die Monitoringliste in Kilowattstunden berechnet. Informationen zu den Annahmen und der Berechnungsmethode sind in der zugehörigen Dokumentation</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</si>
  <si>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</si>
  <si>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</si>
  <si>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</si>
  <si>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Energieeffizienz</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</si>
  <si>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</si>
  <si>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</si>
  <si>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</si>
  <si>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Efficienza energetica</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</si>
  <si>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</si>
  <si>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</si>
  <si>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</si>
  <si>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</si>
  <si>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</si>
  <si>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</si>
  <si>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</si>
  <si>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</si>
  <si>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</si>
  <si>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</si>
  <si>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</si>
  <si>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</si>
  <si>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</si>
  <si>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</si>
  <si>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</si>
  <si>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</si>
  <si>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</si>
  <si>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</si>
  <si>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</si>
  <si>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</si>
  <si>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</si>
  <si>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</si>
  <si>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</si>
  <si>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</si>
  <si>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</si>
  <si>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</si>
  <si>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Beispiel Energie</t>
  </si>
  <si>
    <t>Important :</t>
  </si>
  <si>
    <t>Wichtig:</t>
  </si>
  <si>
    <t>Importante:</t>
  </si>
  <si>
    <t>Efficience énergétique</t>
  </si>
  <si>
    <t>A1. Anhang 1</t>
  </si>
  <si>
    <t>A1. Annexe 1</t>
  </si>
  <si>
    <t>A1. Allegato 1</t>
  </si>
  <si>
    <t>enthält Ergänzungen zu den Effizienzanforderungen für neue Kompressoren</t>
  </si>
  <si>
    <t>inclut des compléments en matière d'exigences d'efficacité pour les nouveaux compresseurs</t>
  </si>
  <si>
    <t>include integrazioni relative ai requisiti di efficienza per i nuovi compressori</t>
  </si>
  <si>
    <t>Bitte füllen Sie nur eines der beiden Felder unten aus (im Fall eines Pauschalansatzes)</t>
  </si>
  <si>
    <t>Veuillez remplir seulement un des deux champs ci-dessous (dans le cas d'une approche forfaitaire).</t>
  </si>
  <si>
    <t xml:space="preserve">Compila solo uno dei due campi sottostanti (in caso di un approccio forfettario). </t>
  </si>
  <si>
    <t>ID</t>
  </si>
  <si>
    <t>Marke/Hersteller*</t>
  </si>
  <si>
    <t>Marque/fabricant*</t>
  </si>
  <si>
    <t>Marchio/produttore*</t>
  </si>
  <si>
    <t>Modellkennzeichnung*</t>
  </si>
  <si>
    <t>Identification du modèle*</t>
  </si>
  <si>
    <t>Etichettatura del modello*</t>
  </si>
  <si>
    <t>Strombedarf</t>
  </si>
  <si>
    <t>Allgemeine Angaben</t>
  </si>
  <si>
    <t>Informations générales</t>
  </si>
  <si>
    <t>Informazioni generali</t>
  </si>
  <si>
    <t>Aufnahme einer Übersichtstabelle über die Änderungen zwischen den früheren Versionen</t>
  </si>
  <si>
    <t>Aggiunta di una tabella riassuntiva delle modifiche apportate nelle versioni precedenti</t>
  </si>
  <si>
    <t>Einfügen des Einsparprotokolls (Tabelle A)</t>
  </si>
  <si>
    <t>Intégration du protocole d'économie (tableau A)</t>
  </si>
  <si>
    <t>Integrazione del protocollo di risparmio nel documento (tabella A)</t>
  </si>
  <si>
    <t>Änderung und Aufnahme von Feldern in der Monitoringliste  (Tabelle B)</t>
  </si>
  <si>
    <t>Modification et ajout de champs dans la liste de monitoring (tableau B)</t>
  </si>
  <si>
    <t>Modifica e aggiunta di campi nell'elenco di monitoraggio  (tabella B)</t>
  </si>
  <si>
    <t>Divers changements de mise en page</t>
  </si>
  <si>
    <t>Varie modifiche di layout</t>
  </si>
  <si>
    <t>Gerätetyp</t>
  </si>
  <si>
    <t>Type d'appareil</t>
  </si>
  <si>
    <t>Tipo d'apparecchio</t>
  </si>
  <si>
    <t>Spezifischer Stromverbrauch</t>
  </si>
  <si>
    <t>Consommation électrique spécifique</t>
  </si>
  <si>
    <t>Consumo specifico di electtricità</t>
  </si>
  <si>
    <t>kWh/kg</t>
  </si>
  <si>
    <t>Datum der Rechnung</t>
  </si>
  <si>
    <t>Date de la facture</t>
  </si>
  <si>
    <t>Data della fattura</t>
  </si>
  <si>
    <t>Geräte welche mit Gas oder Dampf beheizt sind sowie Geräte, welche mit der Energieetikette  gemäss Energieeffizienzverordnung (SR 730.02 EnEV) gekennzeichnet sind, sind nicht anrechenbar.</t>
  </si>
  <si>
    <t>Les appareils chauffés au gaz ou à la vapeur ainsi que les appareils portant l’étiquette-énergie  selon l’ordonnance sur les exigences relatives à l’efficacité énergétique (RS 730.02 OEEE) ne sont pas comptabilisables.</t>
  </si>
  <si>
    <t>non possono essere presi in considerazione gli apparecchi riscaldati a gas o vapore come pure quelli contrassegnati con l’etichettaEnergia  conformemente all’ordinanza sull’efficienza energetica (RS 730.02; OEEne).</t>
  </si>
  <si>
    <t>GG-01a</t>
  </si>
  <si>
    <t>a</t>
  </si>
  <si>
    <t>b</t>
  </si>
  <si>
    <t>A</t>
  </si>
  <si>
    <t>B</t>
  </si>
  <si>
    <t>C</t>
  </si>
  <si>
    <t>Getränkekühler</t>
  </si>
  <si>
    <t>Réfrigérateur à boissons</t>
  </si>
  <si>
    <t>Refrigeratori per bevande</t>
  </si>
  <si>
    <t>Glacetruhen</t>
  </si>
  <si>
    <t>Congélateurs à crèmes glacées</t>
  </si>
  <si>
    <t>Congelatori per gelati</t>
  </si>
  <si>
    <t>Tischkühllagerschränke</t>
  </si>
  <si>
    <t>Table frigorifique</t>
  </si>
  <si>
    <t>Armadi frigoriferi da tevolo</t>
  </si>
  <si>
    <t>Vertikale Kühllagerschränke ≤ 800 l</t>
  </si>
  <si>
    <t>Armoires frigorifiques verticales ≤ 800 l</t>
  </si>
  <si>
    <t>Armadi frigoriferi verticali ≤ 800 l</t>
  </si>
  <si>
    <t>Vertikale Kühllagerschränke &gt; 800 l</t>
  </si>
  <si>
    <t>Armoires frigorifiques verticales &gt; 800 l</t>
  </si>
  <si>
    <t>Armadi frigoriferi verticali &gt; 800 l</t>
  </si>
  <si>
    <t>Tischgefrierlagerschränke</t>
  </si>
  <si>
    <t>Table de congélation</t>
  </si>
  <si>
    <t>Armadi congelatori da tavolo</t>
  </si>
  <si>
    <t>Vertikale Gefrierlagerschränke ≤ 800 l</t>
  </si>
  <si>
    <t>Congélateurs verticaux ≤ 800 l</t>
  </si>
  <si>
    <t>Armadi congelatori verticali ≤ 800 l</t>
  </si>
  <si>
    <t>Vertikale Gefrierlagerschränke &gt; 800 l</t>
  </si>
  <si>
    <t>Congélateurs verticaux &gt; 800 l</t>
  </si>
  <si>
    <t>Armadi congelatori verticali &gt; 800 l</t>
  </si>
  <si>
    <t>Kühl-Gefrierkombinationen</t>
  </si>
  <si>
    <t>Réfrigérateurs-congélateurs</t>
  </si>
  <si>
    <t>Frigocongelatori</t>
  </si>
  <si>
    <t>Schnellkühler (nur Kühlzyklus)</t>
  </si>
  <si>
    <t>Cellules de refroidissement rapides</t>
  </si>
  <si>
    <t>Abbattitori (solo ciclo di raffreddamento)</t>
  </si>
  <si>
    <t>Schnellkühler/-froster (Kühl- und Gefrierzyklus)</t>
  </si>
  <si>
    <t>Cellules de refroidissement et de congélation rapides</t>
  </si>
  <si>
    <t>Abbattitori (ciclo di raffreddamento e ciclo di congelamento)</t>
  </si>
  <si>
    <t>Labor-/medizinische Kühlgeräte</t>
  </si>
  <si>
    <t>Réfrigérateurs de laboratoire / médicaux</t>
  </si>
  <si>
    <t>Apparecchi di refrigerazione da laboratorio / medicali</t>
  </si>
  <si>
    <t>Labor-/medizinische Tiefkühlgeräte</t>
  </si>
  <si>
    <t>Congélateurs de laboratoire / médicaux</t>
  </si>
  <si>
    <t>Congelatori da laboratorio / medicali</t>
  </si>
  <si>
    <t>Labor-/medizinische Ultratiefkühlgeräte</t>
  </si>
  <si>
    <t>Congélateurs de laboratoire / médicaux à ultra-basse température</t>
  </si>
  <si>
    <t>Ultracongelatori da laboratorio / medicali</t>
  </si>
  <si>
    <t>EEI?</t>
  </si>
  <si>
    <t>Eco</t>
  </si>
  <si>
    <t>VOL?</t>
  </si>
  <si>
    <t>Vol</t>
  </si>
  <si>
    <t>emax</t>
  </si>
  <si>
    <t>delta</t>
  </si>
  <si>
    <t>EEI</t>
  </si>
  <si>
    <t>FROST?</t>
  </si>
  <si>
    <t>COOL?</t>
  </si>
  <si>
    <t>l</t>
  </si>
  <si>
    <t>kWh/24h</t>
  </si>
  <si>
    <t>kg</t>
  </si>
  <si>
    <t>MWh</t>
  </si>
  <si>
    <t>row</t>
  </si>
  <si>
    <t>col</t>
  </si>
  <si>
    <t>kWh/x</t>
  </si>
  <si>
    <t>GetränkeShop AG</t>
  </si>
  <si>
    <t>Beispielstrasse 1</t>
  </si>
  <si>
    <t>HUZD-504</t>
  </si>
  <si>
    <t>TEST</t>
  </si>
  <si>
    <t>Pharma AG</t>
  </si>
  <si>
    <t>Beispielstrasse 15a</t>
  </si>
  <si>
    <t>PO-5 / 35</t>
  </si>
  <si>
    <t>KF15 / CH</t>
  </si>
  <si>
    <t>Restaurant TEST</t>
  </si>
  <si>
    <t>Rue de l'Exemple 5</t>
  </si>
  <si>
    <t>FROST 12 max / CH</t>
  </si>
  <si>
    <t xml:space="preserve">Nutzinhalt </t>
  </si>
  <si>
    <t>Volume utile</t>
  </si>
  <si>
    <t>Capacità utile</t>
  </si>
  <si>
    <t xml:space="preserve">Energie-verbrauch </t>
  </si>
  <si>
    <t>Consommation d’énergie</t>
  </si>
  <si>
    <t>Consumo di energia</t>
  </si>
  <si>
    <t>Kapazität (Kühl-zyklus)</t>
  </si>
  <si>
    <t>Capacité (cycle de refroidissement)</t>
  </si>
  <si>
    <t>Capacità (ciclo di raffreddamento)</t>
  </si>
  <si>
    <t xml:space="preserve">Kapazität (Gefrier-zyklus)  </t>
  </si>
  <si>
    <t>Capacité (cycle de congélation)</t>
  </si>
  <si>
    <t>Capacità (ciclo di congelamento)</t>
  </si>
  <si>
    <t>Maximaler Energie-verbrauch e_max</t>
  </si>
  <si>
    <t>Consommation d’énergie maximale e_max</t>
  </si>
  <si>
    <t>Consumo di energia massimo e_max</t>
  </si>
  <si>
    <t>Hier können Sie den unternehmensinternen Dateinamen einfügen</t>
  </si>
  <si>
    <t>Gesperrtes Feld</t>
  </si>
  <si>
    <t>Ersatz von gewerblichen, steckerfertigen Kühl- und Gefriergeräten</t>
  </si>
  <si>
    <t>Remplacement de réfrigérateurs et congélateurs prêts à brancher destinés à un usage professionnel</t>
  </si>
  <si>
    <t>Sostituzione di frigoriferi e congelatori professionali con sistema integrato (plug-in)</t>
  </si>
  <si>
    <t>Steckerfertige Kühl- und Gefriergeräte für den gewerblichen Einsatz beispielsweise in der Gastronomie, Kiosken oder Apotheken.</t>
  </si>
  <si>
    <t>Réfrigérateurs et congélateurs prêts à brancher destinés à un usage professionnel, par exemple dans la gastronomie, des kiosques ou des pharmacies.</t>
  </si>
  <si>
    <t>Frigoriferi e congelatori con sistema integrato per uso professionale, ad esempio nella ristorazione, nei chioschi o nelle farmacie.</t>
  </si>
  <si>
    <t xml:space="preserve">Ersatz von gewerblichen, steckerfertigen Kühl- und Gefriergeräten durch energieeffizientere Geräte.  </t>
  </si>
  <si>
    <t xml:space="preserve">Remplacement de réfrigérateurs et congélateurs prêts à brancher destinés à un usage professionnel par des modèles plus efficaces sur le plan énergétique. </t>
  </si>
  <si>
    <t xml:space="preserve">Sostituzione di frigoriferi e congelatori professionali con sistema integrato con apparecchi più efficienti dal punto di vista energetico. </t>
  </si>
  <si>
    <t>Type d’appareils</t>
  </si>
  <si>
    <t>Tipo di apparecchi</t>
  </si>
  <si>
    <t>Die neuen Geräte müssen mindestens die folgende Energieeffizienzklasse aufweisen / den folgenden Energieverbrauch emax nicht überschreiten:</t>
  </si>
  <si>
    <t>Les nouveaux appareils doivent présenter au moins la classe d’efficacité énergétique suivante / ne pas dépasser la consommation d’énergie emax suivante :</t>
  </si>
  <si>
    <t>I nuovi apparecchi devono presentare almeno la seguente classe di efficienza energetica / non superare il seguente consumo di energia emax</t>
  </si>
  <si>
    <t>Glacetruhen (Speiseeis-Gefriermaschinen)</t>
  </si>
  <si>
    <t xml:space="preserve">Vertikale Kühllagerschränke &gt; 800 Liter </t>
  </si>
  <si>
    <t xml:space="preserve">Vertikale Gefrierlagerschränke ≤ 800 Liter </t>
  </si>
  <si>
    <t xml:space="preserve">Vertikale Gefrierlagerschränke &gt; 800 Liter </t>
  </si>
  <si>
    <t>Schnellkühler/-froster mit einer Kapazität C ≥ 35 kg im Kühlzyklus</t>
  </si>
  <si>
    <t xml:space="preserve">Armoires frigorifiques verticales &gt; 800 litres </t>
  </si>
  <si>
    <t xml:space="preserve">Congélateurs verticaux ≤ 800 litres </t>
  </si>
  <si>
    <t xml:space="preserve">Congélateurs verticaux &gt; 800 litres </t>
  </si>
  <si>
    <t>Cellules de refroidissement (et de congélation) rapides d’une capacité C ≥ 35 kg en cycle de refroidissement</t>
  </si>
  <si>
    <t>Armadi frigoriferi da tavolo</t>
  </si>
  <si>
    <t xml:space="preserve">Armadi frigoriferi verticali &gt; 800 litri </t>
  </si>
  <si>
    <t xml:space="preserve">Armadi congelatori verticali ≤ 800 litri </t>
  </si>
  <si>
    <t xml:space="preserve">Armadi congelatori verticali &gt; 800 litri </t>
  </si>
  <si>
    <t>Abbattitori con una capacità C ≥ 35 kg nel ciclo di raffreddamento</t>
  </si>
  <si>
    <t>emax [kWh/24h] ≤ 0.01 x V + 3.025</t>
  </si>
  <si>
    <t>emax [kWh/kg] ≤ -0.0013 x C + 0.095</t>
  </si>
  <si>
    <t>emax [kWh/kg] ≤ 0.05</t>
  </si>
  <si>
    <t>emax [kWh/kg] ≤ 0.25</t>
  </si>
  <si>
    <t>emax [kWh/24h] ≤ 0.001 x V + 0.690</t>
  </si>
  <si>
    <t>emax [kWh/24h] ≤ 0.006 x V + 0.396</t>
  </si>
  <si>
    <t>emax [kWh/24h] ≤ 0.009 x V + 1.600</t>
  </si>
  <si>
    <t>Vertikale Kühllagerschränke ≤ 800 Liter*</t>
  </si>
  <si>
    <t>Armoires frigorifiques verticales ≤ 800 litres*</t>
  </si>
  <si>
    <t>Armadi frigoriferi verticali ≤ 800 litri*</t>
  </si>
  <si>
    <r>
      <t>Kühl-Gefrierkombinationen**</t>
    </r>
    <r>
      <rPr>
        <sz val="9"/>
        <color rgb="FF000000"/>
        <rFont val="Arial"/>
        <family val="2"/>
      </rPr>
      <t xml:space="preserve"> </t>
    </r>
    <r>
      <rPr>
        <sz val="9"/>
        <color theme="1"/>
        <rFont val="Arial"/>
        <family val="2"/>
      </rPr>
      <t>mit einem Nutzinhalt V</t>
    </r>
  </si>
  <si>
    <r>
      <t>Réfrigérateurs-congélateurs**</t>
    </r>
    <r>
      <rPr>
        <sz val="9"/>
        <color theme="1"/>
        <rFont val="Arial"/>
        <family val="2"/>
      </rPr>
      <t xml:space="preserve"> d’un volume utile V</t>
    </r>
  </si>
  <si>
    <r>
      <t>Frigocongelatori</t>
    </r>
    <r>
      <rPr>
        <vertAlign val="superscript"/>
        <sz val="9"/>
        <color theme="1"/>
        <rFont val="Arial"/>
        <family val="2"/>
      </rPr>
      <t xml:space="preserve">** </t>
    </r>
    <r>
      <rPr>
        <sz val="9"/>
        <color theme="1"/>
        <rFont val="Arial"/>
        <family val="2"/>
      </rPr>
      <t>con una capacità utile V</t>
    </r>
  </si>
  <si>
    <r>
      <t>Schnellkühler/-froster***</t>
    </r>
    <r>
      <rPr>
        <sz val="9"/>
        <color theme="1"/>
        <rFont val="Arial"/>
        <family val="2"/>
      </rPr>
      <t xml:space="preserve"> mit einer Kapazität C &lt; 35 kg im Kühlzyklus</t>
    </r>
  </si>
  <si>
    <r>
      <t>Cellules de refroidissement (et de congélation) rapides***</t>
    </r>
    <r>
      <rPr>
        <sz val="9"/>
        <color theme="1"/>
        <rFont val="Arial"/>
        <family val="2"/>
      </rPr>
      <t xml:space="preserve"> d’une capacité C &lt; 35 kg en cycle de refroidissement</t>
    </r>
  </si>
  <si>
    <r>
      <t>Abbattitori***</t>
    </r>
    <r>
      <rPr>
        <sz val="9"/>
        <color theme="1"/>
        <rFont val="Arial"/>
        <family val="2"/>
      </rPr>
      <t xml:space="preserve"> con una capacità C &lt; 35 kg nel ciclo di raffreddamento</t>
    </r>
  </si>
  <si>
    <r>
      <t>Schnellkühler/-froster***</t>
    </r>
    <r>
      <rPr>
        <sz val="9"/>
        <color theme="1"/>
        <rFont val="Arial"/>
        <family val="2"/>
      </rPr>
      <t xml:space="preserve"> mit einer Kapazität C im Gefrierzyklus</t>
    </r>
  </si>
  <si>
    <r>
      <t>Cellules de refroidissement et de congélation rapides***</t>
    </r>
    <r>
      <rPr>
        <sz val="9"/>
        <color theme="1"/>
        <rFont val="Arial"/>
        <family val="2"/>
      </rPr>
      <t xml:space="preserve"> d’une capacité C en cycle de congélation</t>
    </r>
  </si>
  <si>
    <r>
      <t>Abbattitori***</t>
    </r>
    <r>
      <rPr>
        <sz val="9"/>
        <color theme="1"/>
        <rFont val="Arial"/>
        <family val="2"/>
      </rPr>
      <t xml:space="preserve"> con una capacità C nel ciclo di congelamento</t>
    </r>
  </si>
  <si>
    <r>
      <t>Labor-/medizinische Kühlgeräte****</t>
    </r>
    <r>
      <rPr>
        <vertAlign val="superscript"/>
        <sz val="9"/>
        <color theme="1"/>
        <rFont val="Arial"/>
        <family val="2"/>
      </rPr>
      <t xml:space="preserve"> </t>
    </r>
    <r>
      <rPr>
        <sz val="9"/>
        <color theme="1"/>
        <rFont val="Arial"/>
        <family val="2"/>
      </rPr>
      <t>mit einem Nutzinhalt V</t>
    </r>
  </si>
  <si>
    <r>
      <t>Réfrigérateurs de laboratoire / médicaux****</t>
    </r>
    <r>
      <rPr>
        <vertAlign val="superscript"/>
        <sz val="9"/>
        <color theme="1"/>
        <rFont val="Arial"/>
        <family val="2"/>
      </rPr>
      <t xml:space="preserve"> </t>
    </r>
    <r>
      <rPr>
        <sz val="9"/>
        <color theme="1"/>
        <rFont val="Arial"/>
        <family val="2"/>
      </rPr>
      <t>d’un volume utile V</t>
    </r>
  </si>
  <si>
    <r>
      <t>Apparecchi di refrigerazione da laboratorio / medicali****</t>
    </r>
    <r>
      <rPr>
        <vertAlign val="superscript"/>
        <sz val="9"/>
        <color theme="1"/>
        <rFont val="Arial"/>
        <family val="2"/>
      </rPr>
      <t xml:space="preserve"> </t>
    </r>
    <r>
      <rPr>
        <sz val="9"/>
        <color theme="1"/>
        <rFont val="Arial"/>
        <family val="2"/>
      </rPr>
      <t>con una capacità utile V</t>
    </r>
  </si>
  <si>
    <r>
      <t>Labor-/medizinische Tiefkühlgeräte****</t>
    </r>
    <r>
      <rPr>
        <sz val="9"/>
        <color theme="1"/>
        <rFont val="Arial"/>
        <family val="2"/>
      </rPr>
      <t xml:space="preserve"> mit einem Nutzinhalt V</t>
    </r>
  </si>
  <si>
    <r>
      <t>Congélateurs de laboratoire / médicaux****</t>
    </r>
    <r>
      <rPr>
        <sz val="9"/>
        <color theme="1"/>
        <rFont val="Arial"/>
        <family val="2"/>
      </rPr>
      <t xml:space="preserve"> d’un volume utile V</t>
    </r>
  </si>
  <si>
    <r>
      <t>Congelatori da laboratorio / medicali****</t>
    </r>
    <r>
      <rPr>
        <sz val="9"/>
        <color theme="1"/>
        <rFont val="Arial"/>
        <family val="2"/>
      </rPr>
      <t xml:space="preserve"> con una capacità utile V</t>
    </r>
  </si>
  <si>
    <r>
      <t>Labor-/medizinische Ultratiefkühlgeräte****</t>
    </r>
    <r>
      <rPr>
        <sz val="9"/>
        <color theme="1"/>
        <rFont val="Arial"/>
        <family val="2"/>
      </rPr>
      <t xml:space="preserve"> ≤ − 45°C mit einem Nutzinhalt V</t>
    </r>
  </si>
  <si>
    <r>
      <t>Congélateurs de laboratoire / médiaux à ultra-basse température (ULT)****</t>
    </r>
    <r>
      <rPr>
        <sz val="9"/>
        <color theme="1"/>
        <rFont val="Arial"/>
        <family val="2"/>
      </rPr>
      <t xml:space="preserve"> ≤ − 45°C d’un volume utile V</t>
    </r>
  </si>
  <si>
    <r>
      <t>Ultracongelatori da laboratorio / medicali****</t>
    </r>
    <r>
      <rPr>
        <sz val="9"/>
        <color theme="1"/>
        <rFont val="Arial"/>
        <family val="2"/>
      </rPr>
      <t xml:space="preserve"> ≤ − 45 °C con una capacità utile V</t>
    </r>
  </si>
  <si>
    <t>Nutzinhalt</t>
  </si>
  <si>
    <t>Für Kühl-Gefrierkombinationen ist die Summe der Nettorauminhalte aller Fächer in Litern sowie der tägliche Energieverbrauch in kWh/24h zu verwenden (Produktinformation gemäss Verordnung (EU) 2015/1095).</t>
  </si>
  <si>
    <t>Pour les réfrigérateurs-congélateurs, il faut utiliser la somme de tous les volumes utiles nets en litres de tous les compartiments et la consommation d’énergie quotidienne en kWh/24h (information sur le produit conformément au Règlement (UE) 2015/1095).</t>
  </si>
  <si>
    <t>Per i frigocongelatori deve essere utilizzata la somma dei volumi netti di tutti gli scomparti in litri nonché il consumo di energia giornaliero in kWh/24h (informazione sul prodotto ai sensi del regolamento (UE) 2015/1095).</t>
  </si>
  <si>
    <t>Für Schnellkühler/-froster ist die Kapazität bei voller Beladung in Kilogramm sowie der Energieverbrauch in kWh/kg zu verwenden (Produktinformation gemäss Verordnung (EU) 2015/1095). Geräte mit Kühl- und Gefrierzyklus müssen beide Anforderungen einhalten.</t>
  </si>
  <si>
    <t>Pour les cellules de refroidissement et de congélation rapides, il faut utiliser la capacité à pleine charge en kilogrammes ainsi que la consommation d’énergie en kWh/kg (information sur le produit conformément au Règlement (UE) 2015/1095). Les appareils dotés d’un cycle de refroidissement et d’un cycle de congélation doivent respecter les deux exigences.</t>
  </si>
  <si>
    <t>Per gli abbattitori deve essere utilizzata la capacità a pieno carico in kg nonché il consumo di energia in kWh/kg (informazione sul prodotto ai sensi del regolamento (UE) 2015/1095). Gli apparecchi con ciclo di raffreddamento e ciclo di congelamento devono ottemperare a entrambi i requisiti.</t>
  </si>
  <si>
    <t>Für Labor-/medizinische Geräte ist der Nutzinhalt in Liter sowie der Energieverbrauch in kWh/24h gemäss DIN 13277:2022 zu verwenden.</t>
  </si>
  <si>
    <t>Pour les appareils de laboratoire / médicaux, il faut utiliser le volume utile en litre et la consommation d’énergie en kWh/24h selon DIN 13277:2022.</t>
  </si>
  <si>
    <t>Per le apparecchiature da laboratorio / medicali si deve utilizzare la capacità utile in litri nonché il consumo di energia in kWh/24h ai sensi della norma DIN 13277:2022.</t>
  </si>
  <si>
    <t>Tabelle 3: Stromeinsparungen</t>
  </si>
  <si>
    <t>Tableau 3: Économies d’électricité</t>
  </si>
  <si>
    <t>Tabella 3: Risparmio di elettricità</t>
  </si>
  <si>
    <t>E</t>
  </si>
  <si>
    <r>
      <t>e</t>
    </r>
    <r>
      <rPr>
        <i/>
        <vertAlign val="subscript"/>
        <sz val="9"/>
        <color rgb="FF000000"/>
        <rFont val="Arial"/>
        <family val="2"/>
      </rPr>
      <t>max</t>
    </r>
    <r>
      <rPr>
        <i/>
        <sz val="9"/>
        <color rgb="FF000000"/>
        <rFont val="Arial"/>
        <family val="2"/>
      </rPr>
      <t xml:space="preserve"> – 67%</t>
    </r>
  </si>
  <si>
    <r>
      <t>e</t>
    </r>
    <r>
      <rPr>
        <i/>
        <vertAlign val="subscript"/>
        <sz val="9"/>
        <color rgb="FF000000"/>
        <rFont val="Arial"/>
        <family val="2"/>
      </rPr>
      <t>max</t>
    </r>
    <r>
      <rPr>
        <i/>
        <sz val="9"/>
        <color rgb="FF000000"/>
        <rFont val="Arial"/>
        <family val="2"/>
      </rPr>
      <t xml:space="preserve"> – 53%</t>
    </r>
  </si>
  <si>
    <r>
      <t>e</t>
    </r>
    <r>
      <rPr>
        <i/>
        <vertAlign val="subscript"/>
        <sz val="9"/>
        <color rgb="FF000000"/>
        <rFont val="Arial"/>
        <family val="2"/>
      </rPr>
      <t>max</t>
    </r>
    <r>
      <rPr>
        <i/>
        <sz val="9"/>
        <color rgb="FF000000"/>
        <rFont val="Arial"/>
        <family val="2"/>
      </rPr>
      <t xml:space="preserve"> – 33%</t>
    </r>
  </si>
  <si>
    <r>
      <t>e</t>
    </r>
    <r>
      <rPr>
        <i/>
        <vertAlign val="subscript"/>
        <sz val="9"/>
        <color rgb="FF000000"/>
        <rFont val="Arial"/>
        <family val="2"/>
      </rPr>
      <t xml:space="preserve">max </t>
    </r>
    <r>
      <rPr>
        <i/>
        <sz val="9"/>
        <color rgb="FF000000"/>
        <rFont val="Arial"/>
        <family val="2"/>
      </rPr>
      <t>– 25%</t>
    </r>
  </si>
  <si>
    <r>
      <t>e</t>
    </r>
    <r>
      <rPr>
        <i/>
        <vertAlign val="subscript"/>
        <sz val="9"/>
        <color rgb="FF000000"/>
        <rFont val="Arial"/>
        <family val="2"/>
      </rPr>
      <t>max</t>
    </r>
  </si>
  <si>
    <t xml:space="preserve">Anrechenbare Stromeinsparungen* </t>
  </si>
  <si>
    <t>[kWh/Stück]</t>
  </si>
  <si>
    <t>Économies d’électricité comptabilisables*</t>
  </si>
  <si>
    <t>[kWh/unité]</t>
  </si>
  <si>
    <t xml:space="preserve">Risparmio di elettricità computabile* </t>
  </si>
  <si>
    <t>[kWh/unità]</t>
  </si>
  <si>
    <t>Mit Energieetikette</t>
  </si>
  <si>
    <t>Avec étiquette-énergie</t>
  </si>
  <si>
    <t>Con etichettaEnergia</t>
  </si>
  <si>
    <t>Keine Energieetikette</t>
  </si>
  <si>
    <t>Pas d’étiquette-énergie</t>
  </si>
  <si>
    <t>EtichettaEnergia assente</t>
  </si>
  <si>
    <t>* kumulierte Stromeinsparungen über die Wirkungsdauer der Massnahme</t>
  </si>
  <si>
    <t>* Économies d’électricité cumulées sur la durée d’impact de la mesure</t>
  </si>
  <si>
    <t>* Risparmio cumulativo di elettricità per tutta la durata dell’effetto della misura</t>
  </si>
  <si>
    <t>Hinweis: Tabelle 3 listet bei einigen Gerätetypen auch Energieeffizienzklassen, welche zum Zeitpunkt der Publikation dieses Einsparprotokolls noch nicht am Markt erhältlich waren.</t>
  </si>
  <si>
    <t>Remarque : tableau 3 énumère également, pour certains types d’appareils, les classes d’efficacité énergétique qui n’étaient pas encore disponibles sur le marché au moment de la publication du présent protocole d’économies.</t>
  </si>
  <si>
    <t>Nota: per alcuni tipi di apparecchi tabella 3 indica anche le classi di efficienza energetica che alla data di pubblicazione del presente protocollo di risparmio non erano ancora disponibili sul mercato.</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</si>
  <si>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</si>
  <si>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Champ d'application</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</si>
  <si>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</si>
  <si>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</si>
  <si>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</si>
  <si>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I componenti soggetti a consumo dei vecchi apparecchi non possono continuare a essere utilizzati in Svizzera. I documenti del corretto smaltimento o dell'esportazione devono essere dimostrati su richiesta.</t>
  </si>
  <si>
    <t>Seuls les types d’appareils prêts à brancher suivants, qui entrent dans le champ d’application de l’ordonnance sur les exigences relatives à l’efficacité énergétique (RS 730.02 ; OEEE), ainsi que les appareils de laboratoire et médicaux, sont concernés par cette mesure.</t>
  </si>
  <si>
    <t>Von dieser Massnahme sind nur die folgenden steckerfertigen Gerätetypen betroffen, die im Geltungsbereich der Energieeffizienzverordnung (SR 730.02; EnEV) befinden, sowie Labor- und medizinische Geräte.</t>
  </si>
  <si>
    <t>Sono interessati da questa misura solo i seguenti tipi di apparecchi pronti per il collegamento, che rientrano nel campo di applicazione dell'ordinanza sull'efficienza energetica (RS 730.02; OEEne), nonché gli apparecchi di laboratorio e medici.</t>
  </si>
  <si>
    <t>Les économies d’électricité comptabilisables de la mesure sont calculées en kilowattheures à l'aide de la liste de monitoring, en fonction des variables d'entrée définies. Des informations sur les hypothèses et la méthode de calcul figurent dans la documentation correspondante</t>
  </si>
  <si>
    <t>Il risparmio di elettricità computabile della misura è calcolato  in kilowattora sulla base dell'elenco di monitoraggio, in funzione delle variabili di input definite. Per informazioni sulle ipotesi e sul metodo di calcolo, consultare la relativa documentazione</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</si>
  <si>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</si>
  <si>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</si>
  <si>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</si>
  <si>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Risparmi</t>
  </si>
  <si>
    <t>Champ verrouillé</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</si>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</sst>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
    <numFmt numFmtId="165" formatCode="mm/yyyy"/>
    <numFmt numFmtId="166" formatCode="0.000"/>
    <numFmt numFmtId="167" formatCode="_-* #,##0_-;\-* #,##0_-;_-* &quot;-&quot;??_-;_-@_-"/>
  </numFmts>
  <fonts count="68"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b/>
      <sz val="10"/>
      <color theme="1"/>
      <name val="Arial"/>
      <family val="2"/>
    </font>
    <font>
      <b/>
      <sz val="9"/>
      <color rgb="FFCC0099"/>
      <name val="Arial"/>
      <family val="2"/>
    </font>
    <font>
      <sz val="11"/>
      <color theme="1"/>
      <name val="Calibri"/>
      <family val="2"/>
      <scheme val="minor"/>
    </font>
    <font>
      <b/>
      <sz val="10"/>
      <color rgb="FFFF0000"/>
      <name val="Arial Narrow"/>
      <family val="2"/>
    </font>
    <font>
      <vertAlign val="superscript"/>
      <sz val="9"/>
      <color theme="1"/>
      <name val="Arial"/>
      <family val="2"/>
    </font>
    <font>
      <sz val="9"/>
      <color rgb="FF000000"/>
      <name val="Arial"/>
      <family val="2"/>
    </font>
    <font>
      <i/>
      <sz val="9"/>
      <color rgb="FF000000"/>
      <name val="Arial"/>
      <family val="2"/>
    </font>
    <font>
      <i/>
      <vertAlign val="subscript"/>
      <sz val="9"/>
      <color rgb="FF000000"/>
      <name val="Arial"/>
      <family val="2"/>
    </font>
    <font>
      <sz val="10"/>
      <name val="Arial Narrow"/>
      <family val="2"/>
    </font>
  </fonts>
  <fills count="1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
      <patternFill patternType="solid">
        <fgColor rgb="FFE6E6E6"/>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s>
  <cellStyleXfs count="6">
    <xf numFmtId="0" fontId="0" fillId="0" borderId="0"/>
    <xf numFmtId="0" fontId="6" fillId="0" borderId="0" applyNumberFormat="0" applyFill="0" applyBorder="0" applyAlignment="0" applyProtection="0"/>
    <xf numFmtId="0" fontId="17" fillId="0" borderId="0"/>
    <xf numFmtId="0" fontId="14" fillId="0" borderId="0"/>
    <xf numFmtId="43" fontId="61" fillId="0" borderId="0" applyFont="0" applyFill="0" applyBorder="0" applyAlignment="0" applyProtection="0"/>
    <xf numFmtId="9" fontId="61" fillId="0" borderId="0" applyFont="0" applyFill="0" applyBorder="0" applyAlignment="0" applyProtection="0"/>
  </cellStyleXfs>
  <cellXfs count="352">
    <xf numFmtId="0" fontId="0" fillId="0" borderId="0" xfId="0"/>
    <xf numFmtId="0" fontId="7" fillId="0" borderId="1" xfId="0" applyFont="1" applyBorder="1" applyAlignment="1">
      <alignment vertical="center"/>
    </xf>
    <xf numFmtId="0" fontId="8" fillId="0" borderId="0" xfId="0" applyFont="1"/>
    <xf numFmtId="0" fontId="8" fillId="0" borderId="1" xfId="0" applyFont="1" applyBorder="1"/>
    <xf numFmtId="14" fontId="8" fillId="0" borderId="0" xfId="0" applyNumberFormat="1" applyFont="1"/>
    <xf numFmtId="0" fontId="9" fillId="0" borderId="0" xfId="1" applyFont="1"/>
    <xf numFmtId="0" fontId="13" fillId="2" borderId="0" xfId="0" applyFont="1" applyFill="1" applyAlignment="1" applyProtection="1">
      <alignment horizontal="center"/>
      <protection hidden="1"/>
    </xf>
    <xf numFmtId="0" fontId="5" fillId="2" borderId="0" xfId="0" applyFont="1" applyFill="1" applyProtection="1">
      <protection hidden="1"/>
    </xf>
    <xf numFmtId="0" fontId="14" fillId="2" borderId="1" xfId="0" applyFont="1" applyFill="1" applyBorder="1" applyAlignment="1" applyProtection="1">
      <alignment horizontal="center" vertical="center" wrapText="1"/>
      <protection hidden="1"/>
    </xf>
    <xf numFmtId="0" fontId="13" fillId="2" borderId="0" xfId="0" applyFont="1" applyFill="1" applyProtection="1">
      <protection hidden="1"/>
    </xf>
    <xf numFmtId="0" fontId="11" fillId="2" borderId="0" xfId="0" applyFont="1" applyFill="1" applyProtection="1">
      <protection hidden="1"/>
    </xf>
    <xf numFmtId="0" fontId="13" fillId="2" borderId="0" xfId="0" applyFont="1" applyFill="1" applyAlignment="1" applyProtection="1">
      <alignment horizontal="center" vertical="center"/>
      <protection hidden="1"/>
    </xf>
    <xf numFmtId="0" fontId="18" fillId="2" borderId="0" xfId="0" applyFont="1" applyFill="1" applyAlignment="1" applyProtection="1">
      <alignment horizontal="left" vertical="center" indent="1"/>
      <protection hidden="1"/>
    </xf>
    <xf numFmtId="0" fontId="20" fillId="2" borderId="0" xfId="0" applyFont="1" applyFill="1" applyAlignment="1" applyProtection="1">
      <alignment horizontal="left" vertical="center"/>
      <protection hidden="1"/>
    </xf>
    <xf numFmtId="0" fontId="13" fillId="2" borderId="0" xfId="0" applyFont="1" applyFill="1" applyAlignment="1" applyProtection="1">
      <alignment vertical="center"/>
      <protection hidden="1"/>
    </xf>
    <xf numFmtId="0" fontId="19" fillId="2" borderId="0" xfId="0" applyFont="1" applyFill="1" applyAlignment="1" applyProtection="1">
      <alignment horizontal="left" vertical="center"/>
      <protection hidden="1"/>
    </xf>
    <xf numFmtId="0" fontId="18" fillId="2" borderId="0" xfId="0" applyFont="1" applyFill="1" applyAlignment="1" applyProtection="1">
      <alignment horizontal="left" vertical="center"/>
      <protection hidden="1"/>
    </xf>
    <xf numFmtId="0" fontId="5" fillId="2" borderId="0" xfId="0" applyFont="1" applyFill="1" applyAlignment="1" applyProtection="1">
      <alignment vertical="center"/>
      <protection hidden="1"/>
    </xf>
    <xf numFmtId="0" fontId="14" fillId="0" borderId="1" xfId="3" applyBorder="1"/>
    <xf numFmtId="0" fontId="21" fillId="6" borderId="1" xfId="3" applyFont="1" applyFill="1" applyBorder="1"/>
    <xf numFmtId="164" fontId="7" fillId="0" borderId="1" xfId="0" applyNumberFormat="1" applyFont="1" applyBorder="1"/>
    <xf numFmtId="0" fontId="8" fillId="0" borderId="1" xfId="0" applyFont="1" applyBorder="1" applyAlignment="1">
      <alignment vertical="top" wrapText="1"/>
    </xf>
    <xf numFmtId="0" fontId="8" fillId="0" borderId="0" xfId="0" applyFont="1" applyAlignment="1">
      <alignment vertical="top" wrapText="1"/>
    </xf>
    <xf numFmtId="0" fontId="27" fillId="2" borderId="0" xfId="0" applyFont="1" applyFill="1" applyAlignment="1" applyProtection="1">
      <alignment vertical="center"/>
      <protection hidden="1"/>
    </xf>
    <xf numFmtId="0" fontId="23" fillId="2" borderId="0" xfId="0" applyFont="1" applyFill="1" applyAlignment="1" applyProtection="1">
      <alignment vertical="center"/>
      <protection hidden="1"/>
    </xf>
    <xf numFmtId="0" fontId="26" fillId="2" borderId="0" xfId="0" applyFont="1" applyFill="1" applyAlignment="1" applyProtection="1">
      <alignment vertical="center"/>
      <protection hidden="1"/>
    </xf>
    <xf numFmtId="0" fontId="7" fillId="6" borderId="1" xfId="0" applyFont="1" applyFill="1" applyBorder="1" applyAlignment="1">
      <alignment horizontal="center" vertical="top" wrapText="1"/>
    </xf>
    <xf numFmtId="0" fontId="11" fillId="2" borderId="0" xfId="0" applyFont="1" applyFill="1" applyAlignment="1" applyProtection="1">
      <alignment vertical="center"/>
      <protection hidden="1"/>
    </xf>
    <xf numFmtId="0" fontId="15" fillId="2" borderId="0" xfId="0" applyFont="1" applyFill="1" applyAlignment="1" applyProtection="1">
      <alignment vertical="center"/>
      <protection hidden="1"/>
    </xf>
    <xf numFmtId="0" fontId="28" fillId="2" borderId="0" xfId="0" applyFont="1" applyFill="1" applyAlignment="1" applyProtection="1">
      <alignment horizontal="center" vertical="center" wrapText="1"/>
      <protection hidden="1"/>
    </xf>
    <xf numFmtId="0" fontId="17" fillId="2" borderId="0" xfId="0" applyFont="1" applyFill="1" applyAlignment="1" applyProtection="1">
      <alignment horizontal="left" vertical="center" indent="1"/>
      <protection hidden="1"/>
    </xf>
    <xf numFmtId="14" fontId="17" fillId="2" borderId="0" xfId="0" applyNumberFormat="1" applyFont="1" applyFill="1" applyAlignment="1" applyProtection="1">
      <alignment horizontal="right" vertical="center" indent="1"/>
      <protection hidden="1"/>
    </xf>
    <xf numFmtId="0" fontId="34" fillId="2" borderId="0" xfId="0" applyFont="1" applyFill="1" applyAlignment="1" applyProtection="1">
      <alignment vertical="center"/>
      <protection hidden="1"/>
    </xf>
    <xf numFmtId="0" fontId="34" fillId="2" borderId="0" xfId="0" applyFont="1" applyFill="1" applyProtection="1">
      <protection hidden="1"/>
    </xf>
    <xf numFmtId="0" fontId="32" fillId="2" borderId="0" xfId="0" applyFont="1" applyFill="1" applyAlignment="1" applyProtection="1">
      <alignment horizontal="left" vertical="top" wrapText="1"/>
      <protection hidden="1"/>
    </xf>
    <xf numFmtId="0" fontId="20" fillId="2" borderId="0" xfId="0" applyFont="1" applyFill="1" applyAlignment="1" applyProtection="1">
      <alignment vertical="center"/>
      <protection hidden="1"/>
    </xf>
    <xf numFmtId="0" fontId="20" fillId="2" borderId="0" xfId="0" applyFont="1" applyFill="1" applyAlignment="1" applyProtection="1">
      <alignment horizontal="right" vertical="center"/>
      <protection hidden="1"/>
    </xf>
    <xf numFmtId="0" fontId="38" fillId="2" borderId="0" xfId="0" applyFont="1" applyFill="1" applyProtection="1">
      <protection hidden="1"/>
    </xf>
    <xf numFmtId="0" fontId="38" fillId="2" borderId="0" xfId="0" applyFont="1" applyFill="1" applyAlignment="1" applyProtection="1">
      <alignment horizontal="left"/>
      <protection hidden="1"/>
    </xf>
    <xf numFmtId="49" fontId="20" fillId="2" borderId="0" xfId="0" applyNumberFormat="1" applyFont="1" applyFill="1" applyAlignment="1" applyProtection="1">
      <alignment horizontal="right" vertical="center"/>
      <protection hidden="1"/>
    </xf>
    <xf numFmtId="14" fontId="20" fillId="2" borderId="0" xfId="0" applyNumberFormat="1" applyFont="1" applyFill="1" applyAlignment="1" applyProtection="1">
      <alignment horizontal="right" vertical="center"/>
      <protection hidden="1"/>
    </xf>
    <xf numFmtId="0" fontId="30" fillId="2" borderId="0" xfId="0" applyFont="1" applyFill="1" applyAlignment="1" applyProtection="1">
      <alignment horizontal="center"/>
      <protection hidden="1"/>
    </xf>
    <xf numFmtId="0" fontId="37" fillId="2" borderId="0" xfId="0" applyFont="1" applyFill="1" applyAlignment="1" applyProtection="1">
      <alignment vertical="center" wrapText="1"/>
      <protection hidden="1"/>
    </xf>
    <xf numFmtId="0" fontId="29" fillId="2" borderId="0" xfId="0" applyFont="1" applyFill="1" applyAlignment="1" applyProtection="1">
      <alignment horizontal="left" vertical="center" wrapText="1" indent="1"/>
      <protection hidden="1"/>
    </xf>
    <xf numFmtId="0" fontId="24" fillId="8" borderId="0" xfId="0" applyFont="1" applyFill="1" applyAlignment="1" applyProtection="1">
      <alignment horizontal="left" vertical="center" indent="1"/>
      <protection hidden="1"/>
    </xf>
    <xf numFmtId="0" fontId="24" fillId="3" borderId="0" xfId="0" applyFont="1" applyFill="1" applyAlignment="1" applyProtection="1">
      <alignment horizontal="center" vertical="center"/>
      <protection hidden="1"/>
    </xf>
    <xf numFmtId="0" fontId="4" fillId="0" borderId="0" xfId="0" applyFont="1" applyProtection="1">
      <protection hidden="1"/>
    </xf>
    <xf numFmtId="0" fontId="4" fillId="2" borderId="0" xfId="0" applyFont="1" applyFill="1" applyAlignment="1" applyProtection="1">
      <alignment vertical="center"/>
      <protection hidden="1"/>
    </xf>
    <xf numFmtId="0" fontId="33" fillId="2" borderId="0" xfId="0" applyFont="1" applyFill="1" applyAlignment="1" applyProtection="1">
      <alignment vertical="center"/>
      <protection hidden="1"/>
    </xf>
    <xf numFmtId="0" fontId="4" fillId="2" borderId="0" xfId="0" applyFont="1" applyFill="1" applyProtection="1">
      <protection hidden="1"/>
    </xf>
    <xf numFmtId="0" fontId="25" fillId="8" borderId="0" xfId="0" applyFont="1" applyFill="1" applyAlignment="1" applyProtection="1">
      <alignment horizontal="left" vertical="center" indent="1"/>
      <protection hidden="1"/>
    </xf>
    <xf numFmtId="0" fontId="25" fillId="8" borderId="0" xfId="0" applyFont="1" applyFill="1" applyAlignment="1" applyProtection="1">
      <alignment horizontal="left" vertical="center"/>
      <protection hidden="1"/>
    </xf>
    <xf numFmtId="0" fontId="25" fillId="9" borderId="0" xfId="0" applyFont="1" applyFill="1" applyAlignment="1" applyProtection="1">
      <alignment horizontal="center" vertical="center"/>
      <protection hidden="1"/>
    </xf>
    <xf numFmtId="0" fontId="25" fillId="3" borderId="0" xfId="0" applyFont="1" applyFill="1" applyAlignment="1" applyProtection="1">
      <alignment horizontal="center" vertical="center"/>
      <protection hidden="1"/>
    </xf>
    <xf numFmtId="0" fontId="4" fillId="0" borderId="0" xfId="0" applyFont="1" applyAlignment="1" applyProtection="1">
      <alignment vertical="center"/>
      <protection hidden="1"/>
    </xf>
    <xf numFmtId="0" fontId="35" fillId="2" borderId="0" xfId="0" applyFont="1" applyFill="1" applyProtection="1">
      <protection hidden="1"/>
    </xf>
    <xf numFmtId="0" fontId="33" fillId="2" borderId="0" xfId="0" applyFont="1" applyFill="1" applyProtection="1">
      <protection hidden="1"/>
    </xf>
    <xf numFmtId="0" fontId="31" fillId="3" borderId="0" xfId="0" applyFont="1" applyFill="1" applyAlignment="1" applyProtection="1">
      <alignment horizontal="center" vertical="center"/>
      <protection hidden="1"/>
    </xf>
    <xf numFmtId="0" fontId="25" fillId="8" borderId="0" xfId="0" applyFont="1" applyFill="1" applyAlignment="1" applyProtection="1">
      <alignment horizontal="left" vertical="center" wrapText="1" indent="1"/>
      <protection hidden="1"/>
    </xf>
    <xf numFmtId="0" fontId="25" fillId="9" borderId="0" xfId="0" applyFont="1" applyFill="1" applyAlignment="1" applyProtection="1">
      <alignment horizontal="center" vertical="center" wrapText="1"/>
      <protection hidden="1"/>
    </xf>
    <xf numFmtId="0" fontId="4" fillId="0" borderId="0" xfId="0" applyFont="1" applyAlignment="1" applyProtection="1">
      <alignment wrapText="1"/>
      <protection hidden="1"/>
    </xf>
    <xf numFmtId="0" fontId="23" fillId="4" borderId="16" xfId="0" applyFont="1" applyFill="1" applyBorder="1" applyAlignment="1" applyProtection="1">
      <alignment horizontal="center" vertical="center"/>
      <protection locked="0" hidden="1"/>
    </xf>
    <xf numFmtId="0" fontId="40" fillId="2" borderId="0" xfId="0" applyFont="1" applyFill="1" applyProtection="1">
      <protection hidden="1"/>
    </xf>
    <xf numFmtId="0" fontId="40" fillId="2" borderId="0" xfId="0" applyFont="1" applyFill="1" applyAlignment="1" applyProtection="1">
      <alignment horizontal="center"/>
      <protection hidden="1"/>
    </xf>
    <xf numFmtId="0" fontId="14" fillId="2" borderId="0" xfId="0" applyFont="1" applyFill="1" applyProtection="1">
      <protection hidden="1"/>
    </xf>
    <xf numFmtId="0" fontId="41" fillId="2" borderId="0" xfId="0" applyFont="1" applyFill="1" applyAlignment="1" applyProtection="1">
      <alignment horizontal="center" vertical="center"/>
      <protection hidden="1"/>
    </xf>
    <xf numFmtId="0" fontId="40" fillId="2" borderId="0" xfId="0" applyFont="1" applyFill="1" applyAlignment="1" applyProtection="1">
      <alignment vertical="center"/>
      <protection hidden="1"/>
    </xf>
    <xf numFmtId="0" fontId="10" fillId="2" borderId="0" xfId="0" applyFont="1" applyFill="1" applyAlignment="1" applyProtection="1">
      <alignment horizontal="left" vertical="center"/>
      <protection hidden="1"/>
    </xf>
    <xf numFmtId="0" fontId="14" fillId="2" borderId="0" xfId="0" applyFont="1" applyFill="1" applyAlignment="1" applyProtection="1">
      <alignment vertical="center"/>
      <protection hidden="1"/>
    </xf>
    <xf numFmtId="0" fontId="14" fillId="2" borderId="0" xfId="0" applyFont="1" applyFill="1" applyAlignment="1" applyProtection="1">
      <alignment horizontal="center" vertical="center"/>
      <protection hidden="1"/>
    </xf>
    <xf numFmtId="0" fontId="40" fillId="2" borderId="0" xfId="0" applyFont="1" applyFill="1" applyAlignment="1" applyProtection="1">
      <alignment horizontal="center" vertical="center"/>
      <protection hidden="1"/>
    </xf>
    <xf numFmtId="0" fontId="26" fillId="2" borderId="0" xfId="0" applyFont="1" applyFill="1" applyAlignment="1" applyProtection="1">
      <alignment horizontal="left" vertical="center"/>
      <protection hidden="1"/>
    </xf>
    <xf numFmtId="0" fontId="27" fillId="2" borderId="0" xfId="0" applyFont="1" applyFill="1" applyAlignment="1" applyProtection="1">
      <alignment horizontal="center" vertical="top" wrapText="1"/>
      <protection hidden="1"/>
    </xf>
    <xf numFmtId="0" fontId="29" fillId="2" borderId="25" xfId="0" applyFont="1" applyFill="1" applyBorder="1" applyAlignment="1" applyProtection="1">
      <alignment horizontal="left" vertical="center" wrapText="1" indent="1"/>
      <protection hidden="1"/>
    </xf>
    <xf numFmtId="0" fontId="5" fillId="0" borderId="0" xfId="0" applyFont="1" applyProtection="1">
      <protection hidden="1"/>
    </xf>
    <xf numFmtId="0" fontId="5" fillId="0" borderId="0" xfId="0" applyFont="1" applyAlignment="1" applyProtection="1">
      <alignment vertical="center"/>
      <protection hidden="1"/>
    </xf>
    <xf numFmtId="0" fontId="44" fillId="2" borderId="0" xfId="1" applyFont="1" applyFill="1" applyAlignment="1" applyProtection="1">
      <alignment horizontal="left" vertical="center" indent="1"/>
      <protection hidden="1"/>
    </xf>
    <xf numFmtId="0" fontId="45" fillId="2" borderId="0" xfId="0" applyFont="1" applyFill="1" applyProtection="1">
      <protection hidden="1"/>
    </xf>
    <xf numFmtId="0" fontId="46" fillId="2" borderId="0" xfId="0" applyFont="1" applyFill="1" applyProtection="1">
      <protection hidden="1"/>
    </xf>
    <xf numFmtId="0" fontId="45" fillId="2" borderId="0" xfId="0" applyFont="1" applyFill="1" applyAlignment="1" applyProtection="1">
      <alignment horizontal="center" vertical="center"/>
      <protection hidden="1"/>
    </xf>
    <xf numFmtId="0" fontId="46" fillId="0" borderId="0" xfId="0" applyFont="1" applyProtection="1">
      <protection hidden="1"/>
    </xf>
    <xf numFmtId="0" fontId="47" fillId="2" borderId="0" xfId="0" applyFont="1" applyFill="1" applyAlignment="1" applyProtection="1">
      <alignment horizontal="left" vertical="center" indent="1"/>
      <protection hidden="1"/>
    </xf>
    <xf numFmtId="0" fontId="8" fillId="9" borderId="0" xfId="0" applyFont="1" applyFill="1"/>
    <xf numFmtId="0" fontId="8" fillId="0" borderId="0" xfId="0" applyFont="1" applyAlignment="1">
      <alignment horizontal="center" vertical="top"/>
    </xf>
    <xf numFmtId="0" fontId="8" fillId="9" borderId="0" xfId="0" applyFont="1" applyFill="1" applyAlignment="1">
      <alignment horizontal="center" vertical="top"/>
    </xf>
    <xf numFmtId="0" fontId="8" fillId="12" borderId="1" xfId="0" applyFont="1" applyFill="1" applyBorder="1" applyAlignment="1">
      <alignment vertical="top" wrapText="1"/>
    </xf>
    <xf numFmtId="0" fontId="8" fillId="11" borderId="0" xfId="0" applyFont="1" applyFill="1"/>
    <xf numFmtId="0" fontId="8" fillId="11" borderId="0" xfId="0" applyFont="1" applyFill="1" applyAlignment="1">
      <alignment horizontal="center" vertical="top"/>
    </xf>
    <xf numFmtId="0" fontId="49" fillId="11" borderId="0" xfId="0" applyFont="1" applyFill="1" applyAlignment="1">
      <alignment horizontal="left" indent="1"/>
    </xf>
    <xf numFmtId="0" fontId="49" fillId="9" borderId="0" xfId="0" applyFont="1" applyFill="1" applyAlignment="1">
      <alignment horizontal="left" indent="1"/>
    </xf>
    <xf numFmtId="0" fontId="49" fillId="0" borderId="0" xfId="0" applyFont="1" applyAlignment="1">
      <alignment horizontal="left" indent="1"/>
    </xf>
    <xf numFmtId="0" fontId="49" fillId="5" borderId="0" xfId="0" applyFont="1" applyFill="1" applyAlignment="1">
      <alignment horizontal="left" indent="1"/>
    </xf>
    <xf numFmtId="0" fontId="8" fillId="5" borderId="0" xfId="0" applyFont="1" applyFill="1"/>
    <xf numFmtId="0" fontId="8" fillId="5" borderId="0" xfId="0" applyFont="1" applyFill="1" applyAlignment="1">
      <alignment horizontal="center" vertical="top"/>
    </xf>
    <xf numFmtId="0" fontId="48" fillId="11" borderId="0" xfId="0" applyFont="1" applyFill="1" applyAlignment="1">
      <alignment horizontal="left" vertical="top" indent="1"/>
    </xf>
    <xf numFmtId="0" fontId="7" fillId="0" borderId="1" xfId="0" applyFont="1" applyBorder="1" applyAlignment="1">
      <alignment vertical="top" wrapText="1"/>
    </xf>
    <xf numFmtId="0" fontId="48" fillId="0" borderId="1" xfId="0" applyFont="1" applyBorder="1" applyAlignment="1">
      <alignment vertical="top" wrapText="1"/>
    </xf>
    <xf numFmtId="0" fontId="42" fillId="2" borderId="0" xfId="0" applyFont="1" applyFill="1" applyAlignment="1" applyProtection="1">
      <alignment vertical="center"/>
      <protection hidden="1"/>
    </xf>
    <xf numFmtId="0" fontId="16" fillId="2" borderId="3" xfId="0" applyFont="1" applyFill="1" applyBorder="1" applyAlignment="1" applyProtection="1">
      <alignment vertical="center"/>
      <protection hidden="1"/>
    </xf>
    <xf numFmtId="0" fontId="11" fillId="2" borderId="3" xfId="0" applyFont="1" applyFill="1" applyBorder="1" applyProtection="1">
      <protection hidden="1"/>
    </xf>
    <xf numFmtId="0" fontId="4" fillId="2" borderId="3" xfId="0" applyFont="1" applyFill="1" applyBorder="1" applyProtection="1">
      <protection hidden="1"/>
    </xf>
    <xf numFmtId="0" fontId="35" fillId="2" borderId="0" xfId="0" applyFont="1" applyFill="1" applyAlignment="1" applyProtection="1">
      <alignment vertical="center"/>
      <protection hidden="1"/>
    </xf>
    <xf numFmtId="0" fontId="27" fillId="2" borderId="27" xfId="0" applyFont="1" applyFill="1" applyBorder="1" applyAlignment="1" applyProtection="1">
      <alignment horizontal="center" vertical="top" wrapText="1"/>
      <protection hidden="1"/>
    </xf>
    <xf numFmtId="0" fontId="27" fillId="2" borderId="12" xfId="0" applyFont="1" applyFill="1" applyBorder="1" applyAlignment="1" applyProtection="1">
      <alignment horizontal="center" vertical="top" wrapText="1"/>
      <protection hidden="1"/>
    </xf>
    <xf numFmtId="0" fontId="27" fillId="2" borderId="29" xfId="0" applyFont="1" applyFill="1" applyBorder="1" applyAlignment="1" applyProtection="1">
      <alignment horizontal="center" vertical="top" wrapText="1"/>
      <protection hidden="1"/>
    </xf>
    <xf numFmtId="0" fontId="27" fillId="2" borderId="24" xfId="0" applyFont="1" applyFill="1" applyBorder="1" applyAlignment="1" applyProtection="1">
      <alignment horizontal="center" vertical="top" wrapText="1"/>
      <protection hidden="1"/>
    </xf>
    <xf numFmtId="0" fontId="27" fillId="2" borderId="28" xfId="0" applyFont="1" applyFill="1" applyBorder="1" applyAlignment="1" applyProtection="1">
      <alignment horizontal="center" vertical="top" wrapText="1"/>
      <protection hidden="1"/>
    </xf>
    <xf numFmtId="0" fontId="27" fillId="2" borderId="11" xfId="0" applyFont="1" applyFill="1" applyBorder="1" applyAlignment="1" applyProtection="1">
      <alignment horizontal="center" vertical="top" wrapText="1"/>
      <protection hidden="1"/>
    </xf>
    <xf numFmtId="0" fontId="27" fillId="2" borderId="25" xfId="0" applyFont="1" applyFill="1" applyBorder="1" applyAlignment="1" applyProtection="1">
      <alignment horizontal="center" vertical="top" wrapText="1"/>
      <protection hidden="1"/>
    </xf>
    <xf numFmtId="0" fontId="27" fillId="2" borderId="30" xfId="0" applyFont="1" applyFill="1" applyBorder="1" applyAlignment="1" applyProtection="1">
      <alignment horizontal="center" vertical="top" wrapText="1"/>
      <protection hidden="1"/>
    </xf>
    <xf numFmtId="0" fontId="14" fillId="2" borderId="12" xfId="0" applyFont="1" applyFill="1" applyBorder="1" applyAlignment="1" applyProtection="1">
      <alignment horizontal="left" vertical="top" indent="1"/>
      <protection hidden="1"/>
    </xf>
    <xf numFmtId="0" fontId="52" fillId="2" borderId="2" xfId="0" applyFont="1" applyFill="1" applyBorder="1" applyAlignment="1" applyProtection="1">
      <alignment horizontal="left" vertical="top" wrapText="1" indent="1"/>
      <protection hidden="1"/>
    </xf>
    <xf numFmtId="0" fontId="52" fillId="2" borderId="3" xfId="0" applyFont="1" applyFill="1" applyBorder="1" applyAlignment="1" applyProtection="1">
      <alignment horizontal="center" vertical="top" wrapText="1"/>
      <protection hidden="1"/>
    </xf>
    <xf numFmtId="0" fontId="52" fillId="2" borderId="4" xfId="0" applyFont="1" applyFill="1" applyBorder="1" applyAlignment="1" applyProtection="1">
      <alignment horizontal="center" vertical="top" wrapText="1"/>
      <protection hidden="1"/>
    </xf>
    <xf numFmtId="0" fontId="52" fillId="2" borderId="12" xfId="0" applyFont="1" applyFill="1" applyBorder="1" applyAlignment="1" applyProtection="1">
      <alignment horizontal="left" vertical="top" wrapText="1" indent="1"/>
      <protection hidden="1"/>
    </xf>
    <xf numFmtId="0" fontId="52" fillId="2" borderId="0" xfId="0" applyFont="1" applyFill="1" applyAlignment="1" applyProtection="1">
      <alignment horizontal="center" vertical="top" wrapText="1"/>
      <protection hidden="1"/>
    </xf>
    <xf numFmtId="0" fontId="52" fillId="2" borderId="29" xfId="0" applyFont="1" applyFill="1" applyBorder="1" applyAlignment="1" applyProtection="1">
      <alignment horizontal="center" vertical="top" wrapText="1"/>
      <protection hidden="1"/>
    </xf>
    <xf numFmtId="0" fontId="52" fillId="2" borderId="24" xfId="0" applyFont="1" applyFill="1" applyBorder="1" applyAlignment="1" applyProtection="1">
      <alignment horizontal="left" vertical="top" wrapText="1" indent="1"/>
      <protection hidden="1"/>
    </xf>
    <xf numFmtId="0" fontId="52" fillId="2" borderId="27" xfId="0" applyFont="1" applyFill="1" applyBorder="1" applyAlignment="1" applyProtection="1">
      <alignment horizontal="center" vertical="top" wrapText="1"/>
      <protection hidden="1"/>
    </xf>
    <xf numFmtId="0" fontId="52" fillId="2" borderId="28" xfId="0" applyFont="1" applyFill="1" applyBorder="1" applyAlignment="1" applyProtection="1">
      <alignment horizontal="center" vertical="top" wrapText="1"/>
      <protection hidden="1"/>
    </xf>
    <xf numFmtId="0" fontId="50" fillId="3" borderId="0" xfId="0" applyFont="1" applyFill="1" applyAlignment="1" applyProtection="1">
      <alignment horizontal="center" vertical="center"/>
      <protection hidden="1"/>
    </xf>
    <xf numFmtId="0" fontId="7" fillId="12" borderId="1" xfId="0" applyFont="1" applyFill="1" applyBorder="1" applyAlignment="1">
      <alignment vertical="top" wrapText="1"/>
    </xf>
    <xf numFmtId="0" fontId="8" fillId="2" borderId="1" xfId="0" applyFont="1" applyFill="1" applyBorder="1" applyAlignment="1">
      <alignment vertical="top" wrapText="1"/>
    </xf>
    <xf numFmtId="0" fontId="21" fillId="4" borderId="34" xfId="0" applyFont="1" applyFill="1" applyBorder="1" applyAlignment="1" applyProtection="1">
      <alignment horizontal="center" vertical="center"/>
      <protection hidden="1"/>
    </xf>
    <xf numFmtId="0" fontId="21" fillId="2" borderId="34" xfId="0" applyFont="1" applyFill="1" applyBorder="1" applyAlignment="1" applyProtection="1">
      <alignment horizontal="center" vertical="center"/>
      <protection hidden="1"/>
    </xf>
    <xf numFmtId="0" fontId="14" fillId="3" borderId="34" xfId="0" applyFont="1" applyFill="1" applyBorder="1" applyAlignment="1" applyProtection="1">
      <alignment horizontal="right" vertical="center" indent="1"/>
      <protection hidden="1"/>
    </xf>
    <xf numFmtId="0" fontId="21" fillId="7" borderId="35" xfId="0" applyFont="1" applyFill="1" applyBorder="1" applyAlignment="1" applyProtection="1">
      <alignment horizontal="center" vertical="center"/>
      <protection hidden="1"/>
    </xf>
    <xf numFmtId="0" fontId="14" fillId="0" borderId="0" xfId="0" applyFont="1" applyAlignment="1" applyProtection="1">
      <alignment vertical="center"/>
      <protection hidden="1"/>
    </xf>
    <xf numFmtId="0" fontId="14" fillId="2" borderId="0" xfId="0" applyFont="1" applyFill="1" applyAlignment="1" applyProtection="1">
      <alignment horizontal="left" vertical="center" indent="1"/>
      <protection hidden="1"/>
    </xf>
    <xf numFmtId="49" fontId="14" fillId="2" borderId="0" xfId="0" applyNumberFormat="1" applyFont="1" applyFill="1" applyAlignment="1" applyProtection="1">
      <alignment horizontal="left" vertical="center" indent="1"/>
      <protection hidden="1"/>
    </xf>
    <xf numFmtId="0" fontId="14" fillId="2" borderId="0" xfId="0" applyFont="1" applyFill="1" applyAlignment="1" applyProtection="1">
      <alignment horizontal="left" vertical="center" wrapText="1" indent="1"/>
      <protection hidden="1"/>
    </xf>
    <xf numFmtId="164" fontId="25" fillId="9" borderId="0" xfId="0" applyNumberFormat="1" applyFont="1" applyFill="1" applyAlignment="1" applyProtection="1">
      <alignment horizontal="left" vertical="center" indent="1"/>
      <protection hidden="1"/>
    </xf>
    <xf numFmtId="0" fontId="23" fillId="2" borderId="0" xfId="0" applyFont="1" applyFill="1" applyAlignment="1" applyProtection="1">
      <alignment horizontal="left"/>
      <protection hidden="1"/>
    </xf>
    <xf numFmtId="0" fontId="23" fillId="2" borderId="0" xfId="0" applyFont="1" applyFill="1" applyAlignment="1" applyProtection="1">
      <alignment horizontal="right" vertical="center" indent="1"/>
      <protection hidden="1"/>
    </xf>
    <xf numFmtId="0" fontId="14" fillId="6" borderId="9" xfId="0" applyFont="1" applyFill="1" applyBorder="1" applyAlignment="1" applyProtection="1">
      <alignment horizontal="center" vertical="center"/>
      <protection hidden="1"/>
    </xf>
    <xf numFmtId="0" fontId="14" fillId="6" borderId="1" xfId="0" applyFont="1" applyFill="1" applyBorder="1" applyAlignment="1" applyProtection="1">
      <alignment horizontal="left" vertical="center" indent="1"/>
      <protection hidden="1"/>
    </xf>
    <xf numFmtId="0" fontId="10" fillId="2" borderId="0" xfId="0" applyFont="1" applyFill="1" applyAlignment="1" applyProtection="1">
      <alignment vertical="center" wrapText="1"/>
      <protection hidden="1"/>
    </xf>
    <xf numFmtId="0" fontId="10" fillId="2" borderId="0" xfId="0" applyFont="1" applyFill="1" applyAlignment="1" applyProtection="1">
      <alignment vertical="center"/>
      <protection hidden="1"/>
    </xf>
    <xf numFmtId="0" fontId="23" fillId="2" borderId="0" xfId="0" applyFont="1" applyFill="1" applyAlignment="1" applyProtection="1">
      <alignment horizontal="left" indent="1"/>
      <protection hidden="1"/>
    </xf>
    <xf numFmtId="0" fontId="23" fillId="2" borderId="0" xfId="0" applyFont="1" applyFill="1" applyAlignment="1" applyProtection="1">
      <alignment horizontal="right" vertical="center"/>
      <protection hidden="1"/>
    </xf>
    <xf numFmtId="0" fontId="14" fillId="2" borderId="13" xfId="0" applyFont="1" applyFill="1" applyBorder="1" applyAlignment="1" applyProtection="1">
      <alignment horizontal="left" vertical="center" indent="1"/>
      <protection hidden="1"/>
    </xf>
    <xf numFmtId="0" fontId="14" fillId="2" borderId="14" xfId="0" applyFont="1" applyFill="1" applyBorder="1" applyAlignment="1" applyProtection="1">
      <alignment vertical="center"/>
      <protection hidden="1"/>
    </xf>
    <xf numFmtId="0" fontId="14" fillId="2" borderId="18" xfId="0" applyFont="1" applyFill="1" applyBorder="1" applyAlignment="1" applyProtection="1">
      <alignment horizontal="left" vertical="center" indent="1"/>
      <protection hidden="1"/>
    </xf>
    <xf numFmtId="0" fontId="14" fillId="2" borderId="19" xfId="0" applyFont="1" applyFill="1" applyBorder="1" applyAlignment="1" applyProtection="1">
      <alignment vertical="center"/>
      <protection hidden="1"/>
    </xf>
    <xf numFmtId="0" fontId="18" fillId="2" borderId="0" xfId="0" applyFont="1" applyFill="1" applyAlignment="1" applyProtection="1">
      <alignment horizontal="left" indent="1"/>
      <protection hidden="1"/>
    </xf>
    <xf numFmtId="0" fontId="50" fillId="2" borderId="0" xfId="0" applyFont="1" applyFill="1" applyAlignment="1" applyProtection="1">
      <alignment horizontal="left" indent="1"/>
      <protection hidden="1"/>
    </xf>
    <xf numFmtId="165" fontId="25" fillId="9" borderId="0" xfId="0" applyNumberFormat="1" applyFont="1" applyFill="1" applyAlignment="1" applyProtection="1">
      <alignment horizontal="left" vertical="center" indent="1"/>
      <protection hidden="1"/>
    </xf>
    <xf numFmtId="0" fontId="14" fillId="2" borderId="12" xfId="0" applyFont="1" applyFill="1" applyBorder="1" applyAlignment="1" applyProtection="1">
      <alignment horizontal="left" vertical="center" indent="1"/>
      <protection hidden="1"/>
    </xf>
    <xf numFmtId="0" fontId="14" fillId="2" borderId="23" xfId="0" applyFont="1" applyFill="1" applyBorder="1" applyAlignment="1" applyProtection="1">
      <alignment vertical="center"/>
      <protection hidden="1"/>
    </xf>
    <xf numFmtId="165" fontId="14" fillId="2" borderId="14" xfId="0" applyNumberFormat="1" applyFont="1" applyFill="1" applyBorder="1" applyAlignment="1" applyProtection="1">
      <alignment horizontal="center" vertical="center" wrapText="1"/>
      <protection hidden="1"/>
    </xf>
    <xf numFmtId="165" fontId="14" fillId="2" borderId="16" xfId="0" applyNumberFormat="1" applyFont="1" applyFill="1" applyBorder="1" applyAlignment="1" applyProtection="1">
      <alignment horizontal="center" vertical="center" wrapText="1"/>
      <protection hidden="1"/>
    </xf>
    <xf numFmtId="165" fontId="14" fillId="2" borderId="19" xfId="0" applyNumberFormat="1" applyFont="1" applyFill="1" applyBorder="1" applyAlignment="1" applyProtection="1">
      <alignment horizontal="center" vertical="center" wrapText="1"/>
      <protection hidden="1"/>
    </xf>
    <xf numFmtId="0" fontId="32" fillId="2" borderId="0" xfId="0" applyFont="1" applyFill="1" applyAlignment="1" applyProtection="1">
      <alignment horizontal="left" vertical="center" wrapText="1"/>
      <protection hidden="1"/>
    </xf>
    <xf numFmtId="3" fontId="14" fillId="2" borderId="0" xfId="0" applyNumberFormat="1" applyFont="1" applyFill="1" applyAlignment="1" applyProtection="1">
      <alignment horizontal="left" vertical="center" indent="1"/>
      <protection hidden="1"/>
    </xf>
    <xf numFmtId="0" fontId="18" fillId="2" borderId="3" xfId="0" applyFont="1" applyFill="1" applyBorder="1" applyAlignment="1" applyProtection="1">
      <alignment horizontal="left" vertical="center"/>
      <protection hidden="1"/>
    </xf>
    <xf numFmtId="0" fontId="36" fillId="2" borderId="0" xfId="0" applyFont="1" applyFill="1" applyAlignment="1" applyProtection="1">
      <alignment horizontal="left" vertical="center" indent="1"/>
      <protection hidden="1"/>
    </xf>
    <xf numFmtId="0" fontId="21" fillId="12" borderId="41" xfId="0" applyFont="1" applyFill="1" applyBorder="1" applyAlignment="1" applyProtection="1">
      <alignment horizontal="center" vertical="center"/>
      <protection hidden="1"/>
    </xf>
    <xf numFmtId="0" fontId="21" fillId="13" borderId="33" xfId="0" applyFont="1" applyFill="1" applyBorder="1" applyAlignment="1" applyProtection="1">
      <alignment horizontal="center" vertical="center"/>
      <protection hidden="1"/>
    </xf>
    <xf numFmtId="0" fontId="54" fillId="2" borderId="0" xfId="0" applyFont="1" applyFill="1" applyAlignment="1" applyProtection="1">
      <alignment horizontal="left" vertical="center"/>
      <protection hidden="1"/>
    </xf>
    <xf numFmtId="0" fontId="24" fillId="8" borderId="0" xfId="0" applyFont="1" applyFill="1" applyAlignment="1" applyProtection="1">
      <alignment horizontal="center" vertical="center"/>
      <protection hidden="1"/>
    </xf>
    <xf numFmtId="0" fontId="55" fillId="8" borderId="0" xfId="0" applyFont="1" applyFill="1" applyProtection="1">
      <protection hidden="1"/>
    </xf>
    <xf numFmtId="0" fontId="55" fillId="8" borderId="0" xfId="0" applyFont="1" applyFill="1" applyAlignment="1" applyProtection="1">
      <alignment vertical="center"/>
      <protection hidden="1"/>
    </xf>
    <xf numFmtId="0" fontId="56" fillId="8" borderId="0" xfId="0" applyFont="1" applyFill="1" applyProtection="1">
      <protection hidden="1"/>
    </xf>
    <xf numFmtId="0" fontId="21" fillId="2" borderId="0" xfId="0" applyFont="1" applyFill="1" applyAlignment="1" applyProtection="1">
      <alignment horizontal="left" indent="2"/>
      <protection hidden="1"/>
    </xf>
    <xf numFmtId="0" fontId="5" fillId="2" borderId="0" xfId="0" applyFont="1" applyFill="1" applyAlignment="1" applyProtection="1">
      <alignment horizontal="left" indent="1"/>
      <protection hidden="1"/>
    </xf>
    <xf numFmtId="0" fontId="24" fillId="9" borderId="0" xfId="0" applyFont="1" applyFill="1" applyAlignment="1" applyProtection="1">
      <alignment horizontal="left" vertical="center" indent="1"/>
      <protection hidden="1"/>
    </xf>
    <xf numFmtId="0" fontId="5" fillId="9" borderId="0" xfId="0" applyFont="1" applyFill="1" applyProtection="1">
      <protection hidden="1"/>
    </xf>
    <xf numFmtId="0" fontId="4" fillId="9" borderId="0" xfId="0" applyFont="1" applyFill="1" applyProtection="1">
      <protection hidden="1"/>
    </xf>
    <xf numFmtId="0" fontId="5" fillId="9" borderId="0" xfId="0" applyFont="1" applyFill="1" applyAlignment="1" applyProtection="1">
      <alignment vertical="center"/>
      <protection hidden="1"/>
    </xf>
    <xf numFmtId="0" fontId="46" fillId="9" borderId="0" xfId="0" applyFont="1" applyFill="1" applyProtection="1">
      <protection hidden="1"/>
    </xf>
    <xf numFmtId="0" fontId="24" fillId="7" borderId="0" xfId="0" applyFont="1" applyFill="1" applyAlignment="1" applyProtection="1">
      <alignment horizontal="left" vertical="center" indent="1"/>
      <protection hidden="1"/>
    </xf>
    <xf numFmtId="0" fontId="24" fillId="10" borderId="0" xfId="0" applyFont="1" applyFill="1" applyAlignment="1" applyProtection="1">
      <alignment horizontal="left" vertical="center" indent="1"/>
      <protection hidden="1"/>
    </xf>
    <xf numFmtId="164" fontId="14" fillId="2" borderId="13" xfId="0" applyNumberFormat="1" applyFont="1" applyFill="1" applyBorder="1" applyAlignment="1" applyProtection="1">
      <alignment horizontal="center" vertical="center" wrapText="1"/>
      <protection hidden="1"/>
    </xf>
    <xf numFmtId="164" fontId="14" fillId="2" borderId="15" xfId="0" applyNumberFormat="1" applyFont="1" applyFill="1" applyBorder="1" applyAlignment="1" applyProtection="1">
      <alignment horizontal="center" vertical="center" wrapText="1"/>
      <protection hidden="1"/>
    </xf>
    <xf numFmtId="164" fontId="14" fillId="2" borderId="18" xfId="0" applyNumberFormat="1" applyFont="1" applyFill="1" applyBorder="1" applyAlignment="1" applyProtection="1">
      <alignment horizontal="center" vertical="center" wrapText="1"/>
      <protection hidden="1"/>
    </xf>
    <xf numFmtId="0" fontId="24" fillId="9" borderId="0" xfId="0" applyFont="1" applyFill="1" applyAlignment="1" applyProtection="1">
      <alignment horizontal="left" vertical="center" wrapText="1" indent="1"/>
      <protection hidden="1"/>
    </xf>
    <xf numFmtId="164" fontId="24" fillId="9" borderId="0" xfId="0" applyNumberFormat="1" applyFont="1" applyFill="1" applyAlignment="1" applyProtection="1">
      <alignment horizontal="left" vertical="center" indent="1"/>
      <protection hidden="1"/>
    </xf>
    <xf numFmtId="165" fontId="24" fillId="7" borderId="0" xfId="0" applyNumberFormat="1" applyFont="1" applyFill="1" applyAlignment="1" applyProtection="1">
      <alignment horizontal="left" vertical="center" wrapText="1" indent="1"/>
      <protection hidden="1"/>
    </xf>
    <xf numFmtId="164" fontId="24" fillId="10" borderId="0" xfId="0" applyNumberFormat="1" applyFont="1" applyFill="1" applyAlignment="1" applyProtection="1">
      <alignment horizontal="left" vertical="center" indent="1"/>
      <protection hidden="1"/>
    </xf>
    <xf numFmtId="0" fontId="24" fillId="7" borderId="0" xfId="0" applyFont="1" applyFill="1" applyAlignment="1" applyProtection="1">
      <alignment horizontal="center" vertical="center"/>
      <protection hidden="1"/>
    </xf>
    <xf numFmtId="0" fontId="24" fillId="9" borderId="0" xfId="0" applyFont="1" applyFill="1" applyAlignment="1" applyProtection="1">
      <alignment horizontal="center" vertical="center" wrapText="1"/>
      <protection hidden="1"/>
    </xf>
    <xf numFmtId="0" fontId="29" fillId="2" borderId="0" xfId="0" applyFont="1" applyFill="1" applyAlignment="1" applyProtection="1">
      <alignment horizontal="left" vertical="top" indent="1"/>
      <protection hidden="1"/>
    </xf>
    <xf numFmtId="0" fontId="57" fillId="11" borderId="0" xfId="0" applyFont="1" applyFill="1" applyAlignment="1">
      <alignment horizontal="left" vertical="top" indent="1"/>
    </xf>
    <xf numFmtId="0" fontId="57" fillId="11" borderId="0" xfId="0" applyFont="1" applyFill="1" applyAlignment="1">
      <alignment horizontal="left" vertical="top" wrapText="1" indent="1"/>
    </xf>
    <xf numFmtId="0" fontId="7" fillId="11" borderId="0" xfId="0" applyFont="1" applyFill="1" applyAlignment="1">
      <alignment horizontal="center" vertical="top"/>
    </xf>
    <xf numFmtId="0" fontId="58" fillId="11" borderId="0" xfId="0" applyFont="1" applyFill="1" applyAlignment="1">
      <alignment horizontal="center" vertical="top"/>
    </xf>
    <xf numFmtId="0" fontId="57" fillId="9" borderId="0" xfId="0" applyFont="1" applyFill="1" applyAlignment="1">
      <alignment horizontal="left" wrapText="1" indent="1"/>
    </xf>
    <xf numFmtId="0" fontId="57" fillId="11" borderId="0" xfId="0" applyFont="1" applyFill="1" applyAlignment="1">
      <alignment horizontal="left" vertical="center" wrapText="1" indent="1"/>
    </xf>
    <xf numFmtId="0" fontId="31" fillId="7" borderId="0" xfId="0" applyFont="1" applyFill="1" applyAlignment="1" applyProtection="1">
      <alignment horizontal="center" vertical="center" wrapText="1"/>
      <protection hidden="1"/>
    </xf>
    <xf numFmtId="0" fontId="31" fillId="7" borderId="0" xfId="0" applyFont="1" applyFill="1" applyAlignment="1" applyProtection="1">
      <alignment horizontal="left" vertical="center" wrapText="1" indent="1"/>
      <protection hidden="1"/>
    </xf>
    <xf numFmtId="0" fontId="24" fillId="2" borderId="0" xfId="0" applyFont="1" applyFill="1" applyAlignment="1" applyProtection="1">
      <alignment horizontal="left" vertical="center" indent="1"/>
      <protection hidden="1"/>
    </xf>
    <xf numFmtId="0" fontId="57" fillId="5" borderId="0" xfId="0" applyFont="1" applyFill="1" applyAlignment="1">
      <alignment horizontal="left" wrapText="1" indent="1"/>
    </xf>
    <xf numFmtId="0" fontId="32" fillId="2" borderId="0" xfId="0" applyFont="1" applyFill="1" applyAlignment="1" applyProtection="1">
      <alignment horizontal="justify" vertical="top" wrapText="1"/>
      <protection hidden="1"/>
    </xf>
    <xf numFmtId="0" fontId="11" fillId="2" borderId="0" xfId="0" applyFont="1" applyFill="1" applyAlignment="1" applyProtection="1">
      <alignment horizontal="center"/>
      <protection hidden="1"/>
    </xf>
    <xf numFmtId="0" fontId="8" fillId="0" borderId="1" xfId="0" quotePrefix="1" applyFont="1" applyBorder="1" applyAlignment="1">
      <alignment vertical="top" wrapText="1"/>
    </xf>
    <xf numFmtId="0" fontId="3" fillId="2" borderId="0" xfId="0" applyFont="1" applyFill="1" applyProtection="1">
      <protection hidden="1"/>
    </xf>
    <xf numFmtId="0" fontId="3" fillId="2" borderId="0" xfId="0" applyFont="1" applyFill="1" applyAlignment="1" applyProtection="1">
      <alignment horizontal="center"/>
      <protection hidden="1"/>
    </xf>
    <xf numFmtId="0" fontId="3" fillId="0" borderId="0" xfId="0" applyFont="1" applyProtection="1">
      <protection hidden="1"/>
    </xf>
    <xf numFmtId="0" fontId="59" fillId="2" borderId="0" xfId="0" applyFont="1" applyFill="1" applyAlignment="1" applyProtection="1">
      <alignment horizontal="left" indent="1"/>
      <protection hidden="1"/>
    </xf>
    <xf numFmtId="9" fontId="7" fillId="0" borderId="1" xfId="5" applyFont="1" applyBorder="1" applyAlignment="1">
      <alignment horizontal="center" vertical="center"/>
    </xf>
    <xf numFmtId="0" fontId="7" fillId="0" borderId="1" xfId="0" applyFont="1" applyBorder="1" applyAlignment="1">
      <alignment horizontal="center"/>
    </xf>
    <xf numFmtId="0" fontId="7" fillId="0" borderId="1" xfId="0" applyFont="1" applyBorder="1" applyAlignment="1">
      <alignment horizontal="center" vertical="center"/>
    </xf>
    <xf numFmtId="0" fontId="8" fillId="0" borderId="0" xfId="0" applyFont="1" applyAlignment="1">
      <alignment horizontal="center"/>
    </xf>
    <xf numFmtId="166" fontId="8" fillId="0" borderId="1" xfId="0" applyNumberFormat="1" applyFont="1" applyBorder="1"/>
    <xf numFmtId="0" fontId="7" fillId="0" borderId="0" xfId="0" applyFont="1" applyAlignment="1">
      <alignment horizontal="center"/>
    </xf>
    <xf numFmtId="0" fontId="62" fillId="0" borderId="0" xfId="0" applyFont="1" applyAlignment="1">
      <alignment horizontal="center"/>
    </xf>
    <xf numFmtId="0" fontId="2" fillId="2" borderId="0" xfId="0" applyFont="1" applyFill="1" applyProtection="1">
      <protection hidden="1"/>
    </xf>
    <xf numFmtId="0" fontId="2" fillId="2" borderId="0" xfId="0" applyFont="1" applyFill="1" applyAlignment="1" applyProtection="1">
      <alignment horizontal="center"/>
      <protection hidden="1"/>
    </xf>
    <xf numFmtId="164" fontId="2" fillId="2" borderId="0" xfId="0" applyNumberFormat="1" applyFont="1" applyFill="1" applyProtection="1">
      <protection hidden="1"/>
    </xf>
    <xf numFmtId="2" fontId="2" fillId="2" borderId="0" xfId="0" applyNumberFormat="1" applyFont="1" applyFill="1" applyProtection="1">
      <protection hidden="1"/>
    </xf>
    <xf numFmtId="0" fontId="14" fillId="3" borderId="0" xfId="0" applyFont="1" applyFill="1" applyAlignment="1">
      <alignment horizontal="center" vertical="center"/>
    </xf>
    <xf numFmtId="166" fontId="14" fillId="3" borderId="0" xfId="0" applyNumberFormat="1" applyFont="1" applyFill="1" applyAlignment="1">
      <alignment horizontal="center" vertical="center"/>
    </xf>
    <xf numFmtId="1" fontId="14" fillId="3" borderId="0" xfId="0" applyNumberFormat="1" applyFont="1" applyFill="1" applyAlignment="1">
      <alignment horizontal="center" vertical="center"/>
    </xf>
    <xf numFmtId="2" fontId="14" fillId="3" borderId="0" xfId="0" applyNumberFormat="1" applyFont="1" applyFill="1" applyAlignment="1">
      <alignment horizontal="center" vertical="center"/>
    </xf>
    <xf numFmtId="0" fontId="14" fillId="3" borderId="0" xfId="0" applyFont="1" applyFill="1" applyAlignment="1" applyProtection="1">
      <alignment horizontal="center" vertical="center"/>
      <protection hidden="1"/>
    </xf>
    <xf numFmtId="166" fontId="14" fillId="3" borderId="0" xfId="0" applyNumberFormat="1" applyFont="1" applyFill="1" applyAlignment="1" applyProtection="1">
      <alignment horizontal="center" vertical="center"/>
      <protection hidden="1"/>
    </xf>
    <xf numFmtId="1" fontId="14" fillId="3" borderId="0" xfId="0" applyNumberFormat="1" applyFont="1" applyFill="1" applyAlignment="1" applyProtection="1">
      <alignment horizontal="center" vertical="center"/>
      <protection hidden="1"/>
    </xf>
    <xf numFmtId="2" fontId="14" fillId="3" borderId="0" xfId="0" applyNumberFormat="1" applyFont="1" applyFill="1" applyAlignment="1" applyProtection="1">
      <alignment horizontal="center" vertical="center"/>
      <protection hidden="1"/>
    </xf>
    <xf numFmtId="0" fontId="21" fillId="3" borderId="0" xfId="0" applyFont="1" applyFill="1" applyAlignment="1">
      <alignment horizontal="center" vertical="center" wrapText="1"/>
    </xf>
    <xf numFmtId="166" fontId="21" fillId="3" borderId="0" xfId="0" applyNumberFormat="1" applyFont="1" applyFill="1" applyAlignment="1">
      <alignment horizontal="center" vertical="center" wrapText="1"/>
    </xf>
    <xf numFmtId="1" fontId="21" fillId="3" borderId="0" xfId="0" applyNumberFormat="1" applyFont="1" applyFill="1" applyAlignment="1">
      <alignment horizontal="center" vertical="center" wrapText="1"/>
    </xf>
    <xf numFmtId="2" fontId="21" fillId="3" borderId="0" xfId="0" applyNumberFormat="1" applyFont="1" applyFill="1" applyAlignment="1">
      <alignment horizontal="center" vertical="center" wrapText="1"/>
    </xf>
    <xf numFmtId="9" fontId="14" fillId="3" borderId="0" xfId="5" applyFont="1" applyFill="1" applyAlignment="1">
      <alignment horizontal="center" vertical="center"/>
    </xf>
    <xf numFmtId="0" fontId="4" fillId="2" borderId="0" xfId="0" applyFont="1" applyFill="1" applyAlignment="1" applyProtection="1">
      <alignment horizontal="right" vertical="top"/>
      <protection hidden="1"/>
    </xf>
    <xf numFmtId="0" fontId="32" fillId="6" borderId="6" xfId="0" applyFont="1" applyFill="1" applyBorder="1" applyAlignment="1" applyProtection="1">
      <alignment horizontal="center" vertical="center" wrapText="1"/>
      <protection hidden="1"/>
    </xf>
    <xf numFmtId="0" fontId="65" fillId="14" borderId="1" xfId="0" applyFont="1" applyFill="1" applyBorder="1" applyAlignment="1">
      <alignment horizontal="center" vertical="center" wrapText="1"/>
    </xf>
    <xf numFmtId="167" fontId="14" fillId="0" borderId="1" xfId="4" applyNumberFormat="1" applyFont="1" applyBorder="1" applyAlignment="1">
      <alignment horizontal="center" vertical="center" wrapText="1"/>
    </xf>
    <xf numFmtId="167" fontId="32" fillId="2" borderId="1" xfId="4" applyNumberFormat="1" applyFont="1" applyFill="1" applyBorder="1" applyAlignment="1" applyProtection="1">
      <alignment horizontal="center" vertical="center" wrapText="1"/>
      <protection hidden="1"/>
    </xf>
    <xf numFmtId="0" fontId="67" fillId="12" borderId="1" xfId="0" applyFont="1" applyFill="1" applyBorder="1" applyAlignment="1">
      <alignment vertical="top" wrapText="1"/>
    </xf>
    <xf numFmtId="0" fontId="1" fillId="2" borderId="6" xfId="0" applyFont="1" applyFill="1" applyBorder="1" applyAlignment="1" applyProtection="1">
      <alignment vertical="center"/>
      <protection hidden="1"/>
    </xf>
    <xf numFmtId="0" fontId="59" fillId="2" borderId="5" xfId="0" applyFont="1" applyFill="1" applyBorder="1" applyAlignment="1" applyProtection="1">
      <alignment horizontal="left" vertical="center" wrapText="1" indent="1"/>
      <protection hidden="1"/>
    </xf>
    <xf numFmtId="0" fontId="1" fillId="0" borderId="9" xfId="0" applyFont="1" applyBorder="1" applyProtection="1">
      <protection hidden="1"/>
    </xf>
    <xf numFmtId="0" fontId="59" fillId="2" borderId="9" xfId="0" applyFont="1" applyFill="1" applyBorder="1" applyAlignment="1" applyProtection="1">
      <alignment horizontal="center" vertical="center" wrapText="1"/>
      <protection hidden="1"/>
    </xf>
    <xf numFmtId="0" fontId="59" fillId="2" borderId="9" xfId="0" applyFont="1" applyFill="1" applyBorder="1" applyAlignment="1" applyProtection="1">
      <alignment horizontal="left" vertical="center" wrapText="1" indent="1"/>
      <protection hidden="1"/>
    </xf>
    <xf numFmtId="164" fontId="59" fillId="2" borderId="9" xfId="0" applyNumberFormat="1" applyFont="1" applyFill="1" applyBorder="1" applyAlignment="1" applyProtection="1">
      <alignment horizontal="left" vertical="center" wrapText="1" indent="1"/>
      <protection hidden="1"/>
    </xf>
    <xf numFmtId="2" fontId="59" fillId="2" borderId="9" xfId="0" applyNumberFormat="1" applyFont="1" applyFill="1" applyBorder="1" applyAlignment="1" applyProtection="1">
      <alignment horizontal="left" vertical="center" wrapText="1" indent="1"/>
      <protection hidden="1"/>
    </xf>
    <xf numFmtId="0" fontId="59" fillId="2" borderId="10" xfId="0" applyFont="1" applyFill="1" applyBorder="1" applyAlignment="1" applyProtection="1">
      <alignment horizontal="left" vertical="center" wrapText="1" indent="1"/>
      <protection hidden="1"/>
    </xf>
    <xf numFmtId="0" fontId="59" fillId="2" borderId="9" xfId="0" applyFont="1" applyFill="1" applyBorder="1" applyAlignment="1" applyProtection="1">
      <alignment horizontal="left" vertical="center" indent="1"/>
      <protection hidden="1"/>
    </xf>
    <xf numFmtId="0" fontId="59" fillId="2" borderId="10" xfId="0" applyFont="1" applyFill="1" applyBorder="1" applyAlignment="1" applyProtection="1">
      <alignment vertical="center" wrapText="1"/>
      <protection hidden="1"/>
    </xf>
    <xf numFmtId="0" fontId="1" fillId="2" borderId="0" xfId="0" applyFont="1" applyFill="1" applyProtection="1">
      <protection hidden="1"/>
    </xf>
    <xf numFmtId="0" fontId="1" fillId="3" borderId="0" xfId="0" applyFont="1" applyFill="1" applyAlignment="1">
      <alignment horizontal="center" vertical="center"/>
    </xf>
    <xf numFmtId="166" fontId="1" fillId="3" borderId="0" xfId="0" applyNumberFormat="1" applyFont="1" applyFill="1" applyAlignment="1">
      <alignment horizontal="center" vertical="center"/>
    </xf>
    <xf numFmtId="1" fontId="1" fillId="3" borderId="0" xfId="0" applyNumberFormat="1" applyFont="1" applyFill="1" applyAlignment="1">
      <alignment horizontal="center" vertical="center"/>
    </xf>
    <xf numFmtId="2" fontId="1" fillId="3" borderId="0" xfId="0" applyNumberFormat="1" applyFont="1" applyFill="1" applyAlignment="1">
      <alignment horizontal="center" vertical="center"/>
    </xf>
    <xf numFmtId="0" fontId="1" fillId="0" borderId="0" xfId="0" applyFont="1"/>
    <xf numFmtId="0" fontId="14" fillId="2" borderId="8" xfId="0" applyFont="1" applyFill="1" applyBorder="1" applyAlignment="1" applyProtection="1">
      <alignment vertical="center"/>
      <protection hidden="1"/>
    </xf>
    <xf numFmtId="0" fontId="14" fillId="2" borderId="7" xfId="0" applyFont="1" applyFill="1" applyBorder="1" applyAlignment="1" applyProtection="1">
      <alignment horizontal="center" vertical="center" wrapText="1"/>
      <protection hidden="1"/>
    </xf>
    <xf numFmtId="164" fontId="14" fillId="2" borderId="7" xfId="0" applyNumberFormat="1" applyFont="1" applyFill="1" applyBorder="1" applyAlignment="1" applyProtection="1">
      <alignment horizontal="center" vertical="center" wrapText="1"/>
      <protection hidden="1"/>
    </xf>
    <xf numFmtId="2" fontId="14" fillId="2" borderId="7" xfId="0" applyNumberFormat="1" applyFont="1" applyFill="1" applyBorder="1" applyAlignment="1" applyProtection="1">
      <alignment horizontal="center" vertical="center" wrapText="1"/>
      <protection hidden="1"/>
    </xf>
    <xf numFmtId="0" fontId="10" fillId="0" borderId="0" xfId="0" applyFont="1" applyAlignment="1">
      <alignment vertical="center" wrapText="1"/>
    </xf>
    <xf numFmtId="0" fontId="14" fillId="2" borderId="7" xfId="0" applyFont="1" applyFill="1" applyBorder="1" applyAlignment="1" applyProtection="1">
      <alignment horizontal="center" vertical="center"/>
      <protection hidden="1"/>
    </xf>
    <xf numFmtId="0" fontId="14" fillId="2" borderId="1" xfId="0" applyFont="1" applyFill="1" applyBorder="1" applyAlignment="1" applyProtection="1">
      <alignment horizontal="center" vertical="center"/>
      <protection hidden="1"/>
    </xf>
    <xf numFmtId="164" fontId="14" fillId="2" borderId="1" xfId="0" applyNumberFormat="1" applyFont="1" applyFill="1" applyBorder="1" applyAlignment="1" applyProtection="1">
      <alignment horizontal="center" vertical="center"/>
      <protection hidden="1"/>
    </xf>
    <xf numFmtId="2" fontId="14" fillId="2" borderId="1" xfId="0" applyNumberFormat="1" applyFont="1" applyFill="1" applyBorder="1" applyAlignment="1" applyProtection="1">
      <alignment horizontal="center" vertical="center"/>
      <protection hidden="1"/>
    </xf>
    <xf numFmtId="0" fontId="10" fillId="0" borderId="0" xfId="0" applyFont="1" applyAlignment="1">
      <alignment vertical="center"/>
    </xf>
    <xf numFmtId="0" fontId="14" fillId="13" borderId="1" xfId="0" applyFont="1" applyFill="1" applyBorder="1" applyAlignment="1" applyProtection="1">
      <alignment horizontal="left" vertical="center" indent="1"/>
      <protection locked="0"/>
    </xf>
    <xf numFmtId="0" fontId="14" fillId="4" borderId="1" xfId="0" applyFont="1" applyFill="1" applyBorder="1" applyAlignment="1" applyProtection="1">
      <alignment horizontal="center" vertical="center"/>
      <protection locked="0"/>
    </xf>
    <xf numFmtId="0" fontId="14" fillId="2" borderId="1" xfId="0" applyFont="1" applyFill="1" applyBorder="1" applyAlignment="1" applyProtection="1">
      <alignment horizontal="left" vertical="center" indent="1"/>
      <protection hidden="1"/>
    </xf>
    <xf numFmtId="0" fontId="14" fillId="4" borderId="1" xfId="0" applyFont="1" applyFill="1" applyBorder="1" applyAlignment="1" applyProtection="1">
      <alignment horizontal="left" vertical="center" indent="1"/>
      <protection locked="0"/>
    </xf>
    <xf numFmtId="0" fontId="14" fillId="13" borderId="1" xfId="0" applyFont="1" applyFill="1" applyBorder="1" applyAlignment="1" applyProtection="1">
      <alignment horizontal="center" vertical="center"/>
      <protection locked="0"/>
    </xf>
    <xf numFmtId="2" fontId="14" fillId="13" borderId="1" xfId="0" applyNumberFormat="1" applyFont="1" applyFill="1" applyBorder="1" applyAlignment="1" applyProtection="1">
      <alignment horizontal="center" vertical="center"/>
      <protection locked="0"/>
    </xf>
    <xf numFmtId="164" fontId="14" fillId="13" borderId="1" xfId="0" applyNumberFormat="1" applyFont="1" applyFill="1" applyBorder="1" applyAlignment="1" applyProtection="1">
      <alignment horizontal="center" vertical="center"/>
      <protection locked="0"/>
    </xf>
    <xf numFmtId="2" fontId="14" fillId="13" borderId="1" xfId="0" applyNumberFormat="1" applyFont="1" applyFill="1" applyBorder="1" applyAlignment="1" applyProtection="1">
      <alignment horizontal="center" vertical="center"/>
      <protection hidden="1"/>
    </xf>
    <xf numFmtId="3" fontId="14" fillId="0" borderId="1" xfId="0" applyNumberFormat="1" applyFont="1" applyBorder="1" applyAlignment="1" applyProtection="1">
      <alignment horizontal="right" vertical="center" indent="1"/>
      <protection hidden="1"/>
    </xf>
    <xf numFmtId="0" fontId="14" fillId="0" borderId="0" xfId="0" applyFont="1"/>
    <xf numFmtId="0" fontId="14" fillId="2" borderId="0" xfId="0" applyFont="1" applyFill="1" applyAlignment="1" applyProtection="1">
      <alignment horizontal="center"/>
      <protection hidden="1"/>
    </xf>
    <xf numFmtId="164" fontId="14" fillId="2" borderId="0" xfId="0" applyNumberFormat="1" applyFont="1" applyFill="1" applyProtection="1">
      <protection hidden="1"/>
    </xf>
    <xf numFmtId="2" fontId="14" fillId="2" borderId="0" xfId="0" applyNumberFormat="1" applyFont="1" applyFill="1" applyProtection="1">
      <protection hidden="1"/>
    </xf>
    <xf numFmtId="14" fontId="14" fillId="13" borderId="1" xfId="0" applyNumberFormat="1" applyFont="1" applyFill="1" applyBorder="1" applyAlignment="1" applyProtection="1">
      <alignment horizontal="center" vertical="center"/>
      <protection locked="0"/>
    </xf>
    <xf numFmtId="0" fontId="14" fillId="2" borderId="16" xfId="0" applyFont="1" applyFill="1" applyBorder="1" applyAlignment="1" applyProtection="1">
      <alignment horizontal="left" vertical="center" wrapText="1" indent="1"/>
      <protection hidden="1"/>
    </xf>
    <xf numFmtId="0" fontId="14" fillId="2" borderId="17" xfId="0" applyFont="1" applyFill="1" applyBorder="1" applyAlignment="1" applyProtection="1">
      <alignment horizontal="left" vertical="center" wrapText="1" indent="1"/>
      <protection hidden="1"/>
    </xf>
    <xf numFmtId="0" fontId="20" fillId="2" borderId="0" xfId="0" applyFont="1" applyFill="1" applyAlignment="1" applyProtection="1">
      <alignment horizontal="left" vertical="top" wrapText="1"/>
      <protection hidden="1"/>
    </xf>
    <xf numFmtId="0" fontId="14" fillId="2" borderId="19" xfId="0" applyFont="1" applyFill="1" applyBorder="1" applyAlignment="1" applyProtection="1">
      <alignment horizontal="left" vertical="center" wrapText="1" indent="1"/>
      <protection hidden="1"/>
    </xf>
    <xf numFmtId="0" fontId="14" fillId="2" borderId="20" xfId="0" applyFont="1" applyFill="1" applyBorder="1" applyAlignment="1" applyProtection="1">
      <alignment horizontal="left" vertical="center" wrapText="1" indent="1"/>
      <protection hidden="1"/>
    </xf>
    <xf numFmtId="0" fontId="20" fillId="2" borderId="31" xfId="0" applyFont="1" applyFill="1" applyBorder="1" applyAlignment="1" applyProtection="1">
      <alignment horizontal="left" vertical="center" wrapText="1"/>
      <protection hidden="1"/>
    </xf>
    <xf numFmtId="0" fontId="20" fillId="2" borderId="32" xfId="0" applyFont="1" applyFill="1" applyBorder="1" applyAlignment="1" applyProtection="1">
      <alignment horizontal="left" vertical="center" wrapText="1"/>
      <protection hidden="1"/>
    </xf>
    <xf numFmtId="0" fontId="20" fillId="12" borderId="39" xfId="0" applyFont="1" applyFill="1" applyBorder="1" applyAlignment="1" applyProtection="1">
      <alignment horizontal="left" vertical="center" wrapText="1"/>
      <protection hidden="1"/>
    </xf>
    <xf numFmtId="0" fontId="20" fillId="12" borderId="40" xfId="0" applyFont="1" applyFill="1" applyBorder="1" applyAlignment="1" applyProtection="1">
      <alignment horizontal="left" vertical="center" wrapText="1"/>
      <protection hidden="1"/>
    </xf>
    <xf numFmtId="0" fontId="43" fillId="2" borderId="37" xfId="1" applyFont="1" applyFill="1" applyBorder="1" applyAlignment="1" applyProtection="1">
      <alignment horizontal="left" vertical="center" indent="1"/>
      <protection hidden="1"/>
    </xf>
    <xf numFmtId="0" fontId="43" fillId="2" borderId="31" xfId="1" applyFont="1" applyFill="1" applyBorder="1" applyAlignment="1" applyProtection="1">
      <alignment horizontal="left" vertical="center" indent="1"/>
      <protection hidden="1"/>
    </xf>
    <xf numFmtId="0" fontId="43" fillId="12" borderId="38" xfId="1" applyFont="1" applyFill="1" applyBorder="1" applyAlignment="1" applyProtection="1">
      <alignment horizontal="left" vertical="center" indent="1"/>
      <protection hidden="1"/>
    </xf>
    <xf numFmtId="0" fontId="43" fillId="12" borderId="39" xfId="1" applyFont="1" applyFill="1" applyBorder="1" applyAlignment="1" applyProtection="1">
      <alignment horizontal="left" vertical="center" indent="1"/>
      <protection hidden="1"/>
    </xf>
    <xf numFmtId="0" fontId="14" fillId="6" borderId="5" xfId="0" applyFont="1" applyFill="1" applyBorder="1" applyAlignment="1" applyProtection="1">
      <alignment horizontal="left" vertical="center" indent="1"/>
      <protection hidden="1"/>
    </xf>
    <xf numFmtId="0" fontId="14" fillId="6" borderId="9" xfId="0" applyFont="1" applyFill="1" applyBorder="1" applyAlignment="1" applyProtection="1">
      <alignment horizontal="left" vertical="center" indent="1"/>
      <protection hidden="1"/>
    </xf>
    <xf numFmtId="0" fontId="14" fillId="6" borderId="10" xfId="0" applyFont="1" applyFill="1" applyBorder="1" applyAlignment="1" applyProtection="1">
      <alignment horizontal="left" vertical="center" indent="1"/>
      <protection hidden="1"/>
    </xf>
    <xf numFmtId="0" fontId="14" fillId="2" borderId="14" xfId="0" applyFont="1" applyFill="1" applyBorder="1" applyAlignment="1" applyProtection="1">
      <alignment horizontal="left" vertical="center" wrapText="1" indent="1"/>
      <protection hidden="1"/>
    </xf>
    <xf numFmtId="0" fontId="14" fillId="2" borderId="36" xfId="0" applyFont="1" applyFill="1" applyBorder="1" applyAlignment="1" applyProtection="1">
      <alignment horizontal="left" vertical="center" wrapText="1" indent="1"/>
      <protection hidden="1"/>
    </xf>
    <xf numFmtId="0" fontId="32" fillId="2" borderId="0" xfId="0" applyFont="1" applyFill="1" applyAlignment="1" applyProtection="1">
      <alignment horizontal="left" vertical="center" wrapText="1"/>
      <protection hidden="1"/>
    </xf>
    <xf numFmtId="0" fontId="42" fillId="2" borderId="0" xfId="0" applyFont="1" applyFill="1" applyAlignment="1" applyProtection="1">
      <alignment horizontal="left" vertical="center" wrapText="1"/>
      <protection hidden="1"/>
    </xf>
    <xf numFmtId="0" fontId="32" fillId="2" borderId="0" xfId="0" applyFont="1" applyFill="1" applyAlignment="1" applyProtection="1">
      <alignment horizontal="justify" vertical="top" wrapText="1"/>
      <protection hidden="1"/>
    </xf>
    <xf numFmtId="0" fontId="20" fillId="2" borderId="0" xfId="0" applyFont="1" applyFill="1" applyAlignment="1" applyProtection="1">
      <alignment horizontal="left" vertical="center" wrapText="1"/>
      <protection hidden="1"/>
    </xf>
    <xf numFmtId="3" fontId="12" fillId="2" borderId="5" xfId="0" applyNumberFormat="1" applyFont="1" applyFill="1" applyBorder="1" applyAlignment="1" applyProtection="1">
      <alignment horizontal="center" vertical="center"/>
      <protection hidden="1"/>
    </xf>
    <xf numFmtId="3" fontId="12" fillId="2" borderId="9" xfId="0" applyNumberFormat="1" applyFont="1" applyFill="1" applyBorder="1" applyAlignment="1" applyProtection="1">
      <alignment horizontal="center" vertical="center"/>
      <protection hidden="1"/>
    </xf>
    <xf numFmtId="3" fontId="12" fillId="2" borderId="10" xfId="0" applyNumberFormat="1" applyFont="1" applyFill="1" applyBorder="1" applyAlignment="1" applyProtection="1">
      <alignment horizontal="center" vertical="center"/>
      <protection hidden="1"/>
    </xf>
    <xf numFmtId="0" fontId="32" fillId="0" borderId="0" xfId="0" applyFont="1" applyAlignment="1" applyProtection="1">
      <alignment horizontal="justify" vertical="top" wrapText="1"/>
      <protection hidden="1"/>
    </xf>
    <xf numFmtId="0" fontId="20" fillId="2" borderId="3" xfId="0" applyFont="1" applyFill="1" applyBorder="1" applyAlignment="1" applyProtection="1">
      <alignment horizontal="left" vertical="center" wrapText="1"/>
      <protection hidden="1"/>
    </xf>
    <xf numFmtId="0" fontId="32" fillId="2" borderId="0" xfId="0" applyFont="1" applyFill="1" applyAlignment="1" applyProtection="1">
      <alignment horizontal="left" vertical="top" wrapText="1"/>
      <protection hidden="1"/>
    </xf>
    <xf numFmtId="0" fontId="32" fillId="2" borderId="29" xfId="0" applyFont="1" applyFill="1" applyBorder="1" applyAlignment="1" applyProtection="1">
      <alignment horizontal="left" vertical="top" wrapText="1"/>
      <protection hidden="1"/>
    </xf>
    <xf numFmtId="0" fontId="27" fillId="2" borderId="0" xfId="0" applyFont="1" applyFill="1" applyAlignment="1" applyProtection="1">
      <alignment horizontal="center" vertical="top" wrapText="1"/>
      <protection hidden="1"/>
    </xf>
    <xf numFmtId="0" fontId="32" fillId="6" borderId="6" xfId="0" applyFont="1" applyFill="1" applyBorder="1" applyAlignment="1" applyProtection="1">
      <alignment horizontal="center" wrapText="1"/>
      <protection hidden="1"/>
    </xf>
    <xf numFmtId="0" fontId="32" fillId="6" borderId="7" xfId="0" applyFont="1" applyFill="1" applyBorder="1" applyAlignment="1" applyProtection="1">
      <alignment horizontal="center" vertical="top" wrapText="1"/>
      <protection hidden="1"/>
    </xf>
    <xf numFmtId="0" fontId="42" fillId="6" borderId="1" xfId="0" applyFont="1" applyFill="1" applyBorder="1" applyAlignment="1" applyProtection="1">
      <alignment horizontal="left" vertical="center" wrapText="1" indent="1"/>
      <protection hidden="1"/>
    </xf>
    <xf numFmtId="0" fontId="32" fillId="6" borderId="1" xfId="0" applyFont="1" applyFill="1" applyBorder="1" applyAlignment="1" applyProtection="1">
      <alignment horizontal="left" vertical="center" wrapText="1" indent="1"/>
      <protection hidden="1"/>
    </xf>
    <xf numFmtId="167" fontId="32" fillId="2" borderId="7" xfId="4" applyNumberFormat="1" applyFont="1" applyFill="1" applyBorder="1" applyAlignment="1" applyProtection="1">
      <alignment horizontal="center" vertical="center" wrapText="1"/>
      <protection hidden="1"/>
    </xf>
    <xf numFmtId="167" fontId="32" fillId="2" borderId="1" xfId="4" applyNumberFormat="1" applyFont="1" applyFill="1" applyBorder="1" applyAlignment="1" applyProtection="1">
      <alignment horizontal="center" vertical="center" wrapText="1"/>
      <protection hidden="1"/>
    </xf>
    <xf numFmtId="0" fontId="28" fillId="2" borderId="0" xfId="0" applyFont="1" applyFill="1" applyAlignment="1" applyProtection="1">
      <alignment horizontal="center" vertical="center" wrapText="1"/>
      <protection hidden="1"/>
    </xf>
    <xf numFmtId="0" fontId="39" fillId="2" borderId="0" xfId="0" applyFont="1" applyFill="1" applyAlignment="1" applyProtection="1">
      <alignment horizontal="justify" vertical="center" wrapText="1"/>
      <protection hidden="1"/>
    </xf>
    <xf numFmtId="14" fontId="20" fillId="2" borderId="0" xfId="0" applyNumberFormat="1" applyFont="1" applyFill="1" applyAlignment="1" applyProtection="1">
      <alignment horizontal="right" vertical="center"/>
      <protection hidden="1"/>
    </xf>
    <xf numFmtId="0" fontId="51" fillId="2" borderId="0" xfId="0" applyFont="1" applyFill="1" applyAlignment="1" applyProtection="1">
      <alignment horizontal="center" vertical="top"/>
      <protection hidden="1"/>
    </xf>
    <xf numFmtId="0" fontId="60" fillId="2" borderId="0" xfId="0" applyFont="1" applyFill="1" applyAlignment="1" applyProtection="1">
      <alignment horizontal="left"/>
      <protection hidden="1"/>
    </xf>
    <xf numFmtId="0" fontId="14" fillId="2" borderId="2" xfId="0" applyFont="1" applyFill="1" applyBorder="1" applyAlignment="1" applyProtection="1">
      <alignment horizontal="left" vertical="top" wrapText="1" indent="1"/>
      <protection hidden="1"/>
    </xf>
    <xf numFmtId="0" fontId="14" fillId="2" borderId="3" xfId="0" applyFont="1" applyFill="1" applyBorder="1" applyAlignment="1" applyProtection="1">
      <alignment horizontal="left" vertical="top" wrapText="1" indent="1"/>
      <protection hidden="1"/>
    </xf>
    <xf numFmtId="0" fontId="14" fillId="2" borderId="4" xfId="0" applyFont="1" applyFill="1" applyBorder="1" applyAlignment="1" applyProtection="1">
      <alignment horizontal="left" vertical="top" wrapText="1" indent="1"/>
      <protection hidden="1"/>
    </xf>
    <xf numFmtId="0" fontId="14" fillId="0" borderId="13" xfId="0" applyFont="1" applyBorder="1" applyAlignment="1" applyProtection="1">
      <alignment horizontal="left" vertical="center" wrapText="1" indent="1"/>
      <protection hidden="1"/>
    </xf>
    <xf numFmtId="0" fontId="14" fillId="0" borderId="26" xfId="0" applyFont="1" applyBorder="1" applyAlignment="1" applyProtection="1">
      <alignment horizontal="left" vertical="center" wrapText="1" indent="1"/>
      <protection hidden="1"/>
    </xf>
    <xf numFmtId="0" fontId="14" fillId="0" borderId="36" xfId="0" applyFont="1" applyBorder="1" applyAlignment="1" applyProtection="1">
      <alignment horizontal="left" vertical="center" wrapText="1" indent="1"/>
      <protection hidden="1"/>
    </xf>
    <xf numFmtId="0" fontId="14" fillId="6" borderId="9" xfId="0" applyFont="1" applyFill="1" applyBorder="1" applyAlignment="1" applyProtection="1">
      <alignment horizontal="center" vertical="center"/>
      <protection hidden="1"/>
    </xf>
    <xf numFmtId="0" fontId="14" fillId="6" borderId="10" xfId="0" applyFont="1" applyFill="1" applyBorder="1" applyAlignment="1" applyProtection="1">
      <alignment horizontal="center" vertical="center"/>
      <protection hidden="1"/>
    </xf>
    <xf numFmtId="0" fontId="14" fillId="6" borderId="5" xfId="0" applyFont="1" applyFill="1" applyBorder="1" applyAlignment="1" applyProtection="1">
      <alignment horizontal="center" vertical="center"/>
      <protection hidden="1"/>
    </xf>
    <xf numFmtId="0" fontId="14" fillId="0" borderId="5" xfId="0" applyFont="1" applyBorder="1" applyAlignment="1" applyProtection="1">
      <alignment horizontal="left" vertical="center" wrapText="1"/>
      <protection hidden="1"/>
    </xf>
    <xf numFmtId="0" fontId="14" fillId="0" borderId="9" xfId="0" applyFont="1" applyBorder="1" applyAlignment="1" applyProtection="1">
      <alignment horizontal="left" vertical="center" wrapText="1"/>
      <protection hidden="1"/>
    </xf>
    <xf numFmtId="0" fontId="14" fillId="0" borderId="10" xfId="0" applyFont="1" applyBorder="1" applyAlignment="1" applyProtection="1">
      <alignment horizontal="left" vertical="center" wrapText="1"/>
      <protection hidden="1"/>
    </xf>
    <xf numFmtId="0" fontId="14" fillId="2" borderId="12" xfId="0" applyFont="1" applyFill="1" applyBorder="1" applyAlignment="1" applyProtection="1">
      <alignment horizontal="left" vertical="center" wrapText="1" indent="1"/>
      <protection hidden="1"/>
    </xf>
    <xf numFmtId="0" fontId="14" fillId="2" borderId="0" xfId="0" applyFont="1" applyFill="1" applyAlignment="1" applyProtection="1">
      <alignment horizontal="left" vertical="center" wrapText="1" indent="1"/>
      <protection hidden="1"/>
    </xf>
    <xf numFmtId="0" fontId="14" fillId="0" borderId="44" xfId="0" applyFont="1" applyBorder="1" applyAlignment="1" applyProtection="1">
      <alignment horizontal="left" vertical="center" wrapText="1" indent="1"/>
      <protection hidden="1"/>
    </xf>
    <xf numFmtId="0" fontId="14" fillId="0" borderId="45" xfId="0" applyFont="1" applyBorder="1" applyAlignment="1" applyProtection="1">
      <alignment horizontal="left" vertical="center" wrapText="1" indent="1"/>
      <protection hidden="1"/>
    </xf>
    <xf numFmtId="0" fontId="14" fillId="0" borderId="46" xfId="0" applyFont="1" applyBorder="1" applyAlignment="1" applyProtection="1">
      <alignment horizontal="left" vertical="center" wrapText="1" indent="1"/>
      <protection hidden="1"/>
    </xf>
    <xf numFmtId="0" fontId="14" fillId="0" borderId="47" xfId="0" applyFont="1" applyBorder="1" applyAlignment="1" applyProtection="1">
      <alignment horizontal="left" vertical="center" wrapText="1" indent="1"/>
      <protection hidden="1"/>
    </xf>
    <xf numFmtId="0" fontId="53" fillId="2" borderId="0" xfId="1" applyFont="1" applyFill="1" applyAlignment="1" applyProtection="1">
      <alignment horizontal="left"/>
      <protection hidden="1"/>
    </xf>
    <xf numFmtId="0" fontId="14" fillId="0" borderId="2"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2" xfId="0" applyFont="1" applyBorder="1" applyAlignment="1" applyProtection="1">
      <alignment horizontal="left" vertical="top" wrapText="1" indent="1"/>
      <protection hidden="1"/>
    </xf>
    <xf numFmtId="0" fontId="14" fillId="0" borderId="0" xfId="0" applyFont="1" applyAlignment="1" applyProtection="1">
      <alignment horizontal="left" vertical="top" wrapText="1" indent="1"/>
      <protection hidden="1"/>
    </xf>
    <xf numFmtId="0" fontId="14" fillId="0" borderId="29" xfId="0" applyFont="1" applyBorder="1" applyAlignment="1" applyProtection="1">
      <alignment horizontal="left" vertical="top" wrapText="1" indent="1"/>
      <protection hidden="1"/>
    </xf>
    <xf numFmtId="0" fontId="14" fillId="0" borderId="11" xfId="0" applyFont="1" applyBorder="1" applyAlignment="1" applyProtection="1">
      <alignment horizontal="left" vertical="top" wrapText="1" indent="1"/>
      <protection hidden="1"/>
    </xf>
    <xf numFmtId="0" fontId="14" fillId="0" borderId="25" xfId="0" applyFont="1" applyBorder="1" applyAlignment="1" applyProtection="1">
      <alignment horizontal="left" vertical="top" wrapText="1" indent="1"/>
      <protection hidden="1"/>
    </xf>
    <xf numFmtId="0" fontId="14" fillId="0" borderId="30" xfId="0" applyFont="1" applyBorder="1" applyAlignment="1" applyProtection="1">
      <alignment horizontal="left" vertical="top" wrapText="1" indent="1"/>
      <protection hidden="1"/>
    </xf>
    <xf numFmtId="0" fontId="14" fillId="2" borderId="11" xfId="0" applyFont="1" applyFill="1" applyBorder="1" applyAlignment="1" applyProtection="1">
      <alignment horizontal="left" vertical="center" wrapText="1" indent="1"/>
      <protection hidden="1"/>
    </xf>
    <xf numFmtId="0" fontId="14" fillId="2" borderId="25" xfId="0" applyFont="1" applyFill="1" applyBorder="1" applyAlignment="1" applyProtection="1">
      <alignment horizontal="left" vertical="center" wrapText="1" indent="1"/>
      <protection hidden="1"/>
    </xf>
    <xf numFmtId="0" fontId="14" fillId="2" borderId="29" xfId="0" applyFont="1" applyFill="1" applyBorder="1" applyAlignment="1" applyProtection="1">
      <alignment horizontal="left" vertical="center" wrapText="1" indent="1"/>
      <protection hidden="1"/>
    </xf>
    <xf numFmtId="0" fontId="30" fillId="2" borderId="3" xfId="0" applyFont="1" applyFill="1" applyBorder="1" applyAlignment="1" applyProtection="1">
      <alignment horizontal="center"/>
      <protection hidden="1"/>
    </xf>
    <xf numFmtId="0" fontId="14" fillId="2" borderId="30" xfId="0" applyFont="1" applyFill="1" applyBorder="1" applyAlignment="1" applyProtection="1">
      <alignment horizontal="left" vertical="center" wrapText="1" indent="1"/>
      <protection hidden="1"/>
    </xf>
    <xf numFmtId="0" fontId="32" fillId="2" borderId="1" xfId="0" applyFont="1" applyFill="1" applyBorder="1" applyAlignment="1" applyProtection="1">
      <alignment horizontal="left" vertical="center" wrapText="1" indent="1"/>
      <protection hidden="1"/>
    </xf>
    <xf numFmtId="0" fontId="32" fillId="2" borderId="5" xfId="0" applyFont="1" applyFill="1" applyBorder="1" applyAlignment="1" applyProtection="1">
      <alignment horizontal="left" vertical="center" wrapText="1" indent="1"/>
      <protection hidden="1"/>
    </xf>
    <xf numFmtId="0" fontId="20" fillId="2" borderId="3" xfId="0" applyFont="1" applyFill="1" applyBorder="1" applyAlignment="1" applyProtection="1">
      <alignment horizontal="left" vertical="top" wrapText="1"/>
      <protection hidden="1"/>
    </xf>
    <xf numFmtId="0" fontId="14" fillId="13" borderId="43" xfId="0" applyFont="1" applyFill="1" applyBorder="1" applyAlignment="1" applyProtection="1">
      <alignment horizontal="left" vertical="center" indent="1"/>
      <protection locked="0"/>
    </xf>
    <xf numFmtId="0" fontId="14" fillId="13" borderId="32" xfId="0" applyFont="1" applyFill="1" applyBorder="1" applyAlignment="1" applyProtection="1">
      <alignment horizontal="left" vertical="center" indent="1"/>
      <protection locked="0"/>
    </xf>
    <xf numFmtId="0" fontId="14" fillId="12" borderId="21" xfId="0" applyFont="1" applyFill="1" applyBorder="1" applyAlignment="1" applyProtection="1">
      <alignment horizontal="left" vertical="center" indent="1"/>
      <protection locked="0"/>
    </xf>
    <xf numFmtId="0" fontId="14" fillId="12" borderId="22" xfId="0" applyFont="1" applyFill="1" applyBorder="1" applyAlignment="1" applyProtection="1">
      <alignment horizontal="left" vertical="center" indent="1"/>
      <protection locked="0"/>
    </xf>
    <xf numFmtId="3" fontId="14" fillId="2" borderId="42" xfId="0" applyNumberFormat="1" applyFont="1" applyFill="1" applyBorder="1" applyAlignment="1" applyProtection="1">
      <alignment horizontal="left" vertical="center" indent="1"/>
      <protection hidden="1"/>
    </xf>
    <xf numFmtId="3" fontId="14" fillId="2" borderId="40" xfId="0" applyNumberFormat="1" applyFont="1" applyFill="1" applyBorder="1" applyAlignment="1" applyProtection="1">
      <alignment horizontal="left" vertical="center" indent="1"/>
      <protection hidden="1"/>
    </xf>
  </cellXfs>
  <cellStyles count="6">
    <cellStyle name="Lien hypertexte" xfId="1" builtinId="8"/>
    <cellStyle name="Milliers" xfId="4" builtinId="3"/>
    <cellStyle name="Normal" xfId="0" builtinId="0"/>
    <cellStyle name="Normal 2" xfId="2" xr:uid="{6916636B-A48F-4266-B14E-3866D83E7AAE}"/>
    <cellStyle name="Normal 3" xfId="3" xr:uid="{7F9BDA7E-A37D-48D0-852C-F05937FA7429}"/>
    <cellStyle name="Pourcentage" xfId="5" builtinId="5"/>
  </cellStyles>
  <dxfs count="9">
    <dxf>
      <fill>
        <patternFill>
          <bgColor rgb="FFFFC000"/>
        </patternFill>
      </fill>
    </dxf>
    <dxf>
      <font>
        <color theme="2"/>
      </font>
      <fill>
        <patternFill>
          <bgColor theme="2"/>
        </patternFill>
      </fill>
    </dxf>
    <dxf>
      <fill>
        <patternFill>
          <bgColor rgb="FFFFC000"/>
        </patternFill>
      </fill>
    </dxf>
    <dxf>
      <font>
        <color theme="2"/>
      </font>
      <fill>
        <patternFill>
          <bgColor theme="2"/>
        </patternFill>
      </fill>
    </dxf>
    <dxf>
      <font>
        <color theme="2"/>
      </font>
      <fill>
        <patternFill>
          <bgColor theme="2"/>
        </patternFill>
      </fill>
    </dxf>
    <dxf>
      <fill>
        <patternFill>
          <bgColor rgb="FFFFC000"/>
        </patternFill>
      </fill>
    </dxf>
    <dxf>
      <font>
        <color theme="2"/>
      </font>
      <fill>
        <patternFill>
          <fgColor theme="2"/>
          <bgColor theme="2"/>
        </patternFill>
      </fill>
    </dxf>
    <dxf>
      <font>
        <color theme="2"/>
      </font>
      <fill>
        <patternFill>
          <bgColor theme="2"/>
        </patternFill>
      </fill>
    </dxf>
    <dxf>
      <fill>
        <patternFill>
          <bgColor rgb="FFF9F9F9"/>
        </patternFill>
      </fill>
    </dxf>
  </dxfs>
  <tableStyles count="0" defaultTableStyle="TableStyleMedium2" defaultPivotStyle="PivotStyleLight16"/>
  <colors>
    <mruColors>
      <color rgb="FFFFFF66"/>
      <color rgb="FFCC0099"/>
      <color rgb="FFFFFF99"/>
      <color rgb="FFCCFFFF"/>
      <color rgb="FFF9F9F9"/>
      <color rgb="FFEAEAEA"/>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codeName="Tabelle1">
    <pageSetUpPr fitToPage="1"/>
  </sheetPr>
  <dimension ref="A1:XFC84"/>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7" width="9.85546875" style="7" hidden="1"/>
    <col min="18" max="19" width="9.85546875" style="74" hidden="1"/>
    <col min="20" max="20" width="9.85546875" style="53" hidden="1"/>
    <col min="21" max="21" width="9.85546875" style="7" hidden="1"/>
    <col min="22" max="16383" width="9.85546875" style="74" hidden="1"/>
    <col min="16384" max="16384" width="3.7109375" style="74" hidden="1"/>
  </cols>
  <sheetData>
    <row r="1" spans="1:23" s="46" customFormat="1" ht="30" customHeight="1" x14ac:dyDescent="0.2">
      <c r="A1" s="10"/>
      <c r="B1" s="10"/>
      <c r="C1" s="10"/>
      <c r="D1" s="10"/>
      <c r="E1" s="10"/>
      <c r="F1" s="10"/>
      <c r="G1" s="10"/>
      <c r="H1" s="10"/>
      <c r="I1" s="10"/>
      <c r="J1" s="10"/>
      <c r="K1" s="10"/>
      <c r="L1" s="10"/>
      <c r="M1" s="10"/>
      <c r="N1" s="44" t="s">
        <v>4614</v>
      </c>
      <c r="O1" s="44" t="s">
        <v>4614</v>
      </c>
      <c r="P1" s="175" t="s">
        <v>4789</v>
      </c>
      <c r="Q1" s="175" t="s">
        <v>4789</v>
      </c>
      <c r="R1" s="170" t="s">
        <v>4793</v>
      </c>
      <c r="S1" s="170" t="s">
        <v>4793</v>
      </c>
      <c r="T1" s="45" t="s">
        <v>4615</v>
      </c>
      <c r="U1" s="179" t="s">
        <v>4817</v>
      </c>
      <c r="V1" s="74"/>
      <c r="W1" s="74"/>
    </row>
    <row r="2" spans="1:23" s="54" customFormat="1" ht="9.9499999999999993" customHeight="1" x14ac:dyDescent="0.2">
      <c r="A2" s="27"/>
      <c r="B2" s="27"/>
      <c r="C2" s="27"/>
      <c r="D2" s="27"/>
      <c r="E2" s="27"/>
      <c r="F2" s="27"/>
      <c r="G2" s="27"/>
      <c r="H2" s="47"/>
      <c r="I2" s="48" t="str" cm="1">
        <f t="array" ref="I2">INDEX(Trad, N2, Lang)</f>
        <v>Eidgenössisches Departement für Umwelt, Verkehr,</v>
      </c>
      <c r="J2" s="48"/>
      <c r="K2" s="32"/>
      <c r="L2" s="27"/>
      <c r="M2" s="27"/>
      <c r="N2" s="50">
        <v>200</v>
      </c>
      <c r="O2" s="160"/>
      <c r="P2" s="166"/>
      <c r="Q2" s="166"/>
      <c r="R2" s="7"/>
      <c r="S2" s="7"/>
      <c r="T2" s="53"/>
      <c r="U2" s="7"/>
      <c r="V2" s="74"/>
      <c r="W2" s="74"/>
    </row>
    <row r="3" spans="1:23" s="54" customFormat="1" ht="9.9499999999999993" customHeight="1" x14ac:dyDescent="0.2">
      <c r="A3" s="27"/>
      <c r="B3" s="27"/>
      <c r="C3" s="27"/>
      <c r="D3" s="27"/>
      <c r="E3" s="27"/>
      <c r="F3" s="27"/>
      <c r="G3" s="27"/>
      <c r="H3" s="47"/>
      <c r="I3" s="48" t="str" cm="1">
        <f t="array" ref="I3">INDEX(Trad, N3, Lang)</f>
        <v>Energie und Kommunikation UVEK</v>
      </c>
      <c r="J3" s="48"/>
      <c r="K3" s="32"/>
      <c r="L3" s="27"/>
      <c r="M3" s="27"/>
      <c r="N3" s="50">
        <v>201</v>
      </c>
      <c r="O3" s="160"/>
      <c r="P3" s="166"/>
      <c r="Q3" s="166"/>
      <c r="R3" s="7"/>
      <c r="S3" s="7"/>
      <c r="T3" s="53"/>
      <c r="U3" s="7"/>
      <c r="V3" s="74"/>
      <c r="W3" s="74"/>
    </row>
    <row r="4" spans="1:23" s="46" customFormat="1" ht="18" customHeight="1" x14ac:dyDescent="0.2">
      <c r="A4" s="10"/>
      <c r="B4" s="10"/>
      <c r="C4" s="10"/>
      <c r="D4" s="10"/>
      <c r="E4" s="10"/>
      <c r="F4" s="10"/>
      <c r="G4" s="10"/>
      <c r="H4" s="49"/>
      <c r="I4" s="55" t="str" cm="1">
        <f t="array" ref="I4">INDEX(Trad, N4, Lang)</f>
        <v>Bundesamt für Energie BFE</v>
      </c>
      <c r="J4" s="56"/>
      <c r="K4" s="33"/>
      <c r="L4" s="10"/>
      <c r="M4" s="10"/>
      <c r="N4" s="50">
        <v>202</v>
      </c>
      <c r="O4" s="160"/>
      <c r="P4" s="166"/>
      <c r="Q4" s="166"/>
      <c r="R4" s="7"/>
      <c r="S4" s="7"/>
      <c r="T4" s="53"/>
      <c r="U4" s="7"/>
      <c r="V4" s="74"/>
      <c r="W4" s="74"/>
    </row>
    <row r="5" spans="1:23" s="46" customFormat="1" ht="30" customHeight="1" x14ac:dyDescent="0.2">
      <c r="A5" s="10"/>
      <c r="B5" s="10"/>
      <c r="C5" s="10"/>
      <c r="D5" s="10"/>
      <c r="E5" s="10"/>
      <c r="F5" s="10"/>
      <c r="G5" s="10"/>
      <c r="H5" s="10"/>
      <c r="I5" s="10"/>
      <c r="J5" s="10"/>
      <c r="K5" s="10"/>
      <c r="L5" s="10"/>
      <c r="M5" s="10"/>
      <c r="N5" s="50"/>
      <c r="O5" s="160"/>
      <c r="P5" s="166"/>
      <c r="Q5" s="166"/>
      <c r="R5" s="7"/>
      <c r="S5" s="7"/>
      <c r="T5" s="53"/>
      <c r="U5" s="7"/>
      <c r="V5" s="74"/>
      <c r="W5" s="74"/>
    </row>
    <row r="6" spans="1:23" s="46" customFormat="1" ht="12.6" customHeight="1" x14ac:dyDescent="0.2">
      <c r="A6" s="10"/>
      <c r="B6" s="49"/>
      <c r="C6" s="24"/>
      <c r="D6" s="49"/>
      <c r="E6" s="10"/>
      <c r="F6" s="10"/>
      <c r="G6" s="10"/>
      <c r="H6" s="10"/>
      <c r="I6" s="12" t="str" cm="1">
        <f t="array" ref="I6">INDEX(Trad, N6, Lang)</f>
        <v>Bitte wählen Sie die Sprache aus</v>
      </c>
      <c r="J6" s="10"/>
      <c r="L6" s="61" t="s">
        <v>4464</v>
      </c>
      <c r="M6" s="10"/>
      <c r="N6" s="50">
        <v>203</v>
      </c>
      <c r="O6" s="160"/>
      <c r="P6" s="167"/>
      <c r="Q6" s="166"/>
      <c r="R6" s="190" cm="1">
        <f t="array" ref="R6">_xlfn.SWITCH(L6, "D", 1, "F", 2, "I", 3)</f>
        <v>1</v>
      </c>
      <c r="S6" s="163" t="s">
        <v>4616</v>
      </c>
      <c r="T6" s="53"/>
      <c r="U6" s="7"/>
      <c r="V6" s="74"/>
      <c r="W6" s="74"/>
    </row>
    <row r="7" spans="1:23" ht="5.0999999999999996" customHeight="1" x14ac:dyDescent="0.2">
      <c r="A7" s="9"/>
      <c r="B7" s="6">
        <f>IF(B12="D", 1, IF(B12="F", 2, 3))</f>
        <v>3</v>
      </c>
      <c r="F7" s="9"/>
      <c r="G7" s="11"/>
      <c r="H7" s="11"/>
      <c r="I7" s="11"/>
      <c r="J7" s="11"/>
      <c r="M7" s="9"/>
      <c r="N7" s="50"/>
      <c r="O7" s="160"/>
      <c r="P7" s="166"/>
      <c r="Q7" s="166"/>
      <c r="R7" s="164"/>
      <c r="S7" s="164"/>
    </row>
    <row r="8" spans="1:23" s="75" customFormat="1" ht="12.75" customHeight="1" x14ac:dyDescent="0.2">
      <c r="A8" s="14"/>
      <c r="B8" s="15"/>
      <c r="C8" s="16"/>
      <c r="D8" s="17"/>
      <c r="E8" s="17"/>
      <c r="F8" s="14"/>
      <c r="G8" s="11"/>
      <c r="H8" s="11"/>
      <c r="I8" s="138" t="str" cm="1">
        <f t="array" ref="I8">INDEX(Trad, N8, $R$6)</f>
        <v>Massnahme</v>
      </c>
      <c r="J8" s="11"/>
      <c r="K8" s="64"/>
      <c r="L8" s="139" t="str">
        <f>R8</f>
        <v>GG-01a</v>
      </c>
      <c r="M8" s="14"/>
      <c r="N8" s="50">
        <v>23</v>
      </c>
      <c r="O8" s="161"/>
      <c r="P8" s="168"/>
      <c r="Q8" s="166"/>
      <c r="R8" s="171" t="s">
        <v>4875</v>
      </c>
      <c r="S8" s="163" t="s">
        <v>4787</v>
      </c>
      <c r="T8" s="53"/>
      <c r="U8" s="189" t="s">
        <v>4821</v>
      </c>
    </row>
    <row r="9" spans="1:23" ht="12.75" customHeight="1" x14ac:dyDescent="0.2">
      <c r="A9" s="9"/>
      <c r="B9" s="13"/>
      <c r="C9" s="12"/>
      <c r="E9" s="12"/>
      <c r="F9" s="9"/>
      <c r="G9" s="11"/>
      <c r="H9" s="11"/>
      <c r="I9" s="138" t="str" cm="1">
        <f t="array" ref="I9">INDEX(Trad, N9, $R$6)</f>
        <v>Version</v>
      </c>
      <c r="J9" s="11"/>
      <c r="K9" s="64"/>
      <c r="L9" s="139" t="str">
        <f>R10</f>
        <v>2.0 (11.2025)</v>
      </c>
      <c r="M9" s="9"/>
      <c r="N9" s="50">
        <v>24</v>
      </c>
      <c r="O9" s="160"/>
      <c r="P9" s="166"/>
      <c r="Q9" s="166"/>
      <c r="R9" s="190">
        <v>1</v>
      </c>
      <c r="S9" s="163" t="s">
        <v>4791</v>
      </c>
    </row>
    <row r="10" spans="1:23" ht="12.75" customHeight="1" x14ac:dyDescent="0.2">
      <c r="A10" s="9"/>
      <c r="B10" s="13"/>
      <c r="C10" s="12"/>
      <c r="E10" s="12"/>
      <c r="F10" s="9"/>
      <c r="G10" s="11"/>
      <c r="H10" s="11"/>
      <c r="I10" s="11"/>
      <c r="J10" s="11"/>
      <c r="K10" s="64"/>
      <c r="L10" s="133"/>
      <c r="M10" s="9"/>
      <c r="N10" s="50"/>
      <c r="O10" s="160"/>
      <c r="P10" s="166"/>
      <c r="Q10" s="166"/>
      <c r="R10" s="190" t="str">
        <f>$Q$21&amp;" ("&amp;$Q$22&amp;")"</f>
        <v>2.0 (11.2025)</v>
      </c>
      <c r="S10" s="163" t="s">
        <v>4788</v>
      </c>
    </row>
    <row r="11" spans="1:23" ht="12.75" customHeight="1" x14ac:dyDescent="0.2">
      <c r="A11" s="9"/>
      <c r="B11" s="13"/>
      <c r="C11" s="12"/>
      <c r="E11" s="12"/>
      <c r="F11" s="9"/>
      <c r="G11" s="11"/>
      <c r="H11" s="11"/>
      <c r="I11" s="11"/>
      <c r="J11" s="11"/>
      <c r="K11" s="64"/>
      <c r="L11" s="133"/>
      <c r="M11" s="9"/>
      <c r="N11" s="50"/>
      <c r="O11" s="160"/>
      <c r="P11" s="166"/>
      <c r="Q11" s="166"/>
      <c r="R11" s="7"/>
      <c r="S11" s="7"/>
    </row>
    <row r="12" spans="1:23" ht="12.75" customHeight="1" x14ac:dyDescent="0.2">
      <c r="A12" s="9"/>
      <c r="B12" s="6">
        <f>IF(B21="D", 1, IF(B21="F", 2, 3))</f>
        <v>3</v>
      </c>
      <c r="F12" s="9"/>
      <c r="G12" s="11"/>
      <c r="H12" s="11"/>
      <c r="I12" s="11"/>
      <c r="J12" s="11"/>
      <c r="M12" s="9"/>
      <c r="N12" s="50"/>
      <c r="O12" s="160"/>
      <c r="P12" s="166"/>
      <c r="Q12" s="166"/>
      <c r="R12" s="190">
        <f>Lang + 3*(R9-1)</f>
        <v>1</v>
      </c>
      <c r="S12" s="163" t="s">
        <v>4790</v>
      </c>
    </row>
    <row r="13" spans="1:23" s="75" customFormat="1" ht="20.100000000000001" customHeight="1" x14ac:dyDescent="0.2">
      <c r="A13" s="14"/>
      <c r="B13" s="71" t="str" cm="1">
        <f t="array" ref="B13">INDEX(Trad, N13, Lang)</f>
        <v>Inhaltsverzeichnis</v>
      </c>
      <c r="C13" s="16"/>
      <c r="D13" s="17"/>
      <c r="E13" s="17"/>
      <c r="F13" s="14"/>
      <c r="G13" s="11"/>
      <c r="H13" s="11"/>
      <c r="I13" s="11"/>
      <c r="J13" s="11"/>
      <c r="K13" s="17"/>
      <c r="L13" s="17"/>
      <c r="M13" s="14"/>
      <c r="N13" s="50">
        <v>205</v>
      </c>
      <c r="O13" s="161"/>
      <c r="P13" s="168"/>
      <c r="Q13" s="166"/>
      <c r="R13" s="7"/>
      <c r="S13" s="7"/>
      <c r="T13" s="53"/>
      <c r="U13" s="7"/>
    </row>
    <row r="14" spans="1:23" ht="8.1" customHeight="1" x14ac:dyDescent="0.2">
      <c r="A14" s="9"/>
      <c r="B14" s="13"/>
      <c r="C14" s="12"/>
      <c r="E14" s="12"/>
      <c r="F14" s="9"/>
      <c r="G14" s="11"/>
      <c r="H14" s="11"/>
      <c r="I14" s="11"/>
      <c r="J14" s="11"/>
      <c r="M14" s="9"/>
      <c r="N14" s="50"/>
      <c r="O14" s="160"/>
      <c r="P14" s="166"/>
      <c r="Q14" s="166"/>
      <c r="R14" s="7"/>
      <c r="S14" s="7"/>
    </row>
    <row r="15" spans="1:23" ht="24.95" customHeight="1" x14ac:dyDescent="0.2">
      <c r="A15" s="10"/>
      <c r="B15" s="278" t="str" cm="1">
        <f t="array" ref="B15">INDEX(Trad, N15, Lang)</f>
        <v>A. Einsparprotokoll</v>
      </c>
      <c r="C15" s="279"/>
      <c r="D15" s="279"/>
      <c r="E15" s="279"/>
      <c r="F15" s="274" t="str" cm="1">
        <f t="array" ref="F15">INDEX(Trad, O15, $R$6)</f>
        <v>legt den Anwendungsbereich und die Anforderungen für die Umsetzung der Massnahme sowie an die Nachweise fest. Es ist keine Eingabe erforderlich.</v>
      </c>
      <c r="G15" s="274"/>
      <c r="H15" s="274"/>
      <c r="I15" s="274"/>
      <c r="J15" s="274"/>
      <c r="K15" s="274"/>
      <c r="L15" s="275"/>
      <c r="M15" s="9"/>
      <c r="N15" s="50">
        <v>206</v>
      </c>
      <c r="O15" s="50">
        <v>208</v>
      </c>
      <c r="P15" s="166"/>
      <c r="Q15" s="166"/>
      <c r="R15" s="7"/>
      <c r="S15" s="7"/>
    </row>
    <row r="16" spans="1:23" s="80" customFormat="1" ht="24.95" customHeight="1" x14ac:dyDescent="0.2">
      <c r="A16" s="10"/>
      <c r="B16" s="280" t="str" cm="1">
        <f t="array" ref="B16">INDEX(Trad, N16, Lang)</f>
        <v>B. Monitoringliste</v>
      </c>
      <c r="C16" s="281"/>
      <c r="D16" s="281"/>
      <c r="E16" s="281"/>
      <c r="F16" s="276" t="str" cm="1">
        <f t="array" ref="F16">INDEX(Trad, O16, $R$6)</f>
        <v>fasst die in diesem Protokoll gemeldeten Massnahmen zusammen. Alle Eingabefelder müssen für jede Massnahme ausgefüllt werden.</v>
      </c>
      <c r="G16" s="276"/>
      <c r="H16" s="276"/>
      <c r="I16" s="276"/>
      <c r="J16" s="276"/>
      <c r="K16" s="276"/>
      <c r="L16" s="277"/>
      <c r="M16" s="77"/>
      <c r="N16" s="50">
        <v>207</v>
      </c>
      <c r="O16" s="50">
        <v>209</v>
      </c>
      <c r="P16" s="169"/>
      <c r="Q16" s="166"/>
      <c r="R16" s="7"/>
      <c r="S16" s="7"/>
      <c r="T16" s="53"/>
      <c r="U16" s="7"/>
    </row>
    <row r="17" spans="1:21" s="80" customFormat="1" ht="20.100000000000001" customHeight="1" x14ac:dyDescent="0.2">
      <c r="A17" s="9"/>
      <c r="B17" s="76"/>
      <c r="C17" s="81"/>
      <c r="D17" s="7"/>
      <c r="E17" s="81"/>
      <c r="F17" s="77"/>
      <c r="G17" s="79"/>
      <c r="H17" s="79"/>
      <c r="I17" s="79"/>
      <c r="J17" s="79"/>
      <c r="K17" s="78"/>
      <c r="L17" s="78"/>
      <c r="M17" s="77"/>
      <c r="N17" s="50"/>
      <c r="O17" s="162"/>
      <c r="P17" s="169"/>
      <c r="Q17" s="166"/>
      <c r="R17" s="78"/>
      <c r="S17" s="78"/>
      <c r="T17" s="53"/>
      <c r="U17" s="7"/>
    </row>
    <row r="18" spans="1:21" ht="12.75" customHeight="1" x14ac:dyDescent="0.2">
      <c r="A18" s="9"/>
      <c r="B18" s="13"/>
      <c r="C18" s="12"/>
      <c r="E18" s="12"/>
      <c r="F18" s="9"/>
      <c r="G18" s="11"/>
      <c r="H18" s="11"/>
      <c r="I18" s="11"/>
      <c r="J18" s="11"/>
      <c r="M18" s="9"/>
      <c r="N18" s="50"/>
      <c r="O18" s="160"/>
      <c r="P18" s="166"/>
      <c r="Q18" s="166"/>
      <c r="R18" s="7"/>
      <c r="S18" s="7"/>
      <c r="T18" s="45"/>
    </row>
    <row r="19" spans="1:21" s="75" customFormat="1" ht="20.100000000000001" customHeight="1" x14ac:dyDescent="0.2">
      <c r="A19" s="14"/>
      <c r="B19" s="71" t="str" cm="1">
        <f t="array" ref="B19">INDEX(Trad, N19, Lang)</f>
        <v>Versionshistorie</v>
      </c>
      <c r="C19" s="16"/>
      <c r="D19" s="17"/>
      <c r="E19" s="17"/>
      <c r="F19" s="14"/>
      <c r="G19" s="11"/>
      <c r="H19" s="11"/>
      <c r="I19" s="11"/>
      <c r="J19" s="11"/>
      <c r="K19" s="17"/>
      <c r="L19" s="17"/>
      <c r="M19" s="14"/>
      <c r="N19" s="50">
        <v>210</v>
      </c>
      <c r="O19" s="161"/>
      <c r="P19" s="168"/>
      <c r="Q19" s="166"/>
      <c r="R19" s="17"/>
      <c r="S19" s="17"/>
      <c r="T19" s="53"/>
      <c r="U19" s="7"/>
    </row>
    <row r="20" spans="1:21" ht="8.1" customHeight="1" x14ac:dyDescent="0.2">
      <c r="A20" s="9"/>
      <c r="B20" s="13"/>
      <c r="C20" s="12"/>
      <c r="E20" s="12"/>
      <c r="F20" s="9"/>
      <c r="G20" s="11"/>
      <c r="H20" s="11"/>
      <c r="I20" s="11"/>
      <c r="J20" s="11"/>
      <c r="M20" s="9"/>
      <c r="N20" s="50"/>
      <c r="O20" s="160"/>
      <c r="P20" s="168"/>
      <c r="Q20" s="166"/>
      <c r="R20" s="7"/>
      <c r="S20" s="7"/>
    </row>
    <row r="21" spans="1:21" s="75" customFormat="1" ht="20.100000000000001" customHeight="1" x14ac:dyDescent="0.2">
      <c r="A21" s="17"/>
      <c r="B21" s="135" t="s">
        <v>4675</v>
      </c>
      <c r="C21" s="134" t="str" cm="1">
        <f t="array" ref="C21">INDEX(Trad, N21, Lang)</f>
        <v>Datum</v>
      </c>
      <c r="D21" s="282" t="str" cm="1">
        <f t="array" ref="D21">INDEX(Trad, O21, Lang)</f>
        <v>Änderung</v>
      </c>
      <c r="E21" s="283"/>
      <c r="F21" s="283"/>
      <c r="G21" s="283"/>
      <c r="H21" s="283"/>
      <c r="I21" s="283"/>
      <c r="J21" s="283"/>
      <c r="K21" s="283"/>
      <c r="L21" s="284"/>
      <c r="M21" s="17"/>
      <c r="N21" s="50">
        <v>211</v>
      </c>
      <c r="O21" s="50">
        <v>220</v>
      </c>
      <c r="P21" s="131" cm="1">
        <f t="array" ref="P21">_xlfn.XLOOKUP(TRUE, $R$22:$R$35&lt;&gt;"", $R$22:$R$35, , ,-1)</f>
        <v>2</v>
      </c>
      <c r="Q21" s="131" t="str">
        <f>TEXT(P21,"#.0")</f>
        <v>2.0</v>
      </c>
      <c r="R21" s="17"/>
      <c r="S21" s="17"/>
      <c r="T21" s="53"/>
      <c r="U21" s="7"/>
    </row>
    <row r="22" spans="1:21" ht="15" customHeight="1" x14ac:dyDescent="0.2">
      <c r="B22" s="172">
        <f>IF(OR(ISBLANK(R22), P22=R22),"",R22)</f>
        <v>1</v>
      </c>
      <c r="C22" s="149">
        <f>IF(OR(ISBLANK(S22), Q22=S22),"",S22)</f>
        <v>45597</v>
      </c>
      <c r="D22" s="285" t="str" cm="1">
        <f t="array" ref="D22">IF(ISBLANK(B22), "", INDEX(Trad, N22, Lang))</f>
        <v>Erste Fassung</v>
      </c>
      <c r="E22" s="285"/>
      <c r="F22" s="285"/>
      <c r="G22" s="285"/>
      <c r="H22" s="285"/>
      <c r="I22" s="285"/>
      <c r="J22" s="285"/>
      <c r="K22" s="285"/>
      <c r="L22" s="286"/>
      <c r="N22" s="50">
        <v>221</v>
      </c>
      <c r="O22" s="160"/>
      <c r="P22" s="146">
        <f>VLOOKUP(P21, $R$22:$S$35, 2, FALSE)</f>
        <v>45962</v>
      </c>
      <c r="Q22" s="146" t="str">
        <f>TEXT(Version!P22,"mm.aaaa")</f>
        <v>11.2025</v>
      </c>
      <c r="R22" s="178">
        <v>1</v>
      </c>
      <c r="S22" s="177">
        <v>45597</v>
      </c>
      <c r="T22" s="53">
        <f>1</f>
        <v>1</v>
      </c>
      <c r="U22" s="189" t="s">
        <v>4822</v>
      </c>
    </row>
    <row r="23" spans="1:21" ht="15" customHeight="1" x14ac:dyDescent="0.2">
      <c r="B23" s="173">
        <f t="shared" ref="B23:C35" si="0">IF(OR(ISBLANK(R23), R22=R23),"",R23)</f>
        <v>2</v>
      </c>
      <c r="C23" s="150">
        <f t="shared" si="0"/>
        <v>45962</v>
      </c>
      <c r="D23" s="269" t="str" cm="1">
        <f t="array" ref="D23">IF(ISBLANK(INDEX(Trad, N23, Lang_measure)), "", INDEX(Trad, N23, Lang_measure))</f>
        <v>Aufnahme einer Übersichtstabelle über die Änderungen zwischen den früheren Versionen</v>
      </c>
      <c r="E23" s="269"/>
      <c r="F23" s="269"/>
      <c r="G23" s="269"/>
      <c r="H23" s="269"/>
      <c r="I23" s="269"/>
      <c r="J23" s="269"/>
      <c r="K23" s="269"/>
      <c r="L23" s="270"/>
      <c r="N23" s="44">
        <v>222</v>
      </c>
      <c r="O23" s="160"/>
      <c r="P23" s="176"/>
      <c r="Q23" s="165"/>
      <c r="R23" s="178">
        <v>2</v>
      </c>
      <c r="S23" s="177">
        <v>45962</v>
      </c>
      <c r="T23" s="53">
        <f>IF(ISBLANK(R23), 1001, IF(R23&lt;&gt;R22, T22+1,T22))</f>
        <v>2</v>
      </c>
      <c r="U23" s="189"/>
    </row>
    <row r="24" spans="1:21" ht="15" customHeight="1" x14ac:dyDescent="0.2">
      <c r="B24" s="173" t="str">
        <f t="shared" si="0"/>
        <v/>
      </c>
      <c r="C24" s="150" t="str">
        <f t="shared" si="0"/>
        <v/>
      </c>
      <c r="D24" s="269" t="str" cm="1">
        <f t="array" ref="D24">IF(ISBLANK(INDEX(Trad, N24, Lang_measure)), "", INDEX(Trad, N24, Lang_measure))</f>
        <v>Einfügen des Einsparprotokolls (Tabelle A)</v>
      </c>
      <c r="E24" s="269"/>
      <c r="F24" s="269"/>
      <c r="G24" s="269"/>
      <c r="H24" s="269"/>
      <c r="I24" s="269"/>
      <c r="J24" s="269"/>
      <c r="K24" s="269"/>
      <c r="L24" s="270"/>
      <c r="N24" s="44">
        <v>223</v>
      </c>
      <c r="O24" s="160"/>
      <c r="P24" s="176"/>
      <c r="Q24" s="165"/>
      <c r="R24" s="178">
        <v>2</v>
      </c>
      <c r="S24" s="177">
        <v>45962</v>
      </c>
      <c r="T24" s="53">
        <f t="shared" ref="T24:T35" si="1">IF(ISBLANK(R24), 1001, IF(R24&lt;&gt;R23, T23+1,T23))</f>
        <v>2</v>
      </c>
      <c r="U24" s="189"/>
    </row>
    <row r="25" spans="1:21" ht="15" customHeight="1" x14ac:dyDescent="0.2">
      <c r="B25" s="173" t="str">
        <f t="shared" si="0"/>
        <v/>
      </c>
      <c r="C25" s="150" t="str">
        <f t="shared" si="0"/>
        <v/>
      </c>
      <c r="D25" s="269" t="str" cm="1">
        <f t="array" ref="D25">IF(ISBLANK(INDEX(Trad, N25, Lang_measure)), "", INDEX(Trad, N25, Lang_measure))</f>
        <v>Änderung und Aufnahme von Feldern in der Monitoringliste  (Tabelle B)</v>
      </c>
      <c r="E25" s="269"/>
      <c r="F25" s="269"/>
      <c r="G25" s="269"/>
      <c r="H25" s="269"/>
      <c r="I25" s="269"/>
      <c r="J25" s="269"/>
      <c r="K25" s="269"/>
      <c r="L25" s="270"/>
      <c r="N25" s="44">
        <v>224</v>
      </c>
      <c r="O25" s="160"/>
      <c r="P25" s="176"/>
      <c r="Q25" s="165"/>
      <c r="R25" s="178">
        <v>2</v>
      </c>
      <c r="S25" s="177">
        <v>45962</v>
      </c>
      <c r="T25" s="53">
        <f t="shared" si="1"/>
        <v>2</v>
      </c>
      <c r="U25" s="189"/>
    </row>
    <row r="26" spans="1:21" ht="15" customHeight="1" x14ac:dyDescent="0.2">
      <c r="B26" s="173" t="str">
        <f t="shared" si="0"/>
        <v/>
      </c>
      <c r="C26" s="150" t="str">
        <f t="shared" si="0"/>
        <v/>
      </c>
      <c r="D26" s="269" t="str" cm="1">
        <f t="array" ref="D26">IF(ISBLANK(INDEX(Trad, N26, Lang_measure)), "", INDEX(Trad, N26, Lang_measure))</f>
        <v>Diverse Layout Anpassungen</v>
      </c>
      <c r="E26" s="269"/>
      <c r="F26" s="269"/>
      <c r="G26" s="269"/>
      <c r="H26" s="269"/>
      <c r="I26" s="269"/>
      <c r="J26" s="269"/>
      <c r="K26" s="269"/>
      <c r="L26" s="270"/>
      <c r="N26" s="44">
        <v>225</v>
      </c>
      <c r="O26" s="160"/>
      <c r="P26" s="176"/>
      <c r="Q26" s="165"/>
      <c r="R26" s="178">
        <v>2</v>
      </c>
      <c r="S26" s="177">
        <v>45962</v>
      </c>
      <c r="T26" s="53">
        <f t="shared" si="1"/>
        <v>2</v>
      </c>
      <c r="U26" s="189"/>
    </row>
    <row r="27" spans="1:21" ht="29.25" customHeight="1" x14ac:dyDescent="0.2">
      <c r="B27" s="173" t="str">
        <f t="shared" si="0"/>
        <v/>
      </c>
      <c r="C27" s="150" t="str">
        <f t="shared" si="0"/>
        <v/>
      </c>
      <c r="D27" s="269" t="str" cm="1">
        <f t="array" ref="D27">IF(ISBLANK(INDEX(Trad, N27, Lang_measure)), "", INDEX(Trad, N27, Lang_measure))</f>
        <v/>
      </c>
      <c r="E27" s="269"/>
      <c r="F27" s="269"/>
      <c r="G27" s="269"/>
      <c r="H27" s="269"/>
      <c r="I27" s="269"/>
      <c r="J27" s="269"/>
      <c r="K27" s="269"/>
      <c r="L27" s="270"/>
      <c r="N27" s="44">
        <v>226</v>
      </c>
      <c r="O27" s="160"/>
      <c r="P27" s="176"/>
      <c r="Q27" s="165"/>
      <c r="R27" s="178"/>
      <c r="S27" s="177"/>
      <c r="T27" s="53">
        <f t="shared" si="1"/>
        <v>1001</v>
      </c>
      <c r="U27" s="189"/>
    </row>
    <row r="28" spans="1:21" ht="15" customHeight="1" x14ac:dyDescent="0.2">
      <c r="B28" s="173" t="str">
        <f t="shared" si="0"/>
        <v/>
      </c>
      <c r="C28" s="150" t="str">
        <f t="shared" si="0"/>
        <v/>
      </c>
      <c r="D28" s="269" t="str" cm="1">
        <f t="array" ref="D28">IF(ISBLANK(INDEX(Trad, N28, Lang_measure)), "", INDEX(Trad, N28, Lang_measure))</f>
        <v/>
      </c>
      <c r="E28" s="269"/>
      <c r="F28" s="269"/>
      <c r="G28" s="269"/>
      <c r="H28" s="269"/>
      <c r="I28" s="269"/>
      <c r="J28" s="269"/>
      <c r="K28" s="269"/>
      <c r="L28" s="270"/>
      <c r="N28" s="44">
        <v>227</v>
      </c>
      <c r="O28" s="160"/>
      <c r="P28" s="176"/>
      <c r="Q28" s="165"/>
      <c r="R28" s="178"/>
      <c r="S28" s="177"/>
      <c r="T28" s="53">
        <f t="shared" si="1"/>
        <v>1001</v>
      </c>
      <c r="U28" s="189"/>
    </row>
    <row r="29" spans="1:21" ht="15" customHeight="1" x14ac:dyDescent="0.2">
      <c r="B29" s="173" t="str">
        <f t="shared" si="0"/>
        <v/>
      </c>
      <c r="C29" s="150" t="str">
        <f t="shared" si="0"/>
        <v/>
      </c>
      <c r="D29" s="269" t="str" cm="1">
        <f t="array" ref="D29">IF(ISBLANK(INDEX(Trad, N29, Lang_measure)), "", INDEX(Trad, N29, Lang_measure))</f>
        <v/>
      </c>
      <c r="E29" s="269"/>
      <c r="F29" s="269"/>
      <c r="G29" s="269"/>
      <c r="H29" s="269"/>
      <c r="I29" s="269"/>
      <c r="J29" s="269"/>
      <c r="K29" s="269"/>
      <c r="L29" s="270"/>
      <c r="N29" s="44">
        <v>228</v>
      </c>
      <c r="O29" s="160"/>
      <c r="P29" s="176"/>
      <c r="Q29" s="165"/>
      <c r="R29" s="178"/>
      <c r="S29" s="177"/>
      <c r="T29" s="53">
        <f t="shared" si="1"/>
        <v>1001</v>
      </c>
      <c r="U29" s="189"/>
    </row>
    <row r="30" spans="1:21" ht="15" customHeight="1" x14ac:dyDescent="0.2">
      <c r="B30" s="173" t="str">
        <f t="shared" si="0"/>
        <v/>
      </c>
      <c r="C30" s="150" t="str">
        <f t="shared" si="0"/>
        <v/>
      </c>
      <c r="D30" s="269" t="str" cm="1">
        <f t="array" ref="D30">IF(ISBLANK(INDEX(Trad, N30, Lang_measure)), "", INDEX(Trad, N30, Lang_measure))</f>
        <v/>
      </c>
      <c r="E30" s="269"/>
      <c r="F30" s="269"/>
      <c r="G30" s="269"/>
      <c r="H30" s="269"/>
      <c r="I30" s="269"/>
      <c r="J30" s="269"/>
      <c r="K30" s="269"/>
      <c r="L30" s="270"/>
      <c r="N30" s="44">
        <v>229</v>
      </c>
      <c r="O30" s="160"/>
      <c r="P30" s="176"/>
      <c r="Q30" s="165"/>
      <c r="R30" s="178"/>
      <c r="S30" s="177"/>
      <c r="T30" s="53">
        <f t="shared" si="1"/>
        <v>1001</v>
      </c>
      <c r="U30" s="189"/>
    </row>
    <row r="31" spans="1:21" ht="15" customHeight="1" x14ac:dyDescent="0.2">
      <c r="B31" s="173" t="str">
        <f t="shared" si="0"/>
        <v/>
      </c>
      <c r="C31" s="150" t="str">
        <f t="shared" si="0"/>
        <v/>
      </c>
      <c r="D31" s="269" t="str" cm="1">
        <f t="array" ref="D31">IF(ISBLANK(INDEX(Trad, N31, Lang_measure)), "", INDEX(Trad, N31, Lang_measure))</f>
        <v/>
      </c>
      <c r="E31" s="269"/>
      <c r="F31" s="269"/>
      <c r="G31" s="269"/>
      <c r="H31" s="269"/>
      <c r="I31" s="269"/>
      <c r="J31" s="269"/>
      <c r="K31" s="269"/>
      <c r="L31" s="270"/>
      <c r="N31" s="44">
        <v>230</v>
      </c>
      <c r="O31" s="160"/>
      <c r="P31" s="176"/>
      <c r="Q31" s="165"/>
      <c r="R31" s="178"/>
      <c r="S31" s="177"/>
      <c r="T31" s="53">
        <f t="shared" si="1"/>
        <v>1001</v>
      </c>
      <c r="U31" s="189"/>
    </row>
    <row r="32" spans="1:21" ht="15" customHeight="1" x14ac:dyDescent="0.2">
      <c r="B32" s="173" t="str">
        <f t="shared" si="0"/>
        <v/>
      </c>
      <c r="C32" s="150" t="str">
        <f t="shared" si="0"/>
        <v/>
      </c>
      <c r="D32" s="269" t="str" cm="1">
        <f t="array" ref="D32">IF(ISBLANK(INDEX(Trad, N32, Lang_measure)), "", INDEX(Trad, N32, Lang_measure))</f>
        <v/>
      </c>
      <c r="E32" s="269"/>
      <c r="F32" s="269"/>
      <c r="G32" s="269"/>
      <c r="H32" s="269"/>
      <c r="I32" s="269"/>
      <c r="J32" s="269"/>
      <c r="K32" s="269"/>
      <c r="L32" s="270"/>
      <c r="N32" s="44">
        <v>227</v>
      </c>
      <c r="O32" s="160"/>
      <c r="P32" s="176"/>
      <c r="Q32" s="165"/>
      <c r="R32" s="178"/>
      <c r="S32" s="177"/>
      <c r="T32" s="53">
        <f t="shared" si="1"/>
        <v>1001</v>
      </c>
      <c r="U32" s="189"/>
    </row>
    <row r="33" spans="1:23" ht="15" customHeight="1" x14ac:dyDescent="0.2">
      <c r="B33" s="173" t="str">
        <f t="shared" si="0"/>
        <v/>
      </c>
      <c r="C33" s="150" t="str">
        <f t="shared" si="0"/>
        <v/>
      </c>
      <c r="D33" s="269" t="str" cm="1">
        <f t="array" ref="D33">IF(ISBLANK(INDEX(Trad, N33, Lang_measure)), "", INDEX(Trad, N33, Lang_measure))</f>
        <v/>
      </c>
      <c r="E33" s="269"/>
      <c r="F33" s="269"/>
      <c r="G33" s="269"/>
      <c r="H33" s="269"/>
      <c r="I33" s="269"/>
      <c r="J33" s="269"/>
      <c r="K33" s="269"/>
      <c r="L33" s="270"/>
      <c r="N33" s="44">
        <v>228</v>
      </c>
      <c r="O33" s="160"/>
      <c r="P33" s="176"/>
      <c r="Q33" s="165"/>
      <c r="R33" s="178"/>
      <c r="S33" s="177"/>
      <c r="T33" s="53">
        <f t="shared" si="1"/>
        <v>1001</v>
      </c>
      <c r="U33" s="189"/>
    </row>
    <row r="34" spans="1:23" ht="15" customHeight="1" x14ac:dyDescent="0.2">
      <c r="B34" s="173" t="str">
        <f t="shared" si="0"/>
        <v/>
      </c>
      <c r="C34" s="150" t="str">
        <f t="shared" si="0"/>
        <v/>
      </c>
      <c r="D34" s="269" t="str" cm="1">
        <f t="array" ref="D34">IF(ISBLANK(INDEX(Trad, N34, Lang_measure)), "", INDEX(Trad, N34, Lang_measure))</f>
        <v/>
      </c>
      <c r="E34" s="269"/>
      <c r="F34" s="269"/>
      <c r="G34" s="269"/>
      <c r="H34" s="269"/>
      <c r="I34" s="269"/>
      <c r="J34" s="269"/>
      <c r="K34" s="269"/>
      <c r="L34" s="270"/>
      <c r="N34" s="44">
        <v>229</v>
      </c>
      <c r="O34" s="160"/>
      <c r="P34" s="176"/>
      <c r="Q34" s="165"/>
      <c r="R34" s="178"/>
      <c r="S34" s="177"/>
      <c r="T34" s="53">
        <f t="shared" si="1"/>
        <v>1001</v>
      </c>
      <c r="U34" s="189"/>
    </row>
    <row r="35" spans="1:23" ht="15" customHeight="1" x14ac:dyDescent="0.2">
      <c r="B35" s="174" t="str">
        <f t="shared" si="0"/>
        <v/>
      </c>
      <c r="C35" s="151" t="str">
        <f t="shared" si="0"/>
        <v/>
      </c>
      <c r="D35" s="272" t="str" cm="1">
        <f t="array" ref="D35">IF(ISBLANK(INDEX(Trad, N35, Lang_measure)), "", INDEX(Trad, N35, Lang_measure))</f>
        <v/>
      </c>
      <c r="E35" s="272"/>
      <c r="F35" s="272"/>
      <c r="G35" s="272"/>
      <c r="H35" s="272"/>
      <c r="I35" s="272"/>
      <c r="J35" s="272"/>
      <c r="K35" s="272"/>
      <c r="L35" s="273"/>
      <c r="N35" s="44">
        <v>230</v>
      </c>
      <c r="O35" s="160"/>
      <c r="P35" s="176"/>
      <c r="Q35" s="165"/>
      <c r="R35" s="178"/>
      <c r="S35" s="177"/>
      <c r="T35" s="53">
        <f t="shared" si="1"/>
        <v>1001</v>
      </c>
      <c r="U35" s="189"/>
    </row>
    <row r="36" spans="1:23" ht="15" customHeight="1" x14ac:dyDescent="0.2">
      <c r="B36" s="129"/>
      <c r="C36" s="130"/>
      <c r="D36" s="130"/>
      <c r="E36" s="130"/>
      <c r="F36" s="130"/>
      <c r="G36" s="130"/>
      <c r="H36" s="130"/>
      <c r="I36" s="130"/>
      <c r="J36" s="130"/>
      <c r="K36" s="130"/>
      <c r="L36" s="130"/>
      <c r="N36" s="50"/>
      <c r="O36" s="160"/>
      <c r="P36" s="168"/>
      <c r="Q36" s="166"/>
      <c r="R36" s="7"/>
      <c r="S36" s="7"/>
    </row>
    <row r="37" spans="1:23" ht="15" customHeight="1" x14ac:dyDescent="0.2">
      <c r="N37" s="50"/>
      <c r="O37" s="160"/>
      <c r="P37" s="168"/>
      <c r="Q37" s="166"/>
      <c r="R37" s="7"/>
      <c r="S37" s="7"/>
    </row>
    <row r="38" spans="1:23" ht="15" customHeight="1" x14ac:dyDescent="0.2">
      <c r="N38" s="50"/>
      <c r="O38" s="160"/>
      <c r="P38" s="166"/>
      <c r="Q38" s="166"/>
      <c r="R38" s="7"/>
      <c r="S38" s="7"/>
    </row>
    <row r="39" spans="1:23" ht="15" customHeight="1" x14ac:dyDescent="0.2">
      <c r="N39" s="50"/>
      <c r="O39" s="160"/>
      <c r="P39" s="166"/>
      <c r="Q39" s="166"/>
      <c r="R39" s="7"/>
      <c r="S39" s="7"/>
    </row>
    <row r="40" spans="1:23" ht="15" customHeight="1" x14ac:dyDescent="0.2">
      <c r="N40" s="50"/>
      <c r="O40" s="160"/>
      <c r="P40" s="166"/>
      <c r="Q40" s="166"/>
      <c r="R40" s="7"/>
      <c r="S40" s="7"/>
    </row>
    <row r="41" spans="1:23" s="46" customFormat="1" ht="13.5" customHeight="1" x14ac:dyDescent="0.2">
      <c r="A41" s="34"/>
      <c r="B41" s="23" t="str" cm="1">
        <f t="array" ref="B41">INDEX(Trad, N41, Lang)</f>
        <v>Disclaimer</v>
      </c>
      <c r="C41" s="23"/>
      <c r="D41" s="49"/>
      <c r="E41" s="49"/>
      <c r="F41" s="49"/>
      <c r="G41" s="49"/>
      <c r="H41" s="49"/>
      <c r="I41" s="49"/>
      <c r="J41" s="49"/>
      <c r="K41" s="49"/>
      <c r="L41" s="49"/>
      <c r="M41" s="49"/>
      <c r="N41" s="50">
        <v>240</v>
      </c>
      <c r="O41" s="160"/>
      <c r="P41" s="166"/>
      <c r="Q41" s="166"/>
      <c r="R41" s="7"/>
      <c r="S41" s="7"/>
      <c r="T41" s="120"/>
      <c r="U41" s="7"/>
      <c r="V41" s="74"/>
      <c r="W41" s="74"/>
    </row>
    <row r="42" spans="1:23" s="46" customFormat="1" ht="58.5" customHeight="1" x14ac:dyDescent="0.2">
      <c r="A42" s="34"/>
      <c r="B42" s="271"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71"/>
      <c r="D42" s="271"/>
      <c r="E42" s="271"/>
      <c r="F42" s="271"/>
      <c r="G42" s="271"/>
      <c r="H42" s="271"/>
      <c r="I42" s="271"/>
      <c r="J42" s="271"/>
      <c r="K42" s="271"/>
      <c r="L42" s="271"/>
      <c r="M42" s="49"/>
      <c r="N42" s="50">
        <v>241</v>
      </c>
      <c r="O42" s="160"/>
      <c r="P42" s="166"/>
      <c r="Q42" s="166"/>
      <c r="R42" s="7"/>
      <c r="S42" s="7"/>
      <c r="T42" s="53"/>
      <c r="U42" s="7"/>
      <c r="V42" s="74"/>
      <c r="W42" s="74"/>
    </row>
    <row r="43" spans="1:23" x14ac:dyDescent="0.2">
      <c r="N43" s="50"/>
      <c r="O43" s="160"/>
      <c r="P43" s="166"/>
      <c r="Q43" s="166"/>
      <c r="R43" s="7"/>
      <c r="S43" s="7"/>
      <c r="T43" s="45"/>
    </row>
    <row r="44" spans="1:23" x14ac:dyDescent="0.2">
      <c r="N44" s="50"/>
      <c r="O44" s="160"/>
      <c r="P44" s="166"/>
      <c r="Q44" s="166"/>
      <c r="R44" s="7"/>
      <c r="S44" s="7"/>
    </row>
    <row r="45" spans="1:23" x14ac:dyDescent="0.2">
      <c r="N45" s="50"/>
      <c r="O45" s="160"/>
      <c r="P45" s="166"/>
      <c r="Q45" s="166"/>
      <c r="R45" s="7"/>
      <c r="S45" s="7"/>
    </row>
    <row r="46" spans="1:23" x14ac:dyDescent="0.2">
      <c r="N46" s="50"/>
      <c r="O46" s="160"/>
      <c r="P46" s="166"/>
      <c r="Q46" s="166"/>
      <c r="R46" s="7"/>
      <c r="S46" s="7"/>
    </row>
    <row r="47" spans="1:23" x14ac:dyDescent="0.2">
      <c r="N47" s="50"/>
      <c r="O47" s="160"/>
      <c r="P47" s="166"/>
      <c r="Q47" s="166"/>
      <c r="R47" s="7"/>
      <c r="S47" s="7"/>
    </row>
    <row r="48" spans="1:23" x14ac:dyDescent="0.2">
      <c r="N48" s="50"/>
      <c r="O48" s="160"/>
      <c r="P48" s="166"/>
      <c r="Q48" s="166"/>
      <c r="R48" s="7"/>
      <c r="S48" s="7"/>
    </row>
    <row r="49" spans="14:20" hidden="1" x14ac:dyDescent="0.2">
      <c r="N49" s="50"/>
    </row>
    <row r="50" spans="14:20" hidden="1" x14ac:dyDescent="0.2">
      <c r="N50" s="50"/>
    </row>
    <row r="51" spans="14:20" hidden="1" x14ac:dyDescent="0.2">
      <c r="N51" s="50"/>
      <c r="T51" s="53">
        <v>10</v>
      </c>
    </row>
    <row r="52" spans="14:20" hidden="1" x14ac:dyDescent="0.2">
      <c r="N52" s="50"/>
    </row>
    <row r="53" spans="14:20" hidden="1" x14ac:dyDescent="0.2">
      <c r="N53" s="50"/>
    </row>
    <row r="54" spans="14:20" hidden="1" x14ac:dyDescent="0.2">
      <c r="N54" s="50"/>
      <c r="T54" s="53">
        <v>10</v>
      </c>
    </row>
    <row r="55" spans="14:20" hidden="1" x14ac:dyDescent="0.2">
      <c r="N55" s="50"/>
    </row>
    <row r="56" spans="14:20" hidden="1" x14ac:dyDescent="0.2">
      <c r="N56" s="50"/>
    </row>
    <row r="57" spans="14:20" hidden="1" x14ac:dyDescent="0.2">
      <c r="N57" s="50"/>
      <c r="T57" s="53">
        <v>10</v>
      </c>
    </row>
    <row r="58" spans="14:20" hidden="1" x14ac:dyDescent="0.2">
      <c r="N58" s="50"/>
    </row>
    <row r="59" spans="14:20" hidden="1" x14ac:dyDescent="0.2">
      <c r="N59" s="50"/>
    </row>
    <row r="60" spans="14:20" hidden="1" x14ac:dyDescent="0.2">
      <c r="N60" s="50"/>
      <c r="T60" s="53">
        <v>10</v>
      </c>
    </row>
    <row r="61" spans="14:20" hidden="1" x14ac:dyDescent="0.2">
      <c r="N61" s="50"/>
    </row>
    <row r="62" spans="14:20" hidden="1" x14ac:dyDescent="0.2">
      <c r="N62" s="50"/>
    </row>
    <row r="63" spans="14:20" hidden="1" x14ac:dyDescent="0.2">
      <c r="N63" s="50"/>
      <c r="T63" s="53">
        <v>10</v>
      </c>
    </row>
    <row r="64" spans="14:20" hidden="1" x14ac:dyDescent="0.2">
      <c r="N64" s="50"/>
    </row>
    <row r="65" spans="14:20" hidden="1" x14ac:dyDescent="0.2">
      <c r="N65" s="50"/>
      <c r="T65" s="120">
        <v>8</v>
      </c>
    </row>
    <row r="66" spans="14:20" hidden="1" x14ac:dyDescent="0.2">
      <c r="N66" s="50"/>
    </row>
    <row r="67" spans="14:20" hidden="1" x14ac:dyDescent="0.2">
      <c r="N67" s="50"/>
      <c r="T67" s="53">
        <v>10</v>
      </c>
    </row>
    <row r="68" spans="14:20" hidden="1" x14ac:dyDescent="0.2">
      <c r="N68" s="50"/>
      <c r="T68" s="53">
        <v>10</v>
      </c>
    </row>
    <row r="69" spans="14:20" hidden="1" x14ac:dyDescent="0.2">
      <c r="N69" s="50"/>
    </row>
    <row r="70" spans="14:20" hidden="1" x14ac:dyDescent="0.2">
      <c r="N70" s="50"/>
      <c r="T70" s="45">
        <v>11</v>
      </c>
    </row>
    <row r="71" spans="14:20" hidden="1" x14ac:dyDescent="0.2">
      <c r="N71" s="50"/>
      <c r="T71" s="53">
        <v>10</v>
      </c>
    </row>
    <row r="72" spans="14:20" hidden="1" x14ac:dyDescent="0.2">
      <c r="N72" s="50"/>
    </row>
    <row r="73" spans="14:20" hidden="1" x14ac:dyDescent="0.2">
      <c r="N73" s="50"/>
      <c r="T73" s="45">
        <v>11</v>
      </c>
    </row>
    <row r="74" spans="14:20" hidden="1" x14ac:dyDescent="0.2">
      <c r="N74" s="50"/>
      <c r="T74" s="45"/>
    </row>
    <row r="75" spans="14:20" hidden="1" x14ac:dyDescent="0.2">
      <c r="N75" s="50"/>
    </row>
    <row r="76" spans="14:20" hidden="1" x14ac:dyDescent="0.2">
      <c r="N76" s="50"/>
      <c r="T76" s="53">
        <v>8</v>
      </c>
    </row>
    <row r="77" spans="14:20" hidden="1" x14ac:dyDescent="0.2">
      <c r="N77" s="50"/>
    </row>
    <row r="78" spans="14:20" hidden="1" x14ac:dyDescent="0.2">
      <c r="N78" s="50"/>
      <c r="T78" s="45">
        <v>11</v>
      </c>
    </row>
    <row r="79" spans="14:20" hidden="1" x14ac:dyDescent="0.2">
      <c r="N79" s="50"/>
    </row>
    <row r="80" spans="14:20" hidden="1" x14ac:dyDescent="0.2">
      <c r="N80" s="50"/>
    </row>
    <row r="81" spans="14:14" hidden="1" x14ac:dyDescent="0.2">
      <c r="N81" s="50"/>
    </row>
    <row r="82" spans="14:14" hidden="1" x14ac:dyDescent="0.2">
      <c r="N82" s="50"/>
    </row>
    <row r="83" spans="14:14" hidden="1" x14ac:dyDescent="0.2">
      <c r="N83" s="50"/>
    </row>
    <row r="84" spans="14:14" x14ac:dyDescent="0.2"/>
  </sheetData>
  <sheetProtection algorithmName="SHA-512" hashValue="2abhffSzzEi/coYHY/rdPoW49vYMS46UZqByWJwA18xO0Djvdn1BmKf6+lGdairCANg0kPvX4aO03vx/tu6LnQ==" saltValue="AHzuGPy39QkTazLKsJu/Aw==" spinCount="100000" sheet="1" objects="1" scenarios="1"/>
  <mergeCells count="20">
    <mergeCell ref="D24:L24"/>
    <mergeCell ref="D25:L25"/>
    <mergeCell ref="D26:L26"/>
    <mergeCell ref="F15:L15"/>
    <mergeCell ref="F16:L16"/>
    <mergeCell ref="B15:E15"/>
    <mergeCell ref="B16:E16"/>
    <mergeCell ref="D21:L21"/>
    <mergeCell ref="D22:L22"/>
    <mergeCell ref="D23:L23"/>
    <mergeCell ref="D27:L27"/>
    <mergeCell ref="B42:L42"/>
    <mergeCell ref="D28:L28"/>
    <mergeCell ref="D29:L29"/>
    <mergeCell ref="D30:L30"/>
    <mergeCell ref="D32:L32"/>
    <mergeCell ref="D33:L33"/>
    <mergeCell ref="D34:L34"/>
    <mergeCell ref="D35:L35"/>
    <mergeCell ref="D31:L31"/>
  </mergeCells>
  <phoneticPr fontId="22" type="noConversion"/>
  <conditionalFormatting sqref="B22:L35">
    <cfRule type="expression" dxfId="8"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97"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codeName="Tabelle2">
    <tabColor theme="0"/>
    <pageSetUpPr fitToPage="1"/>
  </sheetPr>
  <dimension ref="A1:XFC123"/>
  <sheetViews>
    <sheetView zoomScaleNormal="100" zoomScalePageLayoutView="115" workbookViewId="0">
      <selection activeCell="L122" sqref="L122"/>
    </sheetView>
  </sheetViews>
  <sheetFormatPr baseColWidth="10" defaultColWidth="0" defaultRowHeight="0" customHeight="1" zeroHeight="1" x14ac:dyDescent="0.2"/>
  <cols>
    <col min="1" max="1" width="7.7109375" style="49" customWidth="1"/>
    <col min="2" max="2" width="4.7109375" style="49" customWidth="1"/>
    <col min="3" max="4" width="6.7109375" style="49" customWidth="1"/>
    <col min="5" max="12" width="8.7109375" style="49" customWidth="1"/>
    <col min="13" max="13" width="11.7109375" style="49" customWidth="1"/>
    <col min="14" max="18" width="11.85546875" style="50" hidden="1"/>
    <col min="19" max="19" width="11.85546875" style="52" hidden="1"/>
    <col min="20" max="21" width="11.85546875" style="74" hidden="1"/>
    <col min="22" max="25" width="11.85546875" style="53" hidden="1"/>
    <col min="26" max="26" width="11.85546875" style="74" hidden="1"/>
    <col min="27" max="16383" width="11.85546875" style="46" hidden="1"/>
    <col min="16384" max="16384" width="3.28515625" style="46" hidden="1"/>
  </cols>
  <sheetData>
    <row r="1" spans="1:51" ht="30" customHeight="1" x14ac:dyDescent="0.2">
      <c r="A1" s="10"/>
      <c r="B1" s="10"/>
      <c r="C1" s="10"/>
      <c r="D1" s="10"/>
      <c r="E1" s="10"/>
      <c r="F1" s="10"/>
      <c r="G1" s="10"/>
      <c r="H1" s="10"/>
      <c r="I1" s="10"/>
      <c r="J1" s="10"/>
      <c r="K1" s="10"/>
      <c r="L1" s="10"/>
      <c r="M1" s="10"/>
      <c r="N1" s="159" t="s">
        <v>4614</v>
      </c>
      <c r="O1" s="159" t="s">
        <v>4614</v>
      </c>
      <c r="P1" s="159" t="s">
        <v>4614</v>
      </c>
      <c r="Q1" s="159" t="s">
        <v>4614</v>
      </c>
      <c r="R1" s="159" t="s">
        <v>4614</v>
      </c>
      <c r="S1" s="180" t="s">
        <v>4789</v>
      </c>
      <c r="T1" s="179" t="s">
        <v>4793</v>
      </c>
      <c r="U1" s="179" t="s">
        <v>4793</v>
      </c>
      <c r="V1" s="45" t="s">
        <v>4615</v>
      </c>
      <c r="W1" s="45" t="s">
        <v>4615</v>
      </c>
      <c r="X1" s="45" t="s">
        <v>4615</v>
      </c>
      <c r="Y1" s="45" t="s">
        <v>4615</v>
      </c>
      <c r="Z1" s="179" t="s">
        <v>4817</v>
      </c>
    </row>
    <row r="2" spans="1:51" s="64" customFormat="1" ht="12" customHeight="1" x14ac:dyDescent="0.2">
      <c r="A2" s="62"/>
      <c r="B2" s="328" t="str" cm="1">
        <f t="array" ref="B2">INDEX(Trad, 204, Lang)</f>
        <v>Zurück zur Übersicht</v>
      </c>
      <c r="C2" s="328"/>
      <c r="D2" s="328"/>
      <c r="E2" s="328"/>
      <c r="F2" s="70"/>
      <c r="G2" s="70"/>
      <c r="H2" s="70"/>
      <c r="I2" s="70"/>
      <c r="J2" s="70"/>
      <c r="K2" s="70"/>
      <c r="L2" s="70"/>
      <c r="M2" s="70"/>
      <c r="N2" s="50"/>
      <c r="O2" s="51"/>
      <c r="P2" s="51"/>
      <c r="Q2" s="51"/>
      <c r="R2" s="51"/>
      <c r="S2" s="52"/>
      <c r="T2" s="7"/>
      <c r="U2" s="7"/>
      <c r="V2" s="53"/>
      <c r="W2" s="53"/>
      <c r="X2" s="53"/>
      <c r="Y2" s="53"/>
      <c r="Z2" s="7"/>
      <c r="AA2" s="46"/>
      <c r="AB2" s="46"/>
      <c r="AC2" s="46"/>
      <c r="AD2" s="46"/>
      <c r="AE2" s="46"/>
      <c r="AF2" s="46"/>
      <c r="AG2" s="46"/>
      <c r="AH2" s="46"/>
      <c r="AI2" s="46"/>
      <c r="AJ2" s="46"/>
      <c r="AK2" s="46"/>
      <c r="AL2" s="46"/>
      <c r="AM2" s="46"/>
      <c r="AN2" s="46"/>
      <c r="AO2" s="46"/>
      <c r="AP2" s="46"/>
      <c r="AQ2" s="46"/>
      <c r="AR2" s="46"/>
      <c r="AS2" s="46"/>
      <c r="AT2" s="46"/>
      <c r="AU2" s="46"/>
      <c r="AV2" s="46"/>
      <c r="AW2" s="46"/>
      <c r="AX2" s="46"/>
      <c r="AY2" s="46"/>
    </row>
    <row r="3" spans="1:51" s="64" customFormat="1" ht="15" customHeight="1" x14ac:dyDescent="0.2">
      <c r="A3" s="62"/>
      <c r="B3" s="132"/>
      <c r="D3" s="133"/>
      <c r="F3" s="70"/>
      <c r="G3" s="70"/>
      <c r="H3" s="70"/>
      <c r="I3" s="70"/>
      <c r="J3" s="70"/>
      <c r="K3" s="70"/>
      <c r="L3" s="70"/>
      <c r="M3" s="70"/>
      <c r="N3" s="50"/>
      <c r="O3" s="51"/>
      <c r="P3" s="51"/>
      <c r="Q3" s="51"/>
      <c r="R3" s="51"/>
      <c r="S3" s="52"/>
      <c r="T3" s="7"/>
      <c r="U3" s="7"/>
      <c r="V3" s="53"/>
      <c r="W3" s="53"/>
      <c r="X3" s="53"/>
      <c r="Y3" s="53"/>
      <c r="Z3" s="7"/>
      <c r="AA3" s="46"/>
      <c r="AB3" s="46"/>
      <c r="AC3" s="46"/>
      <c r="AD3" s="46"/>
      <c r="AE3" s="46"/>
      <c r="AF3" s="46"/>
      <c r="AG3" s="46"/>
      <c r="AH3" s="46"/>
      <c r="AI3" s="46"/>
      <c r="AJ3" s="46"/>
      <c r="AK3" s="46"/>
      <c r="AL3" s="46"/>
      <c r="AM3" s="46"/>
      <c r="AN3" s="46"/>
      <c r="AO3" s="46"/>
      <c r="AP3" s="46"/>
      <c r="AQ3" s="46"/>
      <c r="AR3" s="46"/>
      <c r="AS3" s="46"/>
      <c r="AT3" s="46"/>
      <c r="AU3" s="46"/>
      <c r="AV3" s="46"/>
      <c r="AW3" s="46"/>
      <c r="AX3" s="46"/>
      <c r="AY3" s="46"/>
    </row>
    <row r="4" spans="1:51" s="54" customFormat="1" ht="9.9499999999999993" customHeight="1" x14ac:dyDescent="0.2">
      <c r="A4" s="27"/>
      <c r="B4" s="27"/>
      <c r="C4" s="27"/>
      <c r="D4" s="27"/>
      <c r="E4" s="27"/>
      <c r="F4" s="27"/>
      <c r="G4" s="27"/>
      <c r="H4" s="47"/>
      <c r="I4" s="48" t="str" cm="1">
        <f t="array" ref="I4">INDEX(Trad, N4, Lang)</f>
        <v>Eidgenössisches Departement für Umwelt, Verkehr,</v>
      </c>
      <c r="J4" s="48"/>
      <c r="K4" s="32"/>
      <c r="L4" s="27"/>
      <c r="M4" s="49"/>
      <c r="N4" s="50">
        <v>200</v>
      </c>
      <c r="O4" s="51"/>
      <c r="P4" s="51"/>
      <c r="Q4" s="51"/>
      <c r="R4" s="51"/>
      <c r="S4" s="52"/>
      <c r="T4" s="7"/>
      <c r="U4" s="7"/>
      <c r="V4" s="53"/>
      <c r="W4" s="53"/>
      <c r="X4" s="53"/>
      <c r="Y4" s="53"/>
      <c r="Z4" s="7"/>
      <c r="AA4" s="46"/>
      <c r="AB4" s="46"/>
      <c r="AC4" s="46"/>
      <c r="AD4" s="46"/>
      <c r="AE4" s="46"/>
      <c r="AF4" s="46"/>
      <c r="AG4" s="46"/>
      <c r="AH4" s="46"/>
      <c r="AI4" s="46"/>
      <c r="AJ4" s="46"/>
      <c r="AK4" s="46"/>
      <c r="AL4" s="46"/>
      <c r="AM4" s="46"/>
      <c r="AN4" s="46"/>
      <c r="AO4" s="46"/>
      <c r="AP4" s="46"/>
      <c r="AQ4" s="46"/>
      <c r="AR4" s="46"/>
      <c r="AS4" s="46"/>
      <c r="AT4" s="46"/>
      <c r="AU4" s="46"/>
      <c r="AV4" s="46"/>
      <c r="AW4" s="46"/>
      <c r="AX4" s="46"/>
      <c r="AY4" s="46"/>
    </row>
    <row r="5" spans="1:51" s="54" customFormat="1" ht="9.9499999999999993" customHeight="1" x14ac:dyDescent="0.2">
      <c r="A5" s="27"/>
      <c r="B5" s="27"/>
      <c r="C5" s="27"/>
      <c r="D5" s="27"/>
      <c r="E5" s="27"/>
      <c r="F5" s="27"/>
      <c r="G5" s="27"/>
      <c r="H5" s="47"/>
      <c r="I5" s="48" t="str" cm="1">
        <f t="array" ref="I5">INDEX(Trad, N5, Lang)</f>
        <v>Energie und Kommunikation UVEK</v>
      </c>
      <c r="J5" s="48"/>
      <c r="K5" s="32"/>
      <c r="L5" s="27"/>
      <c r="M5" s="49"/>
      <c r="N5" s="50">
        <v>201</v>
      </c>
      <c r="O5" s="51"/>
      <c r="P5" s="51"/>
      <c r="Q5" s="51"/>
      <c r="R5" s="51"/>
      <c r="S5" s="52"/>
      <c r="T5" s="7"/>
      <c r="U5" s="7"/>
      <c r="V5" s="53"/>
      <c r="W5" s="53"/>
      <c r="X5" s="53"/>
      <c r="Y5" s="53"/>
      <c r="Z5" s="7"/>
    </row>
    <row r="6" spans="1:51" ht="24.95" customHeight="1" x14ac:dyDescent="0.2">
      <c r="A6" s="10"/>
      <c r="B6" s="10"/>
      <c r="C6" s="10"/>
      <c r="D6" s="10"/>
      <c r="E6" s="10"/>
      <c r="F6" s="10"/>
      <c r="G6" s="10"/>
      <c r="I6" s="101" t="str" cm="1">
        <f t="array" ref="I6">INDEX(Trad, N6, Lang)</f>
        <v>Bundesamt für Energie BFE</v>
      </c>
      <c r="J6" s="56"/>
      <c r="K6" s="33"/>
      <c r="L6" s="10"/>
      <c r="N6" s="50">
        <v>202</v>
      </c>
      <c r="T6" s="7"/>
      <c r="U6" s="7"/>
      <c r="Z6" s="7"/>
    </row>
    <row r="7" spans="1:51" ht="75" customHeight="1" x14ac:dyDescent="0.2">
      <c r="A7" s="10"/>
      <c r="B7" s="10"/>
      <c r="C7" s="10"/>
      <c r="D7" s="10"/>
      <c r="E7" s="10"/>
      <c r="F7" s="10"/>
      <c r="G7" s="10"/>
      <c r="H7" s="10"/>
      <c r="I7" s="10"/>
      <c r="J7" s="10"/>
      <c r="K7" s="10"/>
      <c r="L7" s="10"/>
      <c r="T7" s="7"/>
      <c r="U7" s="7"/>
      <c r="V7" s="53" t="s">
        <v>1330</v>
      </c>
      <c r="W7" s="53" t="s">
        <v>4617</v>
      </c>
      <c r="X7" s="53" t="s">
        <v>4618</v>
      </c>
      <c r="Z7" s="7"/>
      <c r="AB7" s="54"/>
      <c r="AC7" s="54"/>
      <c r="AD7" s="54"/>
      <c r="AE7" s="54"/>
      <c r="AF7" s="54"/>
      <c r="AG7" s="54"/>
      <c r="AH7" s="54"/>
    </row>
    <row r="8" spans="1:51" ht="36" customHeight="1" x14ac:dyDescent="0.25">
      <c r="A8" s="41"/>
      <c r="B8" s="341" t="str" cm="1">
        <f t="array" ref="B8">INDEX(Trad, N8, Lang)</f>
        <v>Standardisierte Massnahme</v>
      </c>
      <c r="C8" s="341"/>
      <c r="D8" s="341"/>
      <c r="E8" s="341"/>
      <c r="F8" s="341"/>
      <c r="G8" s="341"/>
      <c r="H8" s="341"/>
      <c r="I8" s="341"/>
      <c r="J8" s="341"/>
      <c r="K8" s="341"/>
      <c r="L8" s="341"/>
      <c r="N8" s="50">
        <v>101</v>
      </c>
      <c r="T8" s="7"/>
      <c r="U8" s="7"/>
      <c r="V8" s="53">
        <v>14</v>
      </c>
      <c r="Z8" s="7"/>
      <c r="AB8" s="54"/>
      <c r="AC8" s="54"/>
      <c r="AD8" s="54"/>
      <c r="AE8" s="54"/>
      <c r="AF8" s="54"/>
      <c r="AG8" s="54"/>
      <c r="AH8" s="54"/>
    </row>
    <row r="9" spans="1:51" ht="99.95" customHeight="1" x14ac:dyDescent="0.2">
      <c r="A9" s="29"/>
      <c r="B9" s="305" t="str" cm="1">
        <f t="array" ref="B9">INDEX(Trad, N9, Lang_measure)</f>
        <v>Ersatz von gewerblichen, steckerfertigen Kühl- und Gefriergeräten</v>
      </c>
      <c r="C9" s="305"/>
      <c r="D9" s="305"/>
      <c r="E9" s="305"/>
      <c r="F9" s="305"/>
      <c r="G9" s="305"/>
      <c r="H9" s="305"/>
      <c r="I9" s="305"/>
      <c r="J9" s="305"/>
      <c r="K9" s="305"/>
      <c r="L9" s="305"/>
      <c r="N9" s="44">
        <v>150</v>
      </c>
      <c r="T9" s="7"/>
      <c r="U9" s="7"/>
      <c r="V9" s="53">
        <v>16</v>
      </c>
      <c r="Z9" s="7"/>
      <c r="AB9" s="54"/>
      <c r="AC9" s="54"/>
      <c r="AD9" s="54"/>
      <c r="AE9" s="54"/>
      <c r="AF9" s="54"/>
      <c r="AG9" s="54"/>
      <c r="AH9" s="54"/>
    </row>
    <row r="10" spans="1:51" ht="36" customHeight="1" x14ac:dyDescent="0.25">
      <c r="A10" s="41"/>
      <c r="B10" s="308" t="str" cm="1">
        <f t="array" ref="B10">INDEX(Trad, N10, Lang)</f>
        <v>Einsparprotokoll</v>
      </c>
      <c r="C10" s="308"/>
      <c r="D10" s="308"/>
      <c r="E10" s="308"/>
      <c r="F10" s="308"/>
      <c r="G10" s="308"/>
      <c r="H10" s="308"/>
      <c r="I10" s="308"/>
      <c r="J10" s="308"/>
      <c r="K10" s="308"/>
      <c r="L10" s="308"/>
      <c r="N10" s="50">
        <v>100</v>
      </c>
      <c r="T10" s="7"/>
      <c r="U10" s="7"/>
      <c r="Z10" s="7"/>
      <c r="AB10" s="54"/>
      <c r="AC10" s="54"/>
      <c r="AD10" s="54"/>
      <c r="AE10" s="54"/>
      <c r="AF10" s="54"/>
      <c r="AG10" s="54"/>
      <c r="AH10" s="54"/>
    </row>
    <row r="11" spans="1:51" ht="15" customHeight="1" x14ac:dyDescent="0.2">
      <c r="A11" s="36"/>
      <c r="B11" s="35" t="str" cm="1">
        <f t="array" ref="B11">INDEX(Trad, N11, Lang)</f>
        <v>Massnahmennummer</v>
      </c>
      <c r="C11" s="35"/>
      <c r="D11" s="35"/>
      <c r="E11" s="35"/>
      <c r="F11" s="35"/>
      <c r="G11" s="35"/>
      <c r="H11" s="35"/>
      <c r="I11" s="35"/>
      <c r="J11" s="35"/>
      <c r="K11" s="13"/>
      <c r="L11" s="36" t="str">
        <f>measure_id</f>
        <v>GG-01a</v>
      </c>
      <c r="N11" s="50">
        <v>102</v>
      </c>
      <c r="T11" s="7"/>
      <c r="U11" s="7"/>
      <c r="V11" s="53">
        <v>8</v>
      </c>
      <c r="W11" s="53">
        <v>1</v>
      </c>
      <c r="X11" s="53">
        <f>12.75*W11 + 2.25</f>
        <v>15</v>
      </c>
      <c r="Z11" s="7"/>
      <c r="AB11" s="54"/>
      <c r="AC11" s="54"/>
      <c r="AD11" s="54"/>
      <c r="AE11" s="54"/>
      <c r="AF11" s="54"/>
      <c r="AG11" s="54"/>
      <c r="AH11" s="54"/>
    </row>
    <row r="12" spans="1:51" ht="15" customHeight="1" x14ac:dyDescent="0.2">
      <c r="A12" s="39"/>
      <c r="B12" s="35" t="str" cm="1">
        <f t="array" ref="B12">INDEX(Trad, N12, Lang)</f>
        <v>Version</v>
      </c>
      <c r="C12" s="35"/>
      <c r="D12" s="37"/>
      <c r="E12" s="37"/>
      <c r="F12" s="37"/>
      <c r="G12" s="37"/>
      <c r="H12" s="37"/>
      <c r="I12" s="37"/>
      <c r="J12" s="37"/>
      <c r="K12" s="38"/>
      <c r="L12" s="36" t="str">
        <f>measure_version</f>
        <v>2.0 (11.2025)</v>
      </c>
      <c r="N12" s="50">
        <v>103</v>
      </c>
      <c r="T12" s="7"/>
      <c r="U12" s="7"/>
      <c r="V12" s="53">
        <v>8</v>
      </c>
      <c r="W12" s="53">
        <v>1</v>
      </c>
      <c r="X12" s="53">
        <f t="shared" ref="X12:X13" si="0">12.75*W12 + 2.25</f>
        <v>15</v>
      </c>
      <c r="Z12" s="7"/>
      <c r="AB12" s="54"/>
      <c r="AC12" s="54"/>
      <c r="AD12" s="54"/>
      <c r="AE12" s="54"/>
      <c r="AF12" s="54"/>
      <c r="AG12" s="54"/>
      <c r="AH12" s="54"/>
    </row>
    <row r="13" spans="1:51" ht="15" customHeight="1" x14ac:dyDescent="0.2">
      <c r="A13" s="40"/>
      <c r="B13" s="35" t="str" cm="1">
        <f t="array" ref="B13">INDEX(Trad, N13, Lang)</f>
        <v>Gültig ab</v>
      </c>
      <c r="C13" s="35"/>
      <c r="D13" s="37"/>
      <c r="E13" s="37"/>
      <c r="F13" s="37"/>
      <c r="G13" s="37"/>
      <c r="H13" s="37"/>
      <c r="I13" s="37"/>
      <c r="J13" s="37"/>
      <c r="K13" s="307">
        <f>IF(MONTH(Version!P22)=11, DATE(YEAR(Version!P22)+1, 1, 1), Version!P22)</f>
        <v>46023</v>
      </c>
      <c r="L13" s="307"/>
      <c r="N13" s="50">
        <v>104</v>
      </c>
      <c r="T13" s="7"/>
      <c r="U13" s="7"/>
      <c r="V13" s="53">
        <v>8</v>
      </c>
      <c r="W13" s="53">
        <v>1</v>
      </c>
      <c r="X13" s="53">
        <f t="shared" si="0"/>
        <v>15</v>
      </c>
      <c r="Z13" s="7"/>
      <c r="AB13" s="54"/>
      <c r="AC13" s="54"/>
      <c r="AD13" s="54"/>
      <c r="AE13" s="54"/>
      <c r="AF13" s="54"/>
      <c r="AG13" s="54"/>
      <c r="AH13" s="54"/>
    </row>
    <row r="14" spans="1:51" ht="5.0999999999999996" customHeight="1" x14ac:dyDescent="0.2">
      <c r="A14" s="31"/>
      <c r="B14" s="30"/>
      <c r="C14" s="30"/>
      <c r="D14" s="10"/>
      <c r="E14" s="10"/>
      <c r="F14" s="10"/>
      <c r="G14" s="10"/>
      <c r="H14" s="10"/>
      <c r="I14" s="10"/>
      <c r="J14" s="10"/>
      <c r="K14" s="31"/>
      <c r="L14" s="31"/>
      <c r="T14" s="7"/>
      <c r="U14" s="7"/>
      <c r="Z14" s="7"/>
      <c r="AB14" s="54"/>
      <c r="AC14" s="54"/>
      <c r="AD14" s="54"/>
      <c r="AE14" s="54"/>
      <c r="AF14" s="54"/>
      <c r="AG14" s="54"/>
      <c r="AH14" s="54"/>
    </row>
    <row r="15" spans="1:51" s="54" customFormat="1" ht="36" customHeight="1" x14ac:dyDescent="0.2">
      <c r="A15" s="42"/>
      <c r="B15" s="306"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306"/>
      <c r="D15" s="306"/>
      <c r="E15" s="306"/>
      <c r="F15" s="306"/>
      <c r="G15" s="306"/>
      <c r="H15" s="306"/>
      <c r="I15" s="306"/>
      <c r="J15" s="306"/>
      <c r="K15" s="306"/>
      <c r="L15" s="306"/>
      <c r="M15" s="49"/>
      <c r="N15" s="50">
        <v>105</v>
      </c>
      <c r="O15" s="50"/>
      <c r="P15" s="50"/>
      <c r="Q15" s="50"/>
      <c r="R15" s="50"/>
      <c r="S15" s="52"/>
      <c r="T15" s="7"/>
      <c r="U15" s="7"/>
      <c r="V15" s="53">
        <v>7</v>
      </c>
      <c r="W15" s="53">
        <v>3</v>
      </c>
      <c r="X15" s="53">
        <f>11.25*W15 + 2.25</f>
        <v>36</v>
      </c>
      <c r="Y15" s="53"/>
      <c r="Z15" s="7"/>
    </row>
    <row r="16" spans="1:51" s="54" customFormat="1" ht="5.0999999999999996" customHeight="1" x14ac:dyDescent="0.2">
      <c r="A16" s="43"/>
      <c r="B16" s="73"/>
      <c r="C16" s="73"/>
      <c r="D16" s="73"/>
      <c r="E16" s="73"/>
      <c r="F16" s="73"/>
      <c r="G16" s="73"/>
      <c r="H16" s="73"/>
      <c r="I16" s="73"/>
      <c r="J16" s="73"/>
      <c r="K16" s="73"/>
      <c r="L16" s="73"/>
      <c r="M16" s="49"/>
      <c r="N16" s="50"/>
      <c r="O16" s="50"/>
      <c r="P16" s="50"/>
      <c r="Q16" s="50"/>
      <c r="R16" s="50"/>
      <c r="S16" s="52"/>
      <c r="T16" s="7"/>
      <c r="U16" s="7"/>
      <c r="V16" s="53"/>
      <c r="W16" s="53"/>
      <c r="X16" s="53"/>
      <c r="Y16" s="53"/>
      <c r="Z16" s="7"/>
    </row>
    <row r="17" spans="1:26" ht="39.950000000000003" customHeight="1" x14ac:dyDescent="0.2">
      <c r="B17" s="10"/>
      <c r="C17" s="10"/>
      <c r="D17" s="10"/>
      <c r="E17" s="10"/>
      <c r="F17" s="10"/>
      <c r="G17" s="10"/>
      <c r="H17" s="10"/>
      <c r="I17" s="10"/>
      <c r="J17" s="10"/>
      <c r="K17" s="10"/>
      <c r="T17" s="7"/>
      <c r="U17" s="7"/>
      <c r="V17" s="53" t="s">
        <v>1330</v>
      </c>
      <c r="W17" s="53" t="s">
        <v>4617</v>
      </c>
      <c r="X17" s="53" t="s">
        <v>4618</v>
      </c>
      <c r="Z17" s="7"/>
    </row>
    <row r="18" spans="1:26" ht="20.100000000000001" customHeight="1" x14ac:dyDescent="0.2">
      <c r="B18" s="98" t="str" cm="1">
        <f t="array" ref="B18">"1. " &amp; INDEX(Trad, N18, Lang)</f>
        <v>1. Gegenstand</v>
      </c>
      <c r="C18" s="98"/>
      <c r="D18" s="99"/>
      <c r="E18" s="99"/>
      <c r="F18" s="99"/>
      <c r="G18" s="99"/>
      <c r="H18" s="99"/>
      <c r="I18" s="99"/>
      <c r="J18" s="99"/>
      <c r="K18" s="99"/>
      <c r="L18" s="100"/>
      <c r="N18" s="50">
        <v>109</v>
      </c>
      <c r="T18" s="7"/>
      <c r="U18" s="7"/>
      <c r="V18" s="45">
        <v>11</v>
      </c>
      <c r="W18" s="45" t="s">
        <v>2</v>
      </c>
      <c r="X18" s="45">
        <v>20</v>
      </c>
      <c r="Y18" s="57" t="s">
        <v>4619</v>
      </c>
      <c r="Z18" s="7"/>
    </row>
    <row r="19" spans="1:26" ht="15" customHeight="1" x14ac:dyDescent="0.2">
      <c r="B19" s="97" t="str" cm="1">
        <f t="array" ref="B19">INDEX(Trad, N19, Lang)</f>
        <v>Anwendungsbereich</v>
      </c>
      <c r="C19" s="28"/>
      <c r="D19" s="10"/>
      <c r="E19" s="10"/>
      <c r="F19" s="10"/>
      <c r="G19" s="10"/>
      <c r="H19" s="10"/>
      <c r="I19" s="10"/>
      <c r="J19" s="10"/>
      <c r="K19" s="10"/>
      <c r="N19" s="50">
        <v>110</v>
      </c>
      <c r="T19" s="7"/>
      <c r="U19" s="7"/>
      <c r="V19" s="53">
        <v>10</v>
      </c>
      <c r="W19" s="53">
        <v>1</v>
      </c>
      <c r="X19" s="53">
        <f>12.75*W19 + 2.25</f>
        <v>15</v>
      </c>
      <c r="Z19" s="7"/>
    </row>
    <row r="20" spans="1:26" ht="37.5" customHeight="1" x14ac:dyDescent="0.2">
      <c r="A20" s="34"/>
      <c r="B20" s="289" t="str" cm="1">
        <f t="array" ref="B20">INDEX(Trad, N20, Lang_measure)</f>
        <v>Steckerfertige Kühl- und Gefriergeräte für den gewerblichen Einsatz beispielsweise in der Gastronomie, Kiosken oder Apotheken.</v>
      </c>
      <c r="C20" s="289"/>
      <c r="D20" s="289"/>
      <c r="E20" s="289"/>
      <c r="F20" s="289"/>
      <c r="G20" s="289"/>
      <c r="H20" s="289"/>
      <c r="I20" s="289"/>
      <c r="J20" s="289"/>
      <c r="K20" s="289"/>
      <c r="L20" s="289"/>
      <c r="N20" s="44">
        <v>151</v>
      </c>
      <c r="T20" s="7"/>
      <c r="U20" s="7"/>
      <c r="V20" s="53">
        <v>10</v>
      </c>
      <c r="W20" s="53">
        <v>2</v>
      </c>
      <c r="X20" s="53">
        <f>12.75*W20 + 2.25</f>
        <v>27.75</v>
      </c>
      <c r="Z20" s="7"/>
    </row>
    <row r="21" spans="1:26" ht="9.9499999999999993" customHeight="1" x14ac:dyDescent="0.2">
      <c r="A21" s="34"/>
      <c r="B21" s="10"/>
      <c r="C21" s="10"/>
      <c r="D21" s="10"/>
      <c r="E21" s="10"/>
      <c r="F21" s="10"/>
      <c r="G21" s="10"/>
      <c r="H21" s="10"/>
      <c r="I21" s="10"/>
      <c r="J21" s="10"/>
      <c r="K21" s="10"/>
      <c r="T21" s="7"/>
      <c r="U21" s="7"/>
      <c r="Z21" s="7"/>
    </row>
    <row r="22" spans="1:26" ht="15" customHeight="1" x14ac:dyDescent="0.2">
      <c r="A22" s="34"/>
      <c r="B22" s="97" t="str" cm="1">
        <f t="array" ref="B22">INDEX(Trad, N22, Lang)</f>
        <v>Beschreibung</v>
      </c>
      <c r="C22" s="28"/>
      <c r="D22" s="10"/>
      <c r="E22" s="10"/>
      <c r="F22" s="10"/>
      <c r="G22" s="10"/>
      <c r="H22" s="10"/>
      <c r="I22" s="10"/>
      <c r="J22" s="10"/>
      <c r="K22" s="10"/>
      <c r="N22" s="50">
        <v>111</v>
      </c>
      <c r="T22" s="7"/>
      <c r="U22" s="7"/>
      <c r="Z22" s="7"/>
    </row>
    <row r="23" spans="1:26" ht="30" customHeight="1" x14ac:dyDescent="0.2">
      <c r="A23" s="34"/>
      <c r="B23" s="289" t="str" cm="1">
        <f t="array" ref="B23">INDEX(Trad, N23, Lang_measure)</f>
        <v xml:space="preserve">Ersatz von gewerblichen, steckerfertigen Kühl- und Gefriergeräten durch energieeffizientere Geräte.  </v>
      </c>
      <c r="C23" s="289"/>
      <c r="D23" s="289"/>
      <c r="E23" s="289"/>
      <c r="F23" s="289"/>
      <c r="G23" s="289"/>
      <c r="H23" s="289"/>
      <c r="I23" s="289"/>
      <c r="J23" s="289"/>
      <c r="K23" s="289"/>
      <c r="L23" s="289"/>
      <c r="N23" s="44">
        <v>152</v>
      </c>
      <c r="T23" s="7"/>
      <c r="U23" s="7"/>
      <c r="V23" s="53">
        <v>10</v>
      </c>
      <c r="W23" s="53">
        <v>2</v>
      </c>
      <c r="X23" s="53">
        <f>12.75*W23 + 2.25</f>
        <v>27.75</v>
      </c>
      <c r="Z23" s="7"/>
    </row>
    <row r="24" spans="1:26" ht="17.25" hidden="1" customHeight="1" x14ac:dyDescent="0.2">
      <c r="A24" s="34"/>
      <c r="B24" s="309" t="str" cm="1">
        <f t="array" ref="B24">INDEX(Trad, O24, Lang)</f>
        <v>Wichtig:</v>
      </c>
      <c r="C24" s="309"/>
      <c r="D24" s="192"/>
      <c r="E24" s="192"/>
      <c r="F24" s="192"/>
      <c r="G24" s="192"/>
      <c r="H24" s="192"/>
      <c r="I24" s="192"/>
      <c r="J24" s="192"/>
      <c r="K24" s="192"/>
      <c r="L24" s="192"/>
      <c r="N24" s="44"/>
      <c r="O24" s="50">
        <v>107</v>
      </c>
      <c r="T24" s="7"/>
      <c r="U24" s="7"/>
      <c r="Z24" s="7"/>
    </row>
    <row r="25" spans="1:26" ht="42" hidden="1" customHeight="1" x14ac:dyDescent="0.2">
      <c r="A25" s="34"/>
      <c r="B25" s="289" t="str" cm="1">
        <f t="array" ref="B25">INDEX(Trad, O25, Lang)</f>
        <v>Geräte welche mit Gas oder Dampf beheizt sind sowie Geräte, welche mit der Energieetikette  gemäss Energieeffizienzverordnung (SR 730.02 EnEV) gekennzeichnet sind, sind nicht anrechenbar.</v>
      </c>
      <c r="C25" s="289"/>
      <c r="D25" s="289"/>
      <c r="E25" s="289"/>
      <c r="F25" s="289"/>
      <c r="G25" s="289"/>
      <c r="H25" s="289"/>
      <c r="I25" s="289"/>
      <c r="J25" s="289"/>
      <c r="K25" s="289"/>
      <c r="L25" s="289"/>
      <c r="N25" s="50">
        <v>112</v>
      </c>
      <c r="O25" s="50">
        <v>153</v>
      </c>
      <c r="T25" s="7"/>
      <c r="U25" s="7"/>
      <c r="V25" s="53">
        <v>10</v>
      </c>
      <c r="W25" s="53">
        <v>3</v>
      </c>
      <c r="X25" s="53">
        <f>12.75*W25 + 2.25</f>
        <v>40.5</v>
      </c>
      <c r="Z25" s="7"/>
    </row>
    <row r="26" spans="1:26" ht="20.100000000000001" customHeight="1" x14ac:dyDescent="0.2">
      <c r="A26" s="34"/>
      <c r="B26" s="10"/>
      <c r="C26" s="10"/>
      <c r="D26" s="10"/>
      <c r="E26" s="10"/>
      <c r="F26" s="10"/>
      <c r="G26" s="10"/>
      <c r="H26" s="10"/>
      <c r="I26" s="10"/>
      <c r="J26" s="10"/>
      <c r="K26" s="10"/>
      <c r="T26" s="7"/>
      <c r="U26" s="7"/>
      <c r="Z26" s="7"/>
    </row>
    <row r="27" spans="1:26" ht="20.100000000000001" customHeight="1" x14ac:dyDescent="0.2">
      <c r="A27" s="34"/>
      <c r="B27" s="98" t="str" cm="1">
        <f t="array" ref="B27">"2. " &amp; INDEX(Trad, N27, Lang)</f>
        <v>2. Anforderungen</v>
      </c>
      <c r="C27" s="98"/>
      <c r="D27" s="99"/>
      <c r="E27" s="99"/>
      <c r="F27" s="99"/>
      <c r="G27" s="99"/>
      <c r="H27" s="99"/>
      <c r="I27" s="99"/>
      <c r="J27" s="99"/>
      <c r="K27" s="99"/>
      <c r="L27" s="100"/>
      <c r="N27" s="50">
        <v>114</v>
      </c>
      <c r="T27" s="7"/>
      <c r="U27" s="7"/>
      <c r="V27" s="45">
        <v>11</v>
      </c>
      <c r="W27" s="45" t="s">
        <v>2</v>
      </c>
      <c r="X27" s="45">
        <v>20</v>
      </c>
      <c r="Y27" s="57" t="s">
        <v>4619</v>
      </c>
      <c r="Z27" s="7"/>
    </row>
    <row r="28" spans="1:26" s="60" customFormat="1" ht="41.25" customHeight="1" x14ac:dyDescent="0.2">
      <c r="A28" s="34"/>
      <c r="B28" s="289" t="str" cm="1">
        <f t="array" ref="B28">INDEX(Trad, N28,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8" s="289"/>
      <c r="D28" s="289"/>
      <c r="E28" s="289"/>
      <c r="F28" s="289"/>
      <c r="G28" s="289"/>
      <c r="H28" s="289"/>
      <c r="I28" s="289"/>
      <c r="J28" s="289"/>
      <c r="K28" s="289"/>
      <c r="L28" s="289"/>
      <c r="M28" s="49"/>
      <c r="N28" s="58">
        <v>115</v>
      </c>
      <c r="O28" s="58"/>
      <c r="P28" s="58"/>
      <c r="Q28" s="58"/>
      <c r="R28" s="58"/>
      <c r="S28" s="59"/>
      <c r="T28" s="7"/>
      <c r="U28" s="7"/>
      <c r="V28" s="53">
        <v>10</v>
      </c>
      <c r="W28" s="53">
        <v>3</v>
      </c>
      <c r="X28" s="53">
        <f>12.75*W28 + 2.25</f>
        <v>40.5</v>
      </c>
      <c r="Y28" s="53"/>
      <c r="Z28" s="7"/>
    </row>
    <row r="29" spans="1:26" ht="5.0999999999999996" customHeight="1" x14ac:dyDescent="0.2">
      <c r="A29" s="34"/>
      <c r="B29" s="10"/>
      <c r="C29" s="10"/>
      <c r="D29" s="10"/>
      <c r="E29" s="10"/>
      <c r="F29" s="10"/>
      <c r="G29" s="10"/>
      <c r="H29" s="10"/>
      <c r="I29" s="10"/>
      <c r="J29" s="10"/>
      <c r="K29" s="10"/>
      <c r="T29" s="7"/>
      <c r="U29" s="7"/>
      <c r="Z29" s="7"/>
    </row>
    <row r="30" spans="1:26" ht="15" customHeight="1" x14ac:dyDescent="0.2">
      <c r="A30" s="34"/>
      <c r="B30" s="298" t="str" cm="1">
        <f t="array" ref="B30">INDEX(Trad, N30, Lang)</f>
        <v>Tabelle 1: Anforderungen</v>
      </c>
      <c r="C30" s="298"/>
      <c r="D30" s="298"/>
      <c r="E30" s="298"/>
      <c r="F30" s="298"/>
      <c r="G30" s="298"/>
      <c r="H30" s="298"/>
      <c r="I30" s="298"/>
      <c r="J30" s="298"/>
      <c r="K30" s="298"/>
      <c r="L30" s="298"/>
      <c r="N30" s="50">
        <v>116</v>
      </c>
      <c r="T30" s="7"/>
      <c r="U30" s="7"/>
      <c r="V30" s="53">
        <v>8</v>
      </c>
      <c r="W30" s="53" t="s">
        <v>2</v>
      </c>
      <c r="X30" s="53">
        <v>15</v>
      </c>
      <c r="Y30" s="120" t="s">
        <v>4710</v>
      </c>
      <c r="Z30" s="7"/>
    </row>
    <row r="31" spans="1:26" s="54" customFormat="1" ht="20.100000000000001" hidden="1" customHeight="1" x14ac:dyDescent="0.2">
      <c r="A31" s="34"/>
      <c r="B31" s="282"/>
      <c r="C31" s="283"/>
      <c r="D31" s="284"/>
      <c r="E31" s="316" t="str" cm="1">
        <f t="array" ref="E31">INDEX(Trad, O31, Lang)</f>
        <v>Altes System</v>
      </c>
      <c r="F31" s="316"/>
      <c r="G31" s="316"/>
      <c r="H31" s="317"/>
      <c r="I31" s="318" t="str" cm="1">
        <f t="array" ref="I31">INDEX(Trad, P31, Lang)</f>
        <v>Neues System</v>
      </c>
      <c r="J31" s="316"/>
      <c r="K31" s="316"/>
      <c r="L31" s="317"/>
      <c r="M31" s="49"/>
      <c r="N31" s="50"/>
      <c r="O31" s="50">
        <v>117</v>
      </c>
      <c r="P31" s="50">
        <v>118</v>
      </c>
      <c r="Q31" s="50"/>
      <c r="R31" s="50"/>
      <c r="S31" s="52"/>
      <c r="T31" s="7"/>
      <c r="U31" s="7"/>
      <c r="V31" s="45">
        <v>10</v>
      </c>
      <c r="W31" s="45" t="s">
        <v>2</v>
      </c>
      <c r="X31" s="45">
        <v>20</v>
      </c>
      <c r="Y31" s="57" t="s">
        <v>4619</v>
      </c>
      <c r="Z31" s="7"/>
    </row>
    <row r="32" spans="1:26" ht="54" hidden="1" customHeight="1" x14ac:dyDescent="0.2">
      <c r="A32" s="34"/>
      <c r="B32" s="313" t="str" cm="1">
        <f t="array" ref="B32">INDEX(Trad, N32, Lang_measure)</f>
        <v>Gerätetyp</v>
      </c>
      <c r="C32" s="314"/>
      <c r="D32" s="315"/>
      <c r="E32" s="319" t="str" cm="1">
        <f t="array" ref="E32">INDEX(Trad, O32, Lang_measure)</f>
        <v>Von dieser Massnahme sind nur die folgenden steckerfertigen Gerätetypen betroffen, die im Geltungsbereich der Energieeffizienzverordnung (SR 730.02; EnEV) befinden, sowie Labor- und medizinische Geräte.</v>
      </c>
      <c r="F32" s="320"/>
      <c r="G32" s="320"/>
      <c r="H32" s="320"/>
      <c r="I32" s="320"/>
      <c r="J32" s="320"/>
      <c r="K32" s="320"/>
      <c r="L32" s="321"/>
      <c r="N32" s="44">
        <v>170</v>
      </c>
      <c r="O32" s="44">
        <v>171</v>
      </c>
      <c r="P32" s="44">
        <v>172</v>
      </c>
      <c r="T32" s="7"/>
      <c r="U32" s="7"/>
      <c r="V32" s="53">
        <v>10</v>
      </c>
      <c r="W32" s="53">
        <v>4</v>
      </c>
      <c r="X32" s="53">
        <f>12.75*W32 + 2.25</f>
        <v>53.25</v>
      </c>
      <c r="Z32" s="7"/>
    </row>
    <row r="33" spans="1:26" s="54" customFormat="1" ht="20.100000000000001" customHeight="1" x14ac:dyDescent="0.2">
      <c r="A33" s="34"/>
      <c r="B33" s="282"/>
      <c r="C33" s="283"/>
      <c r="D33" s="284"/>
      <c r="E33" s="316" t="str" cm="1">
        <f t="array" ref="E33">INDEX(Trad, O33, Lang)</f>
        <v>Neues System</v>
      </c>
      <c r="F33" s="316"/>
      <c r="G33" s="316"/>
      <c r="H33" s="316"/>
      <c r="I33" s="316"/>
      <c r="J33" s="316"/>
      <c r="K33" s="316"/>
      <c r="L33" s="317"/>
      <c r="M33" s="49"/>
      <c r="N33" s="50"/>
      <c r="O33" s="50">
        <v>118</v>
      </c>
      <c r="P33" s="50"/>
      <c r="Q33" s="50"/>
      <c r="R33" s="50"/>
      <c r="S33" s="52"/>
      <c r="T33" s="7"/>
      <c r="U33" s="7"/>
      <c r="V33" s="45">
        <v>10</v>
      </c>
      <c r="W33" s="45" t="s">
        <v>2</v>
      </c>
      <c r="X33" s="45">
        <v>20</v>
      </c>
      <c r="Y33" s="57" t="s">
        <v>4619</v>
      </c>
      <c r="Z33" s="7"/>
    </row>
    <row r="34" spans="1:26" s="54" customFormat="1" ht="58.5" customHeight="1" x14ac:dyDescent="0.2">
      <c r="A34" s="34"/>
      <c r="B34" s="324" t="str" cm="1">
        <f t="array" ref="B34">INDEX(Trad, N34, Lang_measure)</f>
        <v>Gerätetyp</v>
      </c>
      <c r="C34" s="325"/>
      <c r="D34" s="326"/>
      <c r="E34" s="325" t="str" cm="1">
        <f t="array" ref="E34">INDEX(Trad, O34, Lang_measure)</f>
        <v>Von dieser Massnahme sind nur die folgenden steckerfertigen Gerätetypen betroffen, die im Geltungsbereich der Energieeffizienzverordnung (SR 730.02; EnEV) befinden, sowie Labor- und medizinische Geräte.</v>
      </c>
      <c r="F34" s="327"/>
      <c r="G34" s="327"/>
      <c r="H34" s="327"/>
      <c r="I34" s="327"/>
      <c r="J34" s="327"/>
      <c r="K34" s="327"/>
      <c r="L34" s="326"/>
      <c r="M34" s="49"/>
      <c r="N34" s="44">
        <v>170</v>
      </c>
      <c r="O34" s="44">
        <v>171</v>
      </c>
      <c r="P34" s="50"/>
      <c r="Q34" s="50"/>
      <c r="R34" s="50"/>
      <c r="S34" s="52"/>
      <c r="T34" s="7"/>
      <c r="U34" s="7"/>
      <c r="V34" s="45"/>
      <c r="W34" s="45"/>
      <c r="X34" s="45"/>
      <c r="Y34" s="57"/>
      <c r="Z34" s="7"/>
    </row>
    <row r="35" spans="1:26" ht="39" customHeight="1" x14ac:dyDescent="0.2">
      <c r="A35" s="34"/>
      <c r="B35" s="329" t="str" cm="1">
        <f t="array" ref="B35">INDEX(Trad, N35, Lang_measure)</f>
        <v>Energieeffizienz</v>
      </c>
      <c r="C35" s="330"/>
      <c r="D35" s="331"/>
      <c r="E35" s="310" t="str" cm="1">
        <f t="array" ref="E35">INDEX(Trad, O35, Lang_measure)</f>
        <v>Die neuen Geräte müssen mindestens die folgende Energieeffizienzklasse aufweisen / den folgenden Energieverbrauch emax nicht überschreiten:</v>
      </c>
      <c r="F35" s="311"/>
      <c r="G35" s="311"/>
      <c r="H35" s="311"/>
      <c r="I35" s="311"/>
      <c r="J35" s="311"/>
      <c r="K35" s="311"/>
      <c r="L35" s="312"/>
      <c r="N35" s="44">
        <v>173</v>
      </c>
      <c r="O35" s="44">
        <v>174</v>
      </c>
      <c r="P35" s="44"/>
      <c r="T35" s="7"/>
      <c r="U35" s="7"/>
      <c r="V35" s="53">
        <v>10</v>
      </c>
      <c r="W35" s="53">
        <v>16</v>
      </c>
      <c r="X35" s="53">
        <f>12.75*W35 + 2.25</f>
        <v>206.25</v>
      </c>
      <c r="Z35" s="7"/>
    </row>
    <row r="36" spans="1:26" ht="20.100000000000001" customHeight="1" x14ac:dyDescent="0.2">
      <c r="A36" s="34"/>
      <c r="B36" s="332"/>
      <c r="C36" s="333"/>
      <c r="D36" s="334"/>
      <c r="E36" s="322" t="str" cm="1">
        <f t="array" ref="E36">INDEX(Trad, N36, Lang_measure)</f>
        <v>Getränkekühler</v>
      </c>
      <c r="F36" s="323"/>
      <c r="G36" s="323"/>
      <c r="H36" s="323"/>
      <c r="I36" s="323"/>
      <c r="J36" s="323" t="s">
        <v>4879</v>
      </c>
      <c r="K36" s="323"/>
      <c r="L36" s="340"/>
      <c r="N36" s="44">
        <v>175</v>
      </c>
      <c r="O36" s="44">
        <v>176</v>
      </c>
      <c r="P36" s="44"/>
      <c r="T36" s="7"/>
      <c r="U36" s="7"/>
      <c r="Z36" s="7"/>
    </row>
    <row r="37" spans="1:26" ht="20.100000000000001" customHeight="1" x14ac:dyDescent="0.2">
      <c r="A37" s="34"/>
      <c r="B37" s="332"/>
      <c r="C37" s="333"/>
      <c r="D37" s="334"/>
      <c r="E37" s="322" t="str" cm="1">
        <f t="array" ref="E37">INDEX(Trad, N37, Lang_measure)</f>
        <v>Glacetruhen (Speiseeis-Gefriermaschinen)</v>
      </c>
      <c r="F37" s="323"/>
      <c r="G37" s="323"/>
      <c r="H37" s="323"/>
      <c r="I37" s="323"/>
      <c r="J37" s="323" t="s">
        <v>4879</v>
      </c>
      <c r="K37" s="323"/>
      <c r="L37" s="340"/>
      <c r="N37" s="44">
        <v>176</v>
      </c>
      <c r="O37" s="44">
        <v>178</v>
      </c>
      <c r="P37" s="44"/>
      <c r="T37" s="7"/>
      <c r="U37" s="7"/>
      <c r="Z37" s="7"/>
    </row>
    <row r="38" spans="1:26" ht="20.100000000000001" customHeight="1" x14ac:dyDescent="0.2">
      <c r="A38" s="34"/>
      <c r="B38" s="332"/>
      <c r="C38" s="333"/>
      <c r="D38" s="334"/>
      <c r="E38" s="322" t="str" cm="1">
        <f t="array" ref="E38">INDEX(Trad, N38, Lang_measure)</f>
        <v>Tischkühllagerschränke</v>
      </c>
      <c r="F38" s="323"/>
      <c r="G38" s="323"/>
      <c r="H38" s="323"/>
      <c r="I38" s="323"/>
      <c r="J38" s="323" t="s">
        <v>4878</v>
      </c>
      <c r="K38" s="323"/>
      <c r="L38" s="340"/>
      <c r="N38" s="44">
        <v>177</v>
      </c>
      <c r="O38" s="44">
        <v>180</v>
      </c>
      <c r="P38" s="44"/>
      <c r="T38" s="7"/>
      <c r="U38" s="7"/>
      <c r="Z38" s="7"/>
    </row>
    <row r="39" spans="1:26" ht="20.100000000000001" customHeight="1" x14ac:dyDescent="0.2">
      <c r="A39" s="34"/>
      <c r="B39" s="332"/>
      <c r="C39" s="333"/>
      <c r="D39" s="334"/>
      <c r="E39" s="322" t="str" cm="1">
        <f t="array" ref="E39">INDEX(Trad, N39, Lang_measure)</f>
        <v>Vertikale Kühllagerschränke ≤ 800 Liter*</v>
      </c>
      <c r="F39" s="323"/>
      <c r="G39" s="323"/>
      <c r="H39" s="323"/>
      <c r="I39" s="323"/>
      <c r="J39" s="323" t="s">
        <v>4878</v>
      </c>
      <c r="K39" s="323"/>
      <c r="L39" s="340"/>
      <c r="N39" s="44">
        <v>178</v>
      </c>
      <c r="O39" s="44">
        <v>179</v>
      </c>
      <c r="P39" s="44"/>
      <c r="T39" s="7"/>
      <c r="U39" s="7"/>
      <c r="Z39" s="7"/>
    </row>
    <row r="40" spans="1:26" ht="20.100000000000001" customHeight="1" x14ac:dyDescent="0.2">
      <c r="A40" s="34"/>
      <c r="B40" s="332"/>
      <c r="C40" s="333"/>
      <c r="D40" s="334"/>
      <c r="E40" s="322" t="str" cm="1">
        <f t="array" ref="E40">INDEX(Trad, N40, Lang_measure)</f>
        <v xml:space="preserve">Vertikale Kühllagerschränke &gt; 800 Liter </v>
      </c>
      <c r="F40" s="323"/>
      <c r="G40" s="323"/>
      <c r="H40" s="323"/>
      <c r="I40" s="323"/>
      <c r="J40" s="323" t="s">
        <v>4880</v>
      </c>
      <c r="K40" s="323"/>
      <c r="L40" s="340"/>
      <c r="N40" s="44">
        <v>179</v>
      </c>
      <c r="O40" s="44">
        <v>176</v>
      </c>
      <c r="P40" s="44"/>
      <c r="T40" s="7"/>
      <c r="U40" s="7"/>
      <c r="V40" s="53">
        <v>10</v>
      </c>
      <c r="W40" s="53">
        <v>2</v>
      </c>
      <c r="X40" s="53">
        <f>12.75*W40 + 2.25</f>
        <v>27.75</v>
      </c>
      <c r="Z40" s="7"/>
    </row>
    <row r="41" spans="1:26" ht="20.100000000000001" customHeight="1" x14ac:dyDescent="0.2">
      <c r="A41" s="34"/>
      <c r="B41" s="332"/>
      <c r="C41" s="333"/>
      <c r="D41" s="334"/>
      <c r="E41" s="322" t="str" cm="1">
        <f t="array" ref="E41">INDEX(Trad, N41, Lang_measure)</f>
        <v>Tischgefrierlagerschränke</v>
      </c>
      <c r="F41" s="323"/>
      <c r="G41" s="323"/>
      <c r="H41" s="323"/>
      <c r="I41" s="323"/>
      <c r="J41" s="323" t="s">
        <v>4879</v>
      </c>
      <c r="K41" s="323"/>
      <c r="L41" s="340"/>
      <c r="N41" s="44">
        <v>180</v>
      </c>
      <c r="O41" s="44">
        <v>178</v>
      </c>
      <c r="T41" s="7"/>
      <c r="U41" s="7"/>
      <c r="V41" s="53">
        <v>10</v>
      </c>
      <c r="W41" s="53">
        <v>4</v>
      </c>
      <c r="X41" s="53">
        <f>12.75*W41 + 2.25</f>
        <v>53.25</v>
      </c>
      <c r="Z41" s="189" t="s">
        <v>4816</v>
      </c>
    </row>
    <row r="42" spans="1:26" ht="20.100000000000001" customHeight="1" x14ac:dyDescent="0.2">
      <c r="A42" s="34"/>
      <c r="B42" s="332"/>
      <c r="C42" s="333"/>
      <c r="D42" s="334"/>
      <c r="E42" s="322" t="str" cm="1">
        <f t="array" ref="E42">INDEX(Trad, N42, Lang_measure)</f>
        <v xml:space="preserve">Vertikale Gefrierlagerschränke ≤ 800 Liter </v>
      </c>
      <c r="F42" s="323"/>
      <c r="G42" s="323"/>
      <c r="H42" s="323"/>
      <c r="I42" s="323"/>
      <c r="J42" s="323" t="s">
        <v>4879</v>
      </c>
      <c r="K42" s="323"/>
      <c r="L42" s="340"/>
      <c r="N42" s="44">
        <v>181</v>
      </c>
      <c r="O42" s="44">
        <v>180</v>
      </c>
      <c r="T42" s="7"/>
      <c r="U42" s="7"/>
      <c r="V42" s="53">
        <v>10</v>
      </c>
      <c r="W42" s="53">
        <v>2</v>
      </c>
      <c r="X42" s="53">
        <f t="shared" ref="X42:X43" si="1">12.75*W42 + 2.25</f>
        <v>27.75</v>
      </c>
      <c r="Z42" s="7"/>
    </row>
    <row r="43" spans="1:26" ht="20.100000000000001" customHeight="1" x14ac:dyDescent="0.2">
      <c r="A43" s="34"/>
      <c r="B43" s="332"/>
      <c r="C43" s="333"/>
      <c r="D43" s="334"/>
      <c r="E43" s="322" t="str" cm="1">
        <f t="array" ref="E43">INDEX(Trad, N43, Lang_measure)</f>
        <v xml:space="preserve">Vertikale Gefrierlagerschränke &gt; 800 Liter </v>
      </c>
      <c r="F43" s="323"/>
      <c r="G43" s="323"/>
      <c r="H43" s="323"/>
      <c r="I43" s="323"/>
      <c r="J43" s="323" t="s">
        <v>4880</v>
      </c>
      <c r="K43" s="323"/>
      <c r="L43" s="340"/>
      <c r="N43" s="44">
        <v>182</v>
      </c>
      <c r="O43" s="44">
        <v>179</v>
      </c>
      <c r="T43" s="7"/>
      <c r="U43" s="7"/>
      <c r="V43" s="53">
        <v>10</v>
      </c>
      <c r="W43" s="53">
        <v>2</v>
      </c>
      <c r="X43" s="53">
        <f t="shared" si="1"/>
        <v>27.75</v>
      </c>
      <c r="Z43" s="7"/>
    </row>
    <row r="44" spans="1:26" ht="20.100000000000001" customHeight="1" x14ac:dyDescent="0.2">
      <c r="A44" s="34"/>
      <c r="B44" s="332"/>
      <c r="C44" s="333"/>
      <c r="D44" s="334"/>
      <c r="E44" s="322" t="str" cm="1">
        <f t="array" ref="E44">INDEX(Trad, N44, Lang_measure)</f>
        <v>Kühl-Gefrierkombinationen** mit einem Nutzinhalt V</v>
      </c>
      <c r="F44" s="323"/>
      <c r="G44" s="323"/>
      <c r="H44" s="323"/>
      <c r="I44" s="323"/>
      <c r="J44" s="323" t="s">
        <v>4995</v>
      </c>
      <c r="K44" s="323"/>
      <c r="L44" s="340"/>
      <c r="N44" s="44">
        <v>183</v>
      </c>
      <c r="O44" s="44">
        <v>176</v>
      </c>
      <c r="P44" s="44"/>
      <c r="T44" s="7"/>
      <c r="U44" s="7"/>
      <c r="V44" s="53">
        <v>10</v>
      </c>
      <c r="W44" s="53">
        <v>2</v>
      </c>
      <c r="X44" s="53">
        <f>12.75*W44 + 2.25</f>
        <v>27.75</v>
      </c>
      <c r="Z44" s="7"/>
    </row>
    <row r="45" spans="1:26" ht="50.1" customHeight="1" x14ac:dyDescent="0.2">
      <c r="A45" s="34"/>
      <c r="B45" s="332"/>
      <c r="C45" s="333"/>
      <c r="D45" s="334"/>
      <c r="E45" s="322" t="str" cm="1">
        <f t="array" ref="E45">INDEX(Trad, N45, Lang_measure)</f>
        <v>Schnellkühler/-froster*** mit einer Kapazität C &lt; 35 kg im Kühlzyklus</v>
      </c>
      <c r="F45" s="323"/>
      <c r="G45" s="323"/>
      <c r="H45" s="323"/>
      <c r="I45" s="323"/>
      <c r="J45" s="323" t="s">
        <v>4996</v>
      </c>
      <c r="K45" s="323"/>
      <c r="L45" s="340"/>
      <c r="N45" s="44">
        <v>184</v>
      </c>
      <c r="O45" s="44">
        <v>178</v>
      </c>
      <c r="T45" s="7"/>
      <c r="U45" s="7"/>
      <c r="V45" s="53">
        <v>10</v>
      </c>
      <c r="W45" s="53">
        <v>4</v>
      </c>
      <c r="X45" s="53">
        <f>12.75*W45 + 2.25</f>
        <v>53.25</v>
      </c>
      <c r="Z45" s="189" t="s">
        <v>4816</v>
      </c>
    </row>
    <row r="46" spans="1:26" ht="50.1" customHeight="1" x14ac:dyDescent="0.2">
      <c r="A46" s="34"/>
      <c r="B46" s="332"/>
      <c r="C46" s="333"/>
      <c r="D46" s="334"/>
      <c r="E46" s="322" t="str" cm="1">
        <f t="array" ref="E46">INDEX(Trad, N46, Lang_measure)</f>
        <v>Schnellkühler/-froster mit einer Kapazität C ≥ 35 kg im Kühlzyklus</v>
      </c>
      <c r="F46" s="323"/>
      <c r="G46" s="323"/>
      <c r="H46" s="323"/>
      <c r="I46" s="323"/>
      <c r="J46" s="323" t="s">
        <v>4997</v>
      </c>
      <c r="K46" s="323"/>
      <c r="L46" s="340"/>
      <c r="N46" s="44">
        <v>185</v>
      </c>
      <c r="O46" s="44">
        <v>180</v>
      </c>
      <c r="T46" s="7"/>
      <c r="U46" s="7"/>
      <c r="V46" s="53">
        <v>10</v>
      </c>
      <c r="W46" s="53">
        <v>2</v>
      </c>
      <c r="X46" s="53">
        <f t="shared" ref="X46:X47" si="2">12.75*W46 + 2.25</f>
        <v>27.75</v>
      </c>
      <c r="Z46" s="7"/>
    </row>
    <row r="47" spans="1:26" ht="35.1" customHeight="1" x14ac:dyDescent="0.2">
      <c r="A47" s="34"/>
      <c r="B47" s="332"/>
      <c r="C47" s="333"/>
      <c r="D47" s="334"/>
      <c r="E47" s="322" t="str" cm="1">
        <f t="array" ref="E47">INDEX(Trad, N47, Lang_measure)</f>
        <v>Schnellkühler/-froster*** mit einer Kapazität C im Gefrierzyklus</v>
      </c>
      <c r="F47" s="323"/>
      <c r="G47" s="323"/>
      <c r="H47" s="323"/>
      <c r="I47" s="323"/>
      <c r="J47" s="323" t="s">
        <v>4998</v>
      </c>
      <c r="K47" s="323"/>
      <c r="L47" s="340"/>
      <c r="N47" s="44">
        <v>186</v>
      </c>
      <c r="O47" s="44">
        <v>179</v>
      </c>
      <c r="T47" s="7"/>
      <c r="U47" s="7"/>
      <c r="V47" s="53">
        <v>10</v>
      </c>
      <c r="W47" s="53">
        <v>2</v>
      </c>
      <c r="X47" s="53">
        <f t="shared" si="2"/>
        <v>27.75</v>
      </c>
      <c r="Z47" s="7"/>
    </row>
    <row r="48" spans="1:26" ht="35.1" customHeight="1" x14ac:dyDescent="0.2">
      <c r="A48" s="34"/>
      <c r="B48" s="332"/>
      <c r="C48" s="333"/>
      <c r="D48" s="334"/>
      <c r="E48" s="322" t="str" cm="1">
        <f t="array" ref="E48">INDEX(Trad, N48, Lang_measure)</f>
        <v>Labor-/medizinische Kühlgeräte**** mit einem Nutzinhalt V</v>
      </c>
      <c r="F48" s="323"/>
      <c r="G48" s="323"/>
      <c r="H48" s="323"/>
      <c r="I48" s="323"/>
      <c r="J48" s="323" t="s">
        <v>4999</v>
      </c>
      <c r="K48" s="323"/>
      <c r="L48" s="340"/>
      <c r="N48" s="44">
        <v>187</v>
      </c>
      <c r="O48" s="44">
        <v>176</v>
      </c>
      <c r="P48" s="44"/>
      <c r="T48" s="7"/>
      <c r="U48" s="7"/>
      <c r="V48" s="53">
        <v>10</v>
      </c>
      <c r="W48" s="53">
        <v>2</v>
      </c>
      <c r="X48" s="53">
        <f>12.75*W48 + 2.25</f>
        <v>27.75</v>
      </c>
      <c r="Z48" s="7"/>
    </row>
    <row r="49" spans="1:26" ht="35.1" customHeight="1" x14ac:dyDescent="0.2">
      <c r="A49" s="34"/>
      <c r="B49" s="332"/>
      <c r="C49" s="333"/>
      <c r="D49" s="334"/>
      <c r="E49" s="322" t="str" cm="1">
        <f t="array" ref="E49">INDEX(Trad, N49, Lang_measure)</f>
        <v>Labor-/medizinische Tiefkühlgeräte**** mit einem Nutzinhalt V</v>
      </c>
      <c r="F49" s="323"/>
      <c r="G49" s="323"/>
      <c r="H49" s="323"/>
      <c r="I49" s="323"/>
      <c r="J49" s="323" t="s">
        <v>5000</v>
      </c>
      <c r="K49" s="323"/>
      <c r="L49" s="340"/>
      <c r="N49" s="44">
        <v>188</v>
      </c>
      <c r="O49" s="44">
        <v>178</v>
      </c>
      <c r="T49" s="7"/>
      <c r="U49" s="7"/>
      <c r="V49" s="53">
        <v>10</v>
      </c>
      <c r="W49" s="53">
        <v>4</v>
      </c>
      <c r="X49" s="53">
        <f>12.75*W49 + 2.25</f>
        <v>53.25</v>
      </c>
      <c r="Z49" s="189" t="s">
        <v>4816</v>
      </c>
    </row>
    <row r="50" spans="1:26" ht="35.1" customHeight="1" x14ac:dyDescent="0.2">
      <c r="A50" s="34"/>
      <c r="B50" s="335"/>
      <c r="C50" s="336"/>
      <c r="D50" s="337"/>
      <c r="E50" s="338" t="str" cm="1">
        <f t="array" ref="E50">INDEX(Trad, N50, Lang_measure)</f>
        <v>Labor-/medizinische Ultratiefkühlgeräte**** ≤ − 45°C mit einem Nutzinhalt V</v>
      </c>
      <c r="F50" s="339"/>
      <c r="G50" s="339"/>
      <c r="H50" s="339"/>
      <c r="I50" s="339"/>
      <c r="J50" s="339" t="s">
        <v>5001</v>
      </c>
      <c r="K50" s="339"/>
      <c r="L50" s="342"/>
      <c r="N50" s="44">
        <v>189</v>
      </c>
      <c r="O50" s="44">
        <v>180</v>
      </c>
      <c r="T50" s="7"/>
      <c r="U50" s="7"/>
      <c r="V50" s="53">
        <v>10</v>
      </c>
      <c r="W50" s="53">
        <v>2</v>
      </c>
      <c r="X50" s="53">
        <f t="shared" ref="X50" si="3">12.75*W50 + 2.25</f>
        <v>27.75</v>
      </c>
      <c r="Z50" s="7"/>
    </row>
    <row r="51" spans="1:26" ht="15" customHeight="1" x14ac:dyDescent="0.2">
      <c r="A51" s="34"/>
      <c r="B51" s="223" t="str" cm="1">
        <f t="array" ref="B51">IF(LEN(INDEX(Trad, N51, Lang))&gt;0, "* ", "")</f>
        <v xml:space="preserve">* </v>
      </c>
      <c r="C51" s="345" t="str" cm="1">
        <f t="array" ref="C51">INDEX(Trad, N51, Lang)</f>
        <v>Nutzinhalt</v>
      </c>
      <c r="D51" s="345"/>
      <c r="E51" s="345"/>
      <c r="F51" s="345"/>
      <c r="G51" s="345"/>
      <c r="H51" s="345"/>
      <c r="I51" s="345"/>
      <c r="J51" s="345"/>
      <c r="K51" s="345"/>
      <c r="L51" s="345"/>
      <c r="N51" s="50">
        <v>195</v>
      </c>
      <c r="T51" s="7"/>
      <c r="U51" s="7"/>
      <c r="V51" s="120">
        <v>8</v>
      </c>
      <c r="W51" s="120" t="s">
        <v>2</v>
      </c>
      <c r="X51" s="120">
        <v>15</v>
      </c>
      <c r="Y51" s="120" t="s">
        <v>4706</v>
      </c>
      <c r="Z51" s="7"/>
    </row>
    <row r="52" spans="1:26" ht="41.25" customHeight="1" x14ac:dyDescent="0.2">
      <c r="A52" s="34"/>
      <c r="B52" s="223" t="str" cm="1">
        <f t="array" ref="B52">IF(LEN(INDEX(Trad, N52, Lang))&gt;0, "** ", "")</f>
        <v xml:space="preserve">** </v>
      </c>
      <c r="C52" s="271" t="str" cm="1">
        <f t="array" ref="C52">INDEX(Trad, N52, Lang)</f>
        <v>Für Kühl-Gefrierkombinationen ist die Summe der Nettorauminhalte aller Fächer in Litern sowie der tägliche Energieverbrauch in kWh/24h zu verwenden (Produktinformation gemäss Verordnung (EU) 2015/1095).</v>
      </c>
      <c r="D52" s="271"/>
      <c r="E52" s="271"/>
      <c r="F52" s="271"/>
      <c r="G52" s="271"/>
      <c r="H52" s="271"/>
      <c r="I52" s="271"/>
      <c r="J52" s="271"/>
      <c r="K52" s="271"/>
      <c r="L52" s="271"/>
      <c r="N52" s="50">
        <v>196</v>
      </c>
      <c r="T52" s="7"/>
      <c r="U52" s="7"/>
      <c r="V52" s="120">
        <v>8</v>
      </c>
      <c r="W52" s="120" t="s">
        <v>2</v>
      </c>
      <c r="X52" s="120">
        <v>15</v>
      </c>
      <c r="Y52" s="120" t="s">
        <v>4706</v>
      </c>
      <c r="Z52" s="7"/>
    </row>
    <row r="53" spans="1:26" ht="40.5" customHeight="1" x14ac:dyDescent="0.2">
      <c r="A53" s="34"/>
      <c r="B53" s="223" t="str" cm="1">
        <f t="array" ref="B53">IF(LEN(INDEX(Trad, N53, Lang))&gt;0, "*** ", "")</f>
        <v xml:space="preserve">*** </v>
      </c>
      <c r="C53" s="271" t="str" cm="1">
        <f t="array" ref="C53">INDEX(Trad, N53, Lang)</f>
        <v>Für Schnellkühler/-froster ist die Kapazität bei voller Beladung in Kilogramm sowie der Energieverbrauch in kWh/kg zu verwenden (Produktinformation gemäss Verordnung (EU) 2015/1095). Geräte mit Kühl- und Gefrierzyklus müssen beide Anforderungen einhalten.</v>
      </c>
      <c r="D53" s="271"/>
      <c r="E53" s="271"/>
      <c r="F53" s="271"/>
      <c r="G53" s="271"/>
      <c r="H53" s="271"/>
      <c r="I53" s="271"/>
      <c r="J53" s="271"/>
      <c r="K53" s="271"/>
      <c r="L53" s="271"/>
      <c r="N53" s="50">
        <v>197</v>
      </c>
      <c r="T53" s="7"/>
      <c r="U53" s="7"/>
      <c r="V53" s="120">
        <v>8</v>
      </c>
      <c r="W53" s="120" t="s">
        <v>2</v>
      </c>
      <c r="X53" s="120">
        <v>15</v>
      </c>
      <c r="Y53" s="120" t="s">
        <v>4706</v>
      </c>
      <c r="Z53" s="7"/>
    </row>
    <row r="54" spans="1:26" ht="30" customHeight="1" x14ac:dyDescent="0.2">
      <c r="A54" s="34"/>
      <c r="B54" s="223" t="str" cm="1">
        <f t="array" ref="B54">IF(LEN(INDEX(Trad, N54, Lang))&gt;0, "**** ", "")</f>
        <v xml:space="preserve">**** </v>
      </c>
      <c r="C54" s="271" t="str" cm="1">
        <f t="array" ref="C54">INDEX(Trad, N54, Lang)</f>
        <v>Für Labor-/medizinische Geräte ist der Nutzinhalt in Liter sowie der Energieverbrauch in kWh/24h gemäss DIN 13277:2022 zu verwenden.</v>
      </c>
      <c r="D54" s="271"/>
      <c r="E54" s="271"/>
      <c r="F54" s="271"/>
      <c r="G54" s="271"/>
      <c r="H54" s="271"/>
      <c r="I54" s="271"/>
      <c r="J54" s="271"/>
      <c r="K54" s="271"/>
      <c r="L54" s="271"/>
      <c r="N54" s="50">
        <v>198</v>
      </c>
      <c r="T54" s="7"/>
      <c r="U54" s="7"/>
      <c r="V54" s="120">
        <v>8</v>
      </c>
      <c r="W54" s="120" t="s">
        <v>2</v>
      </c>
      <c r="X54" s="120">
        <v>15</v>
      </c>
      <c r="Y54" s="120" t="s">
        <v>4706</v>
      </c>
      <c r="Z54" s="7"/>
    </row>
    <row r="55" spans="1:26" ht="20.100000000000001" customHeight="1" x14ac:dyDescent="0.2">
      <c r="A55" s="34"/>
      <c r="B55" s="10"/>
      <c r="C55" s="10"/>
      <c r="D55" s="10"/>
      <c r="E55" s="10"/>
      <c r="F55" s="10"/>
      <c r="G55" s="10"/>
      <c r="H55" s="10"/>
      <c r="I55" s="10"/>
      <c r="J55" s="10"/>
      <c r="K55" s="10"/>
      <c r="T55" s="7"/>
      <c r="U55" s="7"/>
      <c r="Z55" s="7"/>
    </row>
    <row r="56" spans="1:26" ht="20.100000000000001" customHeight="1" x14ac:dyDescent="0.2">
      <c r="A56" s="34"/>
      <c r="B56" s="98" t="str" cm="1">
        <f t="array" ref="B56">"3. " &amp; INDEX(Trad, N56, Lang)</f>
        <v>3. Nachweis</v>
      </c>
      <c r="C56" s="98"/>
      <c r="D56" s="99"/>
      <c r="E56" s="99"/>
      <c r="F56" s="99"/>
      <c r="G56" s="99"/>
      <c r="H56" s="99"/>
      <c r="I56" s="99"/>
      <c r="J56" s="99"/>
      <c r="K56" s="99"/>
      <c r="L56" s="100"/>
      <c r="N56" s="50">
        <v>125</v>
      </c>
      <c r="T56" s="7"/>
      <c r="U56" s="7"/>
      <c r="V56" s="45">
        <v>11</v>
      </c>
      <c r="W56" s="45" t="s">
        <v>2</v>
      </c>
      <c r="X56" s="45">
        <v>20</v>
      </c>
      <c r="Y56" s="57" t="s">
        <v>4619</v>
      </c>
      <c r="Z56" s="7"/>
    </row>
    <row r="57" spans="1:26" ht="27.75" customHeight="1" x14ac:dyDescent="0.2">
      <c r="A57" s="34"/>
      <c r="B57" s="289" t="str" cm="1">
        <f t="array" ref="B57">INDEX(Trad, N57, Lang)</f>
        <v>Die Einhaltung der Anforderungen muss durch die folgenden Dokumente belegt werden. Die in der Tabelle 2 aufgeführten Unterlagen sind integraler Bestandteil des Nachweises der Massnahmenumsetzung.</v>
      </c>
      <c r="C57" s="289"/>
      <c r="D57" s="289"/>
      <c r="E57" s="289"/>
      <c r="F57" s="289"/>
      <c r="G57" s="289"/>
      <c r="H57" s="289"/>
      <c r="I57" s="289"/>
      <c r="J57" s="289"/>
      <c r="K57" s="289"/>
      <c r="L57" s="289"/>
      <c r="N57" s="50">
        <v>126</v>
      </c>
      <c r="T57" s="7"/>
      <c r="U57" s="7"/>
      <c r="V57" s="53">
        <v>10</v>
      </c>
      <c r="W57" s="53">
        <v>2</v>
      </c>
      <c r="X57" s="53">
        <f>12.75*W57 + 2.25</f>
        <v>27.75</v>
      </c>
      <c r="Z57" s="7"/>
    </row>
    <row r="58" spans="1:26" ht="5.0999999999999996" customHeight="1" x14ac:dyDescent="0.2">
      <c r="A58" s="34"/>
      <c r="B58" s="34"/>
      <c r="C58" s="34"/>
      <c r="D58" s="34"/>
      <c r="E58" s="34"/>
      <c r="F58" s="34"/>
      <c r="G58" s="34"/>
      <c r="H58" s="34"/>
      <c r="I58" s="34"/>
      <c r="J58" s="34"/>
      <c r="K58" s="34"/>
      <c r="L58" s="34"/>
      <c r="T58" s="7"/>
      <c r="U58" s="7"/>
      <c r="Z58" s="7"/>
    </row>
    <row r="59" spans="1:26" ht="15" customHeight="1" x14ac:dyDescent="0.2">
      <c r="A59" s="34"/>
      <c r="B59" s="298" t="str" cm="1">
        <f t="array" ref="B59">INDEX(Trad, N59, Lang)</f>
        <v>Tabelle 2: Nachweise</v>
      </c>
      <c r="C59" s="298"/>
      <c r="D59" s="298"/>
      <c r="E59" s="298"/>
      <c r="F59" s="298"/>
      <c r="G59" s="298"/>
      <c r="H59" s="298"/>
      <c r="I59" s="298"/>
      <c r="J59" s="298"/>
      <c r="K59" s="298"/>
      <c r="L59" s="298"/>
      <c r="N59" s="50">
        <v>127</v>
      </c>
      <c r="T59" s="7"/>
      <c r="U59" s="7"/>
      <c r="V59" s="53">
        <v>8</v>
      </c>
      <c r="W59" s="53" t="s">
        <v>2</v>
      </c>
      <c r="X59" s="53">
        <v>15</v>
      </c>
      <c r="Y59" s="120" t="s">
        <v>4710</v>
      </c>
      <c r="Z59" s="7"/>
    </row>
    <row r="60" spans="1:26" ht="5.0999999999999996" customHeight="1" x14ac:dyDescent="0.2">
      <c r="A60" s="34"/>
      <c r="B60" s="111"/>
      <c r="C60" s="112"/>
      <c r="D60" s="112"/>
      <c r="E60" s="112"/>
      <c r="F60" s="112"/>
      <c r="G60" s="112"/>
      <c r="H60" s="112"/>
      <c r="I60" s="112"/>
      <c r="J60" s="112"/>
      <c r="K60" s="112"/>
      <c r="L60" s="113"/>
      <c r="T60" s="7"/>
      <c r="U60" s="7"/>
      <c r="Z60" s="7"/>
    </row>
    <row r="61" spans="1:26" ht="24" customHeight="1" x14ac:dyDescent="0.2">
      <c r="A61" s="34"/>
      <c r="B61" s="110" t="str">
        <f>IF(ISNUMBER(N61), T61 &amp; ".", "")</f>
        <v>1.</v>
      </c>
      <c r="C61" s="296" t="str" cm="1">
        <f t="array" ref="C61">IF(ISNUMBER(N61), INDEX(Trad, N61, Lang), "")</f>
        <v>Rechnungsbelege (Format PDF, PNG oder JPEG)</v>
      </c>
      <c r="D61" s="296"/>
      <c r="E61" s="296"/>
      <c r="F61" s="296"/>
      <c r="G61" s="296"/>
      <c r="H61" s="296"/>
      <c r="I61" s="296"/>
      <c r="J61" s="296"/>
      <c r="K61" s="296"/>
      <c r="L61" s="297"/>
      <c r="N61" s="50">
        <v>130</v>
      </c>
      <c r="T61" s="179">
        <v>1</v>
      </c>
      <c r="U61" s="7"/>
      <c r="V61" s="53">
        <v>10</v>
      </c>
      <c r="W61" s="53">
        <v>3</v>
      </c>
      <c r="X61" s="53">
        <f t="shared" ref="X61:X76" si="4">12.75*W61 + 2.25</f>
        <v>40.5</v>
      </c>
      <c r="Z61" s="189" t="s">
        <v>4818</v>
      </c>
    </row>
    <row r="62" spans="1:26" ht="5.0999999999999996" hidden="1" customHeight="1" x14ac:dyDescent="0.2">
      <c r="A62" s="34"/>
      <c r="B62" s="114"/>
      <c r="C62" s="115"/>
      <c r="D62" s="115"/>
      <c r="E62" s="115"/>
      <c r="F62" s="115"/>
      <c r="G62" s="115"/>
      <c r="H62" s="115"/>
      <c r="I62" s="115"/>
      <c r="J62" s="115"/>
      <c r="K62" s="115"/>
      <c r="L62" s="116"/>
      <c r="T62" s="179"/>
      <c r="U62" s="7"/>
      <c r="Z62" s="7"/>
    </row>
    <row r="63" spans="1:26" ht="5.0999999999999996" hidden="1" customHeight="1" x14ac:dyDescent="0.2">
      <c r="A63" s="34"/>
      <c r="B63" s="117"/>
      <c r="C63" s="118"/>
      <c r="D63" s="118"/>
      <c r="E63" s="118"/>
      <c r="F63" s="118"/>
      <c r="G63" s="118"/>
      <c r="H63" s="118"/>
      <c r="I63" s="118"/>
      <c r="J63" s="118"/>
      <c r="K63" s="118"/>
      <c r="L63" s="119"/>
      <c r="T63" s="179"/>
      <c r="U63" s="7"/>
      <c r="Z63" s="7"/>
    </row>
    <row r="64" spans="1:26" ht="36" hidden="1" customHeight="1" x14ac:dyDescent="0.2">
      <c r="A64" s="34"/>
      <c r="B64" s="110" t="str">
        <f>IF(ISNUMBER(N64), T64 &amp; ".", "")</f>
        <v>2.</v>
      </c>
      <c r="C64" s="296" t="str" cm="1">
        <f t="array" ref="C64">IF(ISNUMBER(N64), INDEX(Trad, N64, Lang), "")</f>
        <v>Rechnungsbelege (Format PDF, PNG oder JPEG)</v>
      </c>
      <c r="D64" s="296"/>
      <c r="E64" s="296"/>
      <c r="F64" s="296"/>
      <c r="G64" s="296"/>
      <c r="H64" s="296"/>
      <c r="I64" s="296"/>
      <c r="J64" s="296"/>
      <c r="K64" s="296"/>
      <c r="L64" s="297"/>
      <c r="N64" s="50">
        <v>130</v>
      </c>
      <c r="T64" s="179">
        <v>2</v>
      </c>
      <c r="U64" s="7"/>
      <c r="V64" s="53">
        <v>10</v>
      </c>
      <c r="W64" s="53">
        <v>3</v>
      </c>
      <c r="X64" s="53">
        <f t="shared" si="4"/>
        <v>40.5</v>
      </c>
      <c r="Z64" s="7"/>
    </row>
    <row r="65" spans="1:26" ht="5.0999999999999996" hidden="1" customHeight="1" x14ac:dyDescent="0.2">
      <c r="A65" s="34"/>
      <c r="B65" s="114"/>
      <c r="C65" s="115"/>
      <c r="D65" s="115"/>
      <c r="E65" s="115"/>
      <c r="F65" s="115"/>
      <c r="G65" s="115"/>
      <c r="H65" s="115"/>
      <c r="I65" s="115"/>
      <c r="J65" s="115"/>
      <c r="K65" s="115"/>
      <c r="L65" s="116"/>
      <c r="N65" s="44"/>
      <c r="T65" s="179"/>
      <c r="U65" s="7"/>
      <c r="Z65" s="7"/>
    </row>
    <row r="66" spans="1:26" ht="5.0999999999999996" hidden="1" customHeight="1" x14ac:dyDescent="0.2">
      <c r="A66" s="34"/>
      <c r="B66" s="117"/>
      <c r="C66" s="118"/>
      <c r="D66" s="118"/>
      <c r="E66" s="118"/>
      <c r="F66" s="118"/>
      <c r="G66" s="118"/>
      <c r="H66" s="118"/>
      <c r="I66" s="118"/>
      <c r="J66" s="118"/>
      <c r="K66" s="118"/>
      <c r="L66" s="119"/>
      <c r="N66" s="44"/>
      <c r="T66" s="179"/>
      <c r="U66" s="7"/>
      <c r="Z66" s="7"/>
    </row>
    <row r="67" spans="1:26" ht="36" hidden="1" customHeight="1" x14ac:dyDescent="0.2">
      <c r="A67" s="34"/>
      <c r="B67" s="110" t="str">
        <f>IF(ISNUMBER(N67), T67 &amp; ".", "")</f>
        <v>3.</v>
      </c>
      <c r="C67" s="296" t="str" cm="1">
        <f t="array" ref="C67">IF(LEN(INDEX(Trad, N67, Lang))&gt;0, INDEX(Trad, N67, Lang_measure), "")</f>
        <v>Erläuterung (Format PDF, max. 2 A4-Seiten), wie sichergestellt wird, dass die ersetzten Geräte fachgerecht entsorgt wurden (z. B. mittels Deklarationen, Entsorgungspositionen auf Unternehmerrechnungen, usw.).</v>
      </c>
      <c r="D67" s="296"/>
      <c r="E67" s="296"/>
      <c r="F67" s="296"/>
      <c r="G67" s="296"/>
      <c r="H67" s="296"/>
      <c r="I67" s="296"/>
      <c r="J67" s="296"/>
      <c r="K67" s="296"/>
      <c r="L67" s="297"/>
      <c r="N67" s="44">
        <v>129</v>
      </c>
      <c r="T67" s="179">
        <v>3</v>
      </c>
      <c r="U67" s="7"/>
      <c r="V67" s="53">
        <v>10</v>
      </c>
      <c r="W67" s="53">
        <v>3</v>
      </c>
      <c r="X67" s="53">
        <f t="shared" si="4"/>
        <v>40.5</v>
      </c>
      <c r="Z67" s="7"/>
    </row>
    <row r="68" spans="1:26" ht="5.0999999999999996" hidden="1" customHeight="1" x14ac:dyDescent="0.2">
      <c r="A68" s="34"/>
      <c r="B68" s="114"/>
      <c r="C68" s="115"/>
      <c r="D68" s="115"/>
      <c r="E68" s="115"/>
      <c r="F68" s="115"/>
      <c r="G68" s="115"/>
      <c r="H68" s="115"/>
      <c r="I68" s="115"/>
      <c r="J68" s="115"/>
      <c r="K68" s="115"/>
      <c r="L68" s="116"/>
      <c r="T68" s="179"/>
      <c r="U68" s="7"/>
      <c r="Z68" s="7"/>
    </row>
    <row r="69" spans="1:26" ht="5.0999999999999996" hidden="1" customHeight="1" x14ac:dyDescent="0.2">
      <c r="A69" s="34"/>
      <c r="B69" s="105"/>
      <c r="C69" s="102"/>
      <c r="D69" s="102"/>
      <c r="E69" s="102"/>
      <c r="F69" s="102"/>
      <c r="G69" s="102"/>
      <c r="H69" s="102"/>
      <c r="I69" s="102"/>
      <c r="J69" s="102"/>
      <c r="K69" s="102"/>
      <c r="L69" s="106"/>
      <c r="T69" s="179"/>
      <c r="U69" s="7"/>
      <c r="Z69" s="7"/>
    </row>
    <row r="70" spans="1:26" ht="40.5" hidden="1" customHeight="1" x14ac:dyDescent="0.2">
      <c r="A70" s="34"/>
      <c r="B70" s="110" t="str">
        <f>IF(ISNUMBER(N70), T70 &amp; ".", "")</f>
        <v>4.</v>
      </c>
      <c r="C70" s="296" t="str" cm="1">
        <f t="array" ref="C70">IF(LEN(INDEX(Trad, N70, Lang))&gt;0, INDEX(Trad, N70, Lang), "")</f>
        <v>Rechnungsbelege (Format PDF, PNG oder JPEG)</v>
      </c>
      <c r="D70" s="296"/>
      <c r="E70" s="296"/>
      <c r="F70" s="296"/>
      <c r="G70" s="296"/>
      <c r="H70" s="296"/>
      <c r="I70" s="296"/>
      <c r="J70" s="296"/>
      <c r="K70" s="296"/>
      <c r="L70" s="297"/>
      <c r="N70" s="50">
        <v>130</v>
      </c>
      <c r="T70" s="179">
        <v>4</v>
      </c>
      <c r="U70" s="7"/>
      <c r="V70" s="53">
        <v>10</v>
      </c>
      <c r="W70" s="53">
        <v>3</v>
      </c>
      <c r="X70" s="53">
        <f t="shared" si="4"/>
        <v>40.5</v>
      </c>
      <c r="Z70" s="7"/>
    </row>
    <row r="71" spans="1:26" ht="5.0999999999999996" hidden="1" customHeight="1" x14ac:dyDescent="0.2">
      <c r="A71" s="34"/>
      <c r="B71" s="103"/>
      <c r="C71" s="72"/>
      <c r="D71" s="72"/>
      <c r="E71" s="72"/>
      <c r="F71" s="72"/>
      <c r="G71" s="72"/>
      <c r="H71" s="72"/>
      <c r="I71" s="72"/>
      <c r="J71" s="72"/>
      <c r="K71" s="72"/>
      <c r="L71" s="104"/>
      <c r="T71" s="179"/>
      <c r="U71" s="7"/>
      <c r="Z71" s="7"/>
    </row>
    <row r="72" spans="1:26" ht="5.0999999999999996" hidden="1" customHeight="1" x14ac:dyDescent="0.2">
      <c r="A72" s="34"/>
      <c r="B72" s="105"/>
      <c r="C72" s="102"/>
      <c r="D72" s="102"/>
      <c r="E72" s="102"/>
      <c r="F72" s="102"/>
      <c r="G72" s="102"/>
      <c r="H72" s="102"/>
      <c r="I72" s="102"/>
      <c r="J72" s="102"/>
      <c r="K72" s="102"/>
      <c r="L72" s="106"/>
      <c r="T72" s="179"/>
      <c r="U72" s="7"/>
      <c r="Z72" s="7"/>
    </row>
    <row r="73" spans="1:26" ht="40.5" hidden="1" customHeight="1" x14ac:dyDescent="0.2">
      <c r="A73" s="34"/>
      <c r="B73" s="110" t="str">
        <f>IF(ISNUMBER(N73), T73 &amp; ".", "")</f>
        <v>5.</v>
      </c>
      <c r="C73" s="296" t="str" cm="1">
        <f t="array" ref="C73">IF(LEN(INDEX(Trad, N73, Lang))&gt;0, INDEX(Trad, N73, Lang), "")</f>
        <v/>
      </c>
      <c r="D73" s="296"/>
      <c r="E73" s="296"/>
      <c r="F73" s="296"/>
      <c r="G73" s="296"/>
      <c r="H73" s="296"/>
      <c r="I73" s="296"/>
      <c r="J73" s="296"/>
      <c r="K73" s="296"/>
      <c r="L73" s="297"/>
      <c r="N73" s="50">
        <v>162</v>
      </c>
      <c r="T73" s="179">
        <v>5</v>
      </c>
      <c r="U73" s="7"/>
      <c r="V73" s="53">
        <v>10</v>
      </c>
      <c r="W73" s="53">
        <v>3</v>
      </c>
      <c r="X73" s="53">
        <f t="shared" si="4"/>
        <v>40.5</v>
      </c>
      <c r="Z73" s="7"/>
    </row>
    <row r="74" spans="1:26" ht="5.0999999999999996" hidden="1" customHeight="1" x14ac:dyDescent="0.2">
      <c r="A74" s="34"/>
      <c r="B74" s="103"/>
      <c r="C74" s="72"/>
      <c r="D74" s="72"/>
      <c r="E74" s="72"/>
      <c r="F74" s="72"/>
      <c r="G74" s="72"/>
      <c r="H74" s="72"/>
      <c r="I74" s="72"/>
      <c r="J74" s="72"/>
      <c r="K74" s="72"/>
      <c r="L74" s="104"/>
      <c r="T74" s="179"/>
      <c r="U74" s="7"/>
      <c r="Z74" s="7"/>
    </row>
    <row r="75" spans="1:26" ht="5.0999999999999996" hidden="1" customHeight="1" x14ac:dyDescent="0.2">
      <c r="A75" s="34"/>
      <c r="B75" s="105"/>
      <c r="C75" s="102"/>
      <c r="D75" s="102"/>
      <c r="E75" s="102"/>
      <c r="F75" s="102"/>
      <c r="G75" s="102"/>
      <c r="H75" s="102"/>
      <c r="I75" s="102"/>
      <c r="J75" s="102"/>
      <c r="K75" s="102"/>
      <c r="L75" s="106"/>
      <c r="T75" s="179"/>
      <c r="U75" s="7"/>
      <c r="Z75" s="7"/>
    </row>
    <row r="76" spans="1:26" ht="40.5" hidden="1" customHeight="1" x14ac:dyDescent="0.2">
      <c r="A76" s="34"/>
      <c r="B76" s="110" t="str">
        <f>IF(ISNUMBER(N76), T76 &amp; ".", "")</f>
        <v>6.</v>
      </c>
      <c r="C76" s="296" t="str" cm="1">
        <f t="array" ref="C76">IF(LEN(INDEX(Trad, N76, Lang))&gt;0, INDEX(Trad, N76, Lang), "")</f>
        <v/>
      </c>
      <c r="D76" s="296"/>
      <c r="E76" s="296"/>
      <c r="F76" s="296"/>
      <c r="G76" s="296"/>
      <c r="H76" s="296"/>
      <c r="I76" s="296"/>
      <c r="J76" s="296"/>
      <c r="K76" s="296"/>
      <c r="L76" s="297"/>
      <c r="N76" s="50">
        <v>163</v>
      </c>
      <c r="T76" s="179">
        <v>6</v>
      </c>
      <c r="U76" s="7"/>
      <c r="V76" s="53">
        <v>10</v>
      </c>
      <c r="W76" s="53">
        <v>3</v>
      </c>
      <c r="X76" s="53">
        <f t="shared" si="4"/>
        <v>40.5</v>
      </c>
      <c r="Z76" s="7"/>
    </row>
    <row r="77" spans="1:26" ht="5.0999999999999996" customHeight="1" x14ac:dyDescent="0.2">
      <c r="A77" s="34"/>
      <c r="B77" s="107"/>
      <c r="C77" s="108"/>
      <c r="D77" s="108"/>
      <c r="E77" s="108"/>
      <c r="F77" s="108"/>
      <c r="G77" s="108"/>
      <c r="H77" s="108"/>
      <c r="I77" s="108"/>
      <c r="J77" s="108"/>
      <c r="K77" s="108"/>
      <c r="L77" s="109"/>
      <c r="T77" s="179"/>
      <c r="U77" s="7"/>
      <c r="Z77" s="7"/>
    </row>
    <row r="78" spans="1:26" ht="15" customHeight="1" x14ac:dyDescent="0.2">
      <c r="A78" s="34"/>
      <c r="B78" s="295"/>
      <c r="C78" s="295"/>
      <c r="D78" s="295"/>
      <c r="E78" s="295"/>
      <c r="F78" s="295"/>
      <c r="G78" s="295"/>
      <c r="H78" s="295"/>
      <c r="I78" s="295"/>
      <c r="J78" s="295"/>
      <c r="K78" s="295"/>
      <c r="L78" s="295"/>
      <c r="N78" s="50">
        <v>131</v>
      </c>
      <c r="T78" s="7"/>
      <c r="U78" s="7"/>
      <c r="V78" s="120">
        <v>8</v>
      </c>
      <c r="W78" s="120" t="s">
        <v>2</v>
      </c>
      <c r="X78" s="120">
        <v>15</v>
      </c>
      <c r="Y78" s="120" t="s">
        <v>4706</v>
      </c>
      <c r="Z78" s="7"/>
    </row>
    <row r="79" spans="1:26" ht="9.9499999999999993" customHeight="1" x14ac:dyDescent="0.2">
      <c r="A79" s="34"/>
      <c r="B79" s="10"/>
      <c r="C79" s="10"/>
      <c r="D79" s="10"/>
      <c r="E79" s="10"/>
      <c r="F79" s="10"/>
      <c r="G79" s="10"/>
      <c r="H79" s="10"/>
      <c r="I79" s="10"/>
      <c r="J79" s="10"/>
      <c r="K79" s="10"/>
      <c r="T79" s="7"/>
      <c r="Z79" s="7"/>
    </row>
    <row r="80" spans="1:26" ht="15" customHeight="1" x14ac:dyDescent="0.2">
      <c r="B80" s="97" t="str" cm="1">
        <f t="array" ref="B80">INDEX(Trad, N80, Lang)</f>
        <v>Meldung der Massnahme</v>
      </c>
      <c r="C80" s="28"/>
      <c r="D80" s="10"/>
      <c r="E80" s="10"/>
      <c r="F80" s="10"/>
      <c r="G80" s="10"/>
      <c r="H80" s="10"/>
      <c r="I80" s="10"/>
      <c r="J80" s="10"/>
      <c r="K80" s="10"/>
      <c r="N80" s="50">
        <v>135</v>
      </c>
      <c r="T80" s="179" t="b">
        <v>0</v>
      </c>
      <c r="U80" s="188"/>
      <c r="V80" s="53">
        <v>10</v>
      </c>
      <c r="W80" s="53">
        <v>1</v>
      </c>
      <c r="X80" s="53">
        <f>12.75*W80 + 2.25</f>
        <v>15</v>
      </c>
      <c r="Z80" s="189" t="s">
        <v>4819</v>
      </c>
    </row>
    <row r="81" spans="1:26" ht="40.5" customHeight="1" x14ac:dyDescent="0.2">
      <c r="A81" s="34"/>
      <c r="B81" s="294" t="str" cm="1">
        <f t="array" ref="B81">IF(T80, INDEX(Trad, N81, Lang) &amp; " ", "") &amp; INDEX(Trad, O81, Lang) &amp; " " &amp; T81  &amp; " " &amp; U81 &amp; " " &amp; INDEX(Trad, Q81, Lang)</f>
        <v xml:space="preserve">Die Unterlagen unter Punkt 1  müssen nicht systematisch eingereicht werden, aber der Vollzugsbehörde bei einer allfälligen Kontrolle innerhalb von 30 Tagen vorgelegt werden können. </v>
      </c>
      <c r="C81" s="294"/>
      <c r="D81" s="294"/>
      <c r="E81" s="294"/>
      <c r="F81" s="294"/>
      <c r="G81" s="294"/>
      <c r="H81" s="294"/>
      <c r="I81" s="294"/>
      <c r="J81" s="294"/>
      <c r="K81" s="294"/>
      <c r="L81" s="294"/>
      <c r="N81" s="50">
        <v>136</v>
      </c>
      <c r="O81" s="50">
        <v>137</v>
      </c>
      <c r="P81" s="50">
        <v>138</v>
      </c>
      <c r="Q81" s="50">
        <v>139</v>
      </c>
      <c r="T81" s="179">
        <v>1</v>
      </c>
      <c r="U81" s="179"/>
      <c r="V81" s="53">
        <v>10</v>
      </c>
      <c r="W81" s="53">
        <v>3</v>
      </c>
      <c r="X81" s="53">
        <f t="shared" ref="X81" si="5">12.75*W81 + 2.25</f>
        <v>40.5</v>
      </c>
      <c r="Z81" s="189" t="s">
        <v>4820</v>
      </c>
    </row>
    <row r="82" spans="1:26" ht="20.100000000000001" customHeight="1" x14ac:dyDescent="0.2">
      <c r="A82" s="34"/>
      <c r="B82" s="10"/>
      <c r="C82" s="10"/>
      <c r="D82" s="10"/>
      <c r="E82" s="10"/>
      <c r="F82" s="10"/>
      <c r="G82" s="10"/>
      <c r="H82" s="10"/>
      <c r="I82" s="10"/>
      <c r="J82" s="10"/>
      <c r="K82" s="10"/>
      <c r="T82" s="7"/>
      <c r="U82" s="7"/>
      <c r="Z82" s="7"/>
    </row>
    <row r="83" spans="1:26" ht="20.100000000000001" customHeight="1" x14ac:dyDescent="0.2">
      <c r="A83" s="34"/>
      <c r="B83" s="98" t="str" cm="1">
        <f t="array" ref="B83">"4. " &amp; INDEX(Trad, N83, Lang)</f>
        <v>4. Berechnungen</v>
      </c>
      <c r="C83" s="98"/>
      <c r="D83" s="99"/>
      <c r="E83" s="99"/>
      <c r="F83" s="99"/>
      <c r="G83" s="99"/>
      <c r="H83" s="99"/>
      <c r="I83" s="99"/>
      <c r="J83" s="99"/>
      <c r="K83" s="99"/>
      <c r="L83" s="100"/>
      <c r="N83" s="50">
        <v>140</v>
      </c>
      <c r="T83" s="7"/>
      <c r="U83" s="7"/>
      <c r="V83" s="45">
        <v>11</v>
      </c>
      <c r="W83" s="45" t="s">
        <v>2</v>
      </c>
      <c r="X83" s="45">
        <v>20</v>
      </c>
      <c r="Y83" s="57" t="s">
        <v>4619</v>
      </c>
      <c r="Z83" s="7"/>
    </row>
    <row r="84" spans="1:26" s="60" customFormat="1" ht="53.25" customHeight="1" x14ac:dyDescent="0.2">
      <c r="A84" s="34"/>
      <c r="B84" s="289" t="str" cm="1">
        <f t="array" ref="B84">INDEX(Trad,N84,Lang) &amp; " " &amp; LEFT(L11, LEN(L11) - 1) &amp; INDEX(Trad,O84,Lang) &amp; "."</f>
        <v>Die anrechenbaren Stromeinsparungen der Massnahme werden abhängig von den festgelegten Eingabevariablen durch die Monitoringliste in Kilowattstunden berechnet. Informationen zu den Annahmen und der Berechnungsmethode sind in der zugehörigen Dokumentation GG-01 zu finden.</v>
      </c>
      <c r="C84" s="289"/>
      <c r="D84" s="289"/>
      <c r="E84" s="289"/>
      <c r="F84" s="289"/>
      <c r="G84" s="289"/>
      <c r="H84" s="289"/>
      <c r="I84" s="289"/>
      <c r="J84" s="289"/>
      <c r="K84" s="289"/>
      <c r="L84" s="289"/>
      <c r="M84" s="49"/>
      <c r="N84" s="58">
        <v>141</v>
      </c>
      <c r="O84" s="58">
        <v>142</v>
      </c>
      <c r="P84" s="58"/>
      <c r="Q84" s="58"/>
      <c r="R84" s="58"/>
      <c r="S84" s="59"/>
      <c r="T84" s="7"/>
      <c r="U84" s="7"/>
      <c r="V84" s="53">
        <v>10</v>
      </c>
      <c r="W84" s="53">
        <v>4</v>
      </c>
      <c r="X84" s="53">
        <f t="shared" ref="X84" si="6">12.75*W84 + 2.25</f>
        <v>53.25</v>
      </c>
      <c r="Y84" s="53"/>
      <c r="Z84" s="7"/>
    </row>
    <row r="85" spans="1:26" s="60" customFormat="1" ht="14.25" customHeight="1" x14ac:dyDescent="0.2">
      <c r="A85" s="34"/>
      <c r="B85" s="298" t="str" cm="1">
        <f t="array" ref="B85">INDEX(Trad, N85, Lang)</f>
        <v>Tabelle 3: Stromeinsparungen</v>
      </c>
      <c r="C85" s="298"/>
      <c r="D85" s="298"/>
      <c r="E85" s="298"/>
      <c r="F85" s="298"/>
      <c r="G85" s="298"/>
      <c r="H85" s="298"/>
      <c r="I85" s="298"/>
      <c r="J85" s="298"/>
      <c r="K85" s="298"/>
      <c r="L85" s="298"/>
      <c r="M85" s="49"/>
      <c r="N85" s="58">
        <v>251</v>
      </c>
      <c r="O85" s="58"/>
      <c r="P85" s="58"/>
      <c r="Q85" s="58"/>
      <c r="R85" s="58"/>
      <c r="S85" s="59"/>
      <c r="T85" s="7"/>
      <c r="U85" s="7"/>
      <c r="V85" s="53"/>
      <c r="W85" s="53"/>
      <c r="X85" s="53"/>
      <c r="Y85" s="53"/>
      <c r="Z85" s="7"/>
    </row>
    <row r="86" spans="1:26" s="60" customFormat="1" ht="17.25" customHeight="1" x14ac:dyDescent="0.2">
      <c r="A86" s="34"/>
      <c r="B86" s="302" t="str" cm="1">
        <f t="array" ref="B86">INDEX(Trad, N86, Lang_measure)</f>
        <v>Gerätetyp</v>
      </c>
      <c r="C86" s="302"/>
      <c r="D86" s="302"/>
      <c r="E86" s="302"/>
      <c r="F86" s="302"/>
      <c r="G86" s="302"/>
      <c r="H86" s="299" t="str" cm="1">
        <f t="array" ref="H86">INDEX(Trad, O86, Lang_measure)</f>
        <v xml:space="preserve">Anrechenbare Stromeinsparungen* </v>
      </c>
      <c r="I86" s="299"/>
      <c r="J86" s="299"/>
      <c r="K86" s="299"/>
      <c r="L86" s="299"/>
      <c r="M86" s="49"/>
      <c r="N86" s="44">
        <v>170</v>
      </c>
      <c r="O86" s="58">
        <v>252</v>
      </c>
      <c r="P86" s="58"/>
      <c r="Q86" s="58"/>
      <c r="R86" s="58"/>
      <c r="S86" s="59"/>
      <c r="T86" s="7"/>
      <c r="U86" s="7"/>
      <c r="V86" s="53"/>
      <c r="W86" s="53"/>
      <c r="X86" s="53"/>
      <c r="Y86" s="53"/>
      <c r="Z86" s="7"/>
    </row>
    <row r="87" spans="1:26" s="60" customFormat="1" ht="17.25" customHeight="1" x14ac:dyDescent="0.2">
      <c r="A87" s="34"/>
      <c r="B87" s="302"/>
      <c r="C87" s="302"/>
      <c r="D87" s="302"/>
      <c r="E87" s="302"/>
      <c r="F87" s="302"/>
      <c r="G87" s="302"/>
      <c r="H87" s="300" t="str" cm="1">
        <f t="array" ref="H87">INDEX(Trad, O87, Lang_measure)</f>
        <v>[kWh/Stück]</v>
      </c>
      <c r="I87" s="300"/>
      <c r="J87" s="300"/>
      <c r="K87" s="300"/>
      <c r="L87" s="300"/>
      <c r="M87" s="49"/>
      <c r="N87" s="58"/>
      <c r="O87" s="58">
        <v>253</v>
      </c>
      <c r="P87" s="58"/>
      <c r="Q87" s="58"/>
      <c r="R87" s="58"/>
      <c r="S87" s="59"/>
      <c r="T87" s="7"/>
      <c r="U87" s="7"/>
      <c r="V87" s="53"/>
      <c r="W87" s="53"/>
      <c r="X87" s="53"/>
      <c r="Y87" s="53"/>
      <c r="Z87" s="7"/>
    </row>
    <row r="88" spans="1:26" s="60" customFormat="1" ht="20.100000000000001" customHeight="1" x14ac:dyDescent="0.2">
      <c r="A88" s="34"/>
      <c r="B88" s="301" t="str" cm="1">
        <f t="array" ref="B88">INDEX(Trad, N88, Lang_measure)</f>
        <v>Mit Energieetikette</v>
      </c>
      <c r="C88" s="301"/>
      <c r="D88" s="301"/>
      <c r="E88" s="301"/>
      <c r="F88" s="301"/>
      <c r="G88" s="301"/>
      <c r="H88" s="224" t="s">
        <v>4878</v>
      </c>
      <c r="I88" s="224" t="s">
        <v>4879</v>
      </c>
      <c r="J88" s="224" t="s">
        <v>4880</v>
      </c>
      <c r="K88" s="224" t="s">
        <v>4464</v>
      </c>
      <c r="L88" s="224" t="s">
        <v>5036</v>
      </c>
      <c r="M88" s="49"/>
      <c r="N88" s="58">
        <v>254</v>
      </c>
      <c r="O88" s="58"/>
      <c r="P88" s="58"/>
      <c r="Q88" s="58"/>
      <c r="R88" s="58"/>
      <c r="S88" s="59"/>
      <c r="T88" s="7"/>
      <c r="U88" s="7"/>
      <c r="V88" s="53"/>
      <c r="W88" s="53"/>
      <c r="X88" s="53"/>
      <c r="Y88" s="53"/>
      <c r="Z88" s="7"/>
    </row>
    <row r="89" spans="1:26" s="60" customFormat="1" ht="20.100000000000001" customHeight="1" x14ac:dyDescent="0.2">
      <c r="A89" s="34"/>
      <c r="B89" s="343" t="str" cm="1">
        <f t="array" ref="B89">INDEX(Trad, N89, Lang_measure)</f>
        <v>Getränkekühler</v>
      </c>
      <c r="C89" s="343"/>
      <c r="D89" s="343"/>
      <c r="E89" s="343"/>
      <c r="F89" s="343"/>
      <c r="G89" s="344"/>
      <c r="H89" s="226">
        <v>4100</v>
      </c>
      <c r="I89" s="226">
        <v>3100</v>
      </c>
      <c r="J89" s="226" t="s">
        <v>2</v>
      </c>
      <c r="K89" s="226" t="s">
        <v>2</v>
      </c>
      <c r="L89" s="226" t="s">
        <v>2</v>
      </c>
      <c r="M89" s="49"/>
      <c r="N89" s="58">
        <v>62</v>
      </c>
      <c r="O89" s="58"/>
      <c r="P89" s="58"/>
      <c r="Q89" s="58"/>
      <c r="R89" s="58"/>
      <c r="S89" s="59"/>
      <c r="T89" s="7"/>
      <c r="U89" s="7"/>
      <c r="V89" s="53"/>
      <c r="W89" s="53"/>
      <c r="X89" s="53"/>
      <c r="Y89" s="53"/>
      <c r="Z89" s="7"/>
    </row>
    <row r="90" spans="1:26" s="60" customFormat="1" ht="20.100000000000001" customHeight="1" x14ac:dyDescent="0.2">
      <c r="A90" s="34"/>
      <c r="B90" s="343" t="str" cm="1">
        <f t="array" ref="B90">INDEX(Trad, N90, Lang_measure)</f>
        <v>Glacetruhen</v>
      </c>
      <c r="C90" s="343"/>
      <c r="D90" s="343"/>
      <c r="E90" s="343"/>
      <c r="F90" s="343"/>
      <c r="G90" s="344"/>
      <c r="H90" s="226">
        <v>3800</v>
      </c>
      <c r="I90" s="226">
        <v>2900</v>
      </c>
      <c r="J90" s="226" t="s">
        <v>2</v>
      </c>
      <c r="K90" s="226" t="s">
        <v>2</v>
      </c>
      <c r="L90" s="226" t="s">
        <v>2</v>
      </c>
      <c r="M90" s="49"/>
      <c r="N90" s="58">
        <v>63</v>
      </c>
      <c r="O90" s="58"/>
      <c r="P90" s="58"/>
      <c r="Q90" s="58"/>
      <c r="R90" s="58"/>
      <c r="S90" s="59"/>
      <c r="T90" s="7"/>
      <c r="U90" s="7"/>
      <c r="V90" s="53"/>
      <c r="W90" s="53"/>
      <c r="X90" s="53"/>
      <c r="Y90" s="53"/>
      <c r="Z90" s="7"/>
    </row>
    <row r="91" spans="1:26" s="60" customFormat="1" ht="20.100000000000001" customHeight="1" x14ac:dyDescent="0.2">
      <c r="A91" s="34"/>
      <c r="B91" s="343" t="str" cm="1">
        <f t="array" ref="B91">INDEX(Trad, N91, Lang_measure)</f>
        <v>Tischkühllagerschränke</v>
      </c>
      <c r="C91" s="343"/>
      <c r="D91" s="343"/>
      <c r="E91" s="343"/>
      <c r="F91" s="343"/>
      <c r="G91" s="344"/>
      <c r="H91" s="226">
        <v>10300</v>
      </c>
      <c r="I91" s="226" t="s">
        <v>2</v>
      </c>
      <c r="J91" s="226" t="s">
        <v>2</v>
      </c>
      <c r="K91" s="226" t="s">
        <v>2</v>
      </c>
      <c r="L91" s="226" t="s">
        <v>2</v>
      </c>
      <c r="M91" s="49"/>
      <c r="N91" s="58">
        <v>64</v>
      </c>
      <c r="O91" s="58"/>
      <c r="P91" s="58"/>
      <c r="Q91" s="58"/>
      <c r="R91" s="58"/>
      <c r="S91" s="59"/>
      <c r="T91" s="7"/>
      <c r="U91" s="7"/>
      <c r="V91" s="53"/>
      <c r="W91" s="53"/>
      <c r="X91" s="53"/>
      <c r="Y91" s="53"/>
      <c r="Z91" s="7"/>
    </row>
    <row r="92" spans="1:26" s="60" customFormat="1" ht="20.100000000000001" customHeight="1" x14ac:dyDescent="0.2">
      <c r="A92" s="34"/>
      <c r="B92" s="343" t="str" cm="1">
        <f t="array" ref="B92">INDEX(Trad, N92, Lang_measure)</f>
        <v>Vertikale Kühllagerschränke ≤ 800 l</v>
      </c>
      <c r="C92" s="343"/>
      <c r="D92" s="343"/>
      <c r="E92" s="343"/>
      <c r="F92" s="343"/>
      <c r="G92" s="344"/>
      <c r="H92" s="226">
        <v>4800</v>
      </c>
      <c r="I92" s="226" t="s">
        <v>2</v>
      </c>
      <c r="J92" s="226" t="s">
        <v>2</v>
      </c>
      <c r="K92" s="226" t="s">
        <v>2</v>
      </c>
      <c r="L92" s="226" t="s">
        <v>2</v>
      </c>
      <c r="M92" s="49"/>
      <c r="N92" s="58">
        <v>65</v>
      </c>
      <c r="O92" s="58"/>
      <c r="P92" s="58"/>
      <c r="Q92" s="58"/>
      <c r="R92" s="58"/>
      <c r="S92" s="59"/>
      <c r="T92" s="7"/>
      <c r="U92" s="7"/>
      <c r="V92" s="53"/>
      <c r="W92" s="53"/>
      <c r="X92" s="53"/>
      <c r="Y92" s="53"/>
      <c r="Z92" s="7"/>
    </row>
    <row r="93" spans="1:26" s="60" customFormat="1" ht="20.100000000000001" customHeight="1" x14ac:dyDescent="0.2">
      <c r="A93" s="34"/>
      <c r="B93" s="343" t="str" cm="1">
        <f t="array" ref="B93">INDEX(Trad, N93, Lang_measure)</f>
        <v>Vertikale Kühllagerschränke &gt; 800 l</v>
      </c>
      <c r="C93" s="343"/>
      <c r="D93" s="343"/>
      <c r="E93" s="343"/>
      <c r="F93" s="343"/>
      <c r="G93" s="344"/>
      <c r="H93" s="226">
        <v>8800</v>
      </c>
      <c r="I93" s="226">
        <v>7300</v>
      </c>
      <c r="J93" s="226">
        <v>5000</v>
      </c>
      <c r="K93" s="226" t="s">
        <v>2</v>
      </c>
      <c r="L93" s="226" t="s">
        <v>2</v>
      </c>
      <c r="M93" s="49"/>
      <c r="N93" s="58">
        <v>66</v>
      </c>
      <c r="O93" s="58"/>
      <c r="P93" s="58"/>
      <c r="Q93" s="58"/>
      <c r="R93" s="58"/>
      <c r="S93" s="59"/>
      <c r="T93" s="7"/>
      <c r="U93" s="7"/>
      <c r="V93" s="53"/>
      <c r="W93" s="53"/>
      <c r="X93" s="53"/>
      <c r="Y93" s="53"/>
      <c r="Z93" s="7"/>
    </row>
    <row r="94" spans="1:26" s="60" customFormat="1" ht="20.100000000000001" customHeight="1" x14ac:dyDescent="0.2">
      <c r="A94" s="34"/>
      <c r="B94" s="343" t="str" cm="1">
        <f t="array" ref="B94">INDEX(Trad, N94, Lang_measure)</f>
        <v>Tischgefrierlagerschränke</v>
      </c>
      <c r="C94" s="343"/>
      <c r="D94" s="343"/>
      <c r="E94" s="343"/>
      <c r="F94" s="343"/>
      <c r="G94" s="344"/>
      <c r="H94" s="226">
        <v>15700</v>
      </c>
      <c r="I94" s="226">
        <v>13300</v>
      </c>
      <c r="J94" s="226" t="s">
        <v>2</v>
      </c>
      <c r="K94" s="226" t="s">
        <v>2</v>
      </c>
      <c r="L94" s="226" t="s">
        <v>2</v>
      </c>
      <c r="M94" s="49"/>
      <c r="N94" s="58">
        <v>67</v>
      </c>
      <c r="O94" s="58"/>
      <c r="P94" s="58"/>
      <c r="Q94" s="58"/>
      <c r="R94" s="58"/>
      <c r="S94" s="59"/>
      <c r="T94" s="7"/>
      <c r="U94" s="7"/>
      <c r="V94" s="53"/>
      <c r="W94" s="53"/>
      <c r="X94" s="53"/>
      <c r="Y94" s="53"/>
      <c r="Z94" s="7"/>
    </row>
    <row r="95" spans="1:26" s="60" customFormat="1" ht="20.100000000000001" customHeight="1" x14ac:dyDescent="0.2">
      <c r="A95" s="34"/>
      <c r="B95" s="343" t="str" cm="1">
        <f t="array" ref="B95">INDEX(Trad, N95, Lang_measure)</f>
        <v>Vertikale Gefrierlagerschränke ≤ 800 l</v>
      </c>
      <c r="C95" s="343"/>
      <c r="D95" s="343"/>
      <c r="E95" s="343"/>
      <c r="F95" s="343"/>
      <c r="G95" s="344"/>
      <c r="H95" s="226">
        <v>16000</v>
      </c>
      <c r="I95" s="226">
        <v>13000</v>
      </c>
      <c r="J95" s="226" t="s">
        <v>2</v>
      </c>
      <c r="K95" s="226" t="s">
        <v>2</v>
      </c>
      <c r="L95" s="226" t="s">
        <v>2</v>
      </c>
      <c r="M95" s="49"/>
      <c r="N95" s="58">
        <v>68</v>
      </c>
      <c r="O95" s="58"/>
      <c r="P95" s="58"/>
      <c r="Q95" s="58"/>
      <c r="R95" s="58"/>
      <c r="S95" s="59"/>
      <c r="T95" s="7"/>
      <c r="U95" s="7"/>
      <c r="V95" s="53"/>
      <c r="W95" s="53"/>
      <c r="X95" s="53"/>
      <c r="Y95" s="53"/>
      <c r="Z95" s="7"/>
    </row>
    <row r="96" spans="1:26" s="60" customFormat="1" ht="20.100000000000001" customHeight="1" x14ac:dyDescent="0.2">
      <c r="A96" s="34"/>
      <c r="B96" s="343" t="str" cm="1">
        <f t="array" ref="B96">INDEX(Trad, N96, Lang_measure)</f>
        <v>Vertikale Gefrierlagerschränke &gt; 800 l</v>
      </c>
      <c r="C96" s="343"/>
      <c r="D96" s="343"/>
      <c r="E96" s="343"/>
      <c r="F96" s="343"/>
      <c r="G96" s="344"/>
      <c r="H96" s="226">
        <v>23100</v>
      </c>
      <c r="I96" s="226">
        <v>18800</v>
      </c>
      <c r="J96" s="226">
        <v>12300</v>
      </c>
      <c r="K96" s="226" t="s">
        <v>2</v>
      </c>
      <c r="L96" s="226" t="s">
        <v>2</v>
      </c>
      <c r="M96" s="49"/>
      <c r="N96" s="58">
        <v>69</v>
      </c>
      <c r="O96" s="58"/>
      <c r="P96" s="58"/>
      <c r="Q96" s="58"/>
      <c r="R96" s="58"/>
      <c r="S96" s="59"/>
      <c r="T96" s="7"/>
      <c r="U96" s="7"/>
      <c r="V96" s="53"/>
      <c r="W96" s="53"/>
      <c r="X96" s="53"/>
      <c r="Y96" s="53"/>
      <c r="Z96" s="7"/>
    </row>
    <row r="97" spans="1:26" s="60" customFormat="1" ht="37.5" customHeight="1" x14ac:dyDescent="0.2">
      <c r="A97" s="34"/>
      <c r="B97" s="301" t="str" cm="1">
        <f t="array" ref="B97">INDEX(Trad, N97, Lang_measure)</f>
        <v>Keine Energieetikette</v>
      </c>
      <c r="C97" s="301"/>
      <c r="D97" s="301"/>
      <c r="E97" s="301"/>
      <c r="F97" s="301"/>
      <c r="G97" s="301"/>
      <c r="H97" s="225" t="s">
        <v>5037</v>
      </c>
      <c r="I97" s="225" t="s">
        <v>5038</v>
      </c>
      <c r="J97" s="225" t="s">
        <v>5039</v>
      </c>
      <c r="K97" s="225" t="s">
        <v>5040</v>
      </c>
      <c r="L97" s="225" t="s">
        <v>5041</v>
      </c>
      <c r="M97" s="49"/>
      <c r="N97" s="58">
        <v>255</v>
      </c>
      <c r="O97" s="58"/>
      <c r="P97" s="58"/>
      <c r="Q97" s="58"/>
      <c r="R97" s="58"/>
      <c r="S97" s="59"/>
      <c r="T97" s="7"/>
      <c r="U97" s="7"/>
      <c r="V97" s="53"/>
      <c r="W97" s="53"/>
      <c r="X97" s="53"/>
      <c r="Y97" s="53"/>
      <c r="Z97" s="7"/>
    </row>
    <row r="98" spans="1:26" s="60" customFormat="1" ht="20.100000000000001" customHeight="1" x14ac:dyDescent="0.2">
      <c r="A98" s="34"/>
      <c r="B98" s="343" t="str" cm="1">
        <f t="array" ref="B98">INDEX(Trad, N98, Lang_measure)</f>
        <v>Kühl-Gefrierkombinationen</v>
      </c>
      <c r="C98" s="343"/>
      <c r="D98" s="343"/>
      <c r="E98" s="343"/>
      <c r="F98" s="343"/>
      <c r="G98" s="344"/>
      <c r="H98" s="226">
        <v>16000</v>
      </c>
      <c r="I98" s="226">
        <v>13000</v>
      </c>
      <c r="J98" s="226">
        <v>8500</v>
      </c>
      <c r="K98" s="226">
        <v>1000</v>
      </c>
      <c r="L98" s="226">
        <v>1000</v>
      </c>
      <c r="M98" s="49"/>
      <c r="N98" s="58">
        <v>70</v>
      </c>
      <c r="O98" s="58"/>
      <c r="P98" s="58"/>
      <c r="Q98" s="58"/>
      <c r="R98" s="58"/>
      <c r="S98" s="59"/>
      <c r="T98" s="7"/>
      <c r="U98" s="7"/>
      <c r="V98" s="53"/>
      <c r="W98" s="53"/>
      <c r="X98" s="53"/>
      <c r="Y98" s="53"/>
      <c r="Z98" s="7"/>
    </row>
    <row r="99" spans="1:26" s="60" customFormat="1" ht="20.100000000000001" customHeight="1" x14ac:dyDescent="0.2">
      <c r="A99" s="34"/>
      <c r="B99" s="343" t="str" cm="1">
        <f t="array" ref="B99">INDEX(Trad, N99, Lang_measure)</f>
        <v>Schnellkühler (nur Kühlzyklus)</v>
      </c>
      <c r="C99" s="343"/>
      <c r="D99" s="343"/>
      <c r="E99" s="343"/>
      <c r="F99" s="343"/>
      <c r="G99" s="344"/>
      <c r="H99" s="303">
        <v>5100</v>
      </c>
      <c r="I99" s="303"/>
      <c r="J99" s="303"/>
      <c r="K99" s="303"/>
      <c r="L99" s="303"/>
      <c r="M99" s="49"/>
      <c r="N99" s="58">
        <v>71</v>
      </c>
      <c r="O99" s="58"/>
      <c r="P99" s="58"/>
      <c r="Q99" s="58"/>
      <c r="R99" s="58"/>
      <c r="S99" s="59"/>
      <c r="T99" s="7"/>
      <c r="U99" s="7"/>
      <c r="V99" s="53"/>
      <c r="W99" s="53"/>
      <c r="X99" s="53"/>
      <c r="Y99" s="53"/>
      <c r="Z99" s="7"/>
    </row>
    <row r="100" spans="1:26" s="60" customFormat="1" ht="35.1" customHeight="1" x14ac:dyDescent="0.2">
      <c r="A100" s="34"/>
      <c r="B100" s="343" t="str" cm="1">
        <f t="array" ref="B100">INDEX(Trad, N100, Lang_measure)</f>
        <v>Schnellkühler/-froster (Kühl- und Gefrierzyklus)</v>
      </c>
      <c r="C100" s="343"/>
      <c r="D100" s="343"/>
      <c r="E100" s="343"/>
      <c r="F100" s="343"/>
      <c r="G100" s="344"/>
      <c r="H100" s="304">
        <v>6400</v>
      </c>
      <c r="I100" s="304"/>
      <c r="J100" s="304"/>
      <c r="K100" s="304"/>
      <c r="L100" s="304"/>
      <c r="M100" s="49"/>
      <c r="N100" s="58">
        <v>72</v>
      </c>
      <c r="O100" s="58"/>
      <c r="P100" s="58"/>
      <c r="Q100" s="58"/>
      <c r="R100" s="58"/>
      <c r="S100" s="59"/>
      <c r="T100" s="7"/>
      <c r="U100" s="7"/>
      <c r="V100" s="53"/>
      <c r="W100" s="53"/>
      <c r="X100" s="53"/>
      <c r="Y100" s="53"/>
      <c r="Z100" s="7"/>
    </row>
    <row r="101" spans="1:26" s="60" customFormat="1" ht="20.100000000000001" customHeight="1" x14ac:dyDescent="0.2">
      <c r="A101" s="34"/>
      <c r="B101" s="343" t="str" cm="1">
        <f t="array" ref="B101">INDEX(Trad, N101, Lang_measure)</f>
        <v>Labor-/medizinische Kühlgeräte</v>
      </c>
      <c r="C101" s="343"/>
      <c r="D101" s="343"/>
      <c r="E101" s="343"/>
      <c r="F101" s="343"/>
      <c r="G101" s="344"/>
      <c r="H101" s="304">
        <v>5400</v>
      </c>
      <c r="I101" s="304"/>
      <c r="J101" s="304"/>
      <c r="K101" s="304"/>
      <c r="L101" s="227">
        <v>4200</v>
      </c>
      <c r="M101" s="49"/>
      <c r="N101" s="58">
        <v>73</v>
      </c>
      <c r="O101" s="58"/>
      <c r="P101" s="58"/>
      <c r="Q101" s="58"/>
      <c r="R101" s="58"/>
      <c r="S101" s="59"/>
      <c r="T101" s="7"/>
      <c r="U101" s="7"/>
      <c r="V101" s="53"/>
      <c r="W101" s="53"/>
      <c r="X101" s="53"/>
      <c r="Y101" s="53"/>
      <c r="Z101" s="7"/>
    </row>
    <row r="102" spans="1:26" s="60" customFormat="1" ht="20.100000000000001" customHeight="1" x14ac:dyDescent="0.2">
      <c r="A102" s="34"/>
      <c r="B102" s="343" t="str" cm="1">
        <f t="array" ref="B102">INDEX(Trad, N102, Lang_measure)</f>
        <v>Labor-/medizinische Tiefkühlgeräte</v>
      </c>
      <c r="C102" s="343"/>
      <c r="D102" s="343"/>
      <c r="E102" s="343"/>
      <c r="F102" s="343"/>
      <c r="G102" s="344"/>
      <c r="H102" s="304">
        <v>13900</v>
      </c>
      <c r="I102" s="304"/>
      <c r="J102" s="304"/>
      <c r="K102" s="304"/>
      <c r="L102" s="227">
        <v>10800</v>
      </c>
      <c r="M102" s="49"/>
      <c r="N102" s="58">
        <v>74</v>
      </c>
      <c r="O102" s="58"/>
      <c r="P102" s="58"/>
      <c r="Q102" s="58"/>
      <c r="R102" s="58"/>
      <c r="S102" s="59"/>
      <c r="T102" s="7"/>
      <c r="U102" s="7"/>
      <c r="V102" s="53"/>
      <c r="W102" s="53"/>
      <c r="X102" s="53"/>
      <c r="Y102" s="53"/>
      <c r="Z102" s="7"/>
    </row>
    <row r="103" spans="1:26" s="60" customFormat="1" ht="35.1" customHeight="1" x14ac:dyDescent="0.2">
      <c r="A103" s="34"/>
      <c r="B103" s="343" t="str" cm="1">
        <f t="array" ref="B103">INDEX(Trad, N103, Lang_measure)</f>
        <v>Labor-/medizinische Ultratiefkühlgeräte</v>
      </c>
      <c r="C103" s="343"/>
      <c r="D103" s="343"/>
      <c r="E103" s="343"/>
      <c r="F103" s="343"/>
      <c r="G103" s="344"/>
      <c r="H103" s="304">
        <v>6000</v>
      </c>
      <c r="I103" s="304"/>
      <c r="J103" s="304"/>
      <c r="K103" s="304"/>
      <c r="L103" s="304"/>
      <c r="M103" s="49"/>
      <c r="N103" s="58">
        <v>75</v>
      </c>
      <c r="O103" s="58"/>
      <c r="P103" s="58"/>
      <c r="Q103" s="58"/>
      <c r="R103" s="58"/>
      <c r="S103" s="59"/>
      <c r="T103" s="7"/>
      <c r="U103" s="7"/>
      <c r="V103" s="53"/>
      <c r="W103" s="53"/>
      <c r="X103" s="53"/>
      <c r="Y103" s="53"/>
      <c r="Z103" s="7"/>
    </row>
    <row r="104" spans="1:26" s="60" customFormat="1" ht="24" customHeight="1" x14ac:dyDescent="0.2">
      <c r="A104" s="34"/>
      <c r="B104" s="290" t="str" cm="1">
        <f t="array" ref="B104">INDEX(Trad, N104, Lang)</f>
        <v>* kumulierte Stromeinsparungen über die Wirkungsdauer der Massnahme</v>
      </c>
      <c r="C104" s="290"/>
      <c r="D104" s="290"/>
      <c r="E104" s="290"/>
      <c r="F104" s="290"/>
      <c r="G104" s="290"/>
      <c r="H104" s="290"/>
      <c r="I104" s="290"/>
      <c r="J104" s="290"/>
      <c r="K104" s="290"/>
      <c r="L104" s="290"/>
      <c r="M104" s="49"/>
      <c r="N104" s="58">
        <v>256</v>
      </c>
      <c r="O104" s="58"/>
      <c r="P104" s="58"/>
      <c r="Q104" s="58"/>
      <c r="R104" s="58"/>
      <c r="S104" s="59"/>
      <c r="T104" s="7"/>
      <c r="U104" s="7"/>
      <c r="V104" s="53"/>
      <c r="W104" s="53"/>
      <c r="X104" s="53"/>
      <c r="Y104" s="53"/>
      <c r="Z104" s="7"/>
    </row>
    <row r="105" spans="1:26" s="60" customFormat="1" ht="21" customHeight="1" x14ac:dyDescent="0.2">
      <c r="A105" s="34"/>
      <c r="B105" s="290" t="str" cm="1">
        <f t="array" ref="B105">INDEX(Trad, N105, Lang)</f>
        <v>Hinweis: Tabelle 3 listet bei einigen Gerätetypen auch Energieeffizienzklassen, welche zum Zeitpunkt der Publikation dieses Einsparprotokolls noch nicht am Markt erhältlich waren.</v>
      </c>
      <c r="C105" s="290"/>
      <c r="D105" s="290"/>
      <c r="E105" s="290"/>
      <c r="F105" s="290"/>
      <c r="G105" s="290"/>
      <c r="H105" s="290"/>
      <c r="I105" s="290"/>
      <c r="J105" s="290"/>
      <c r="K105" s="290"/>
      <c r="L105" s="290"/>
      <c r="M105" s="49"/>
      <c r="N105" s="58">
        <v>257</v>
      </c>
      <c r="O105" s="58"/>
      <c r="P105" s="58"/>
      <c r="Q105" s="58"/>
      <c r="R105" s="58"/>
      <c r="S105" s="59"/>
      <c r="T105" s="7"/>
      <c r="U105" s="7"/>
      <c r="V105" s="53"/>
      <c r="W105" s="53"/>
      <c r="X105" s="53"/>
      <c r="Y105" s="53"/>
      <c r="Z105" s="7"/>
    </row>
    <row r="106" spans="1:26" ht="20.100000000000001" customHeight="1" x14ac:dyDescent="0.2">
      <c r="A106" s="34"/>
      <c r="B106" s="10"/>
      <c r="C106" s="10"/>
      <c r="D106" s="10"/>
      <c r="E106" s="10"/>
      <c r="F106" s="10"/>
      <c r="G106" s="10"/>
      <c r="H106" s="10"/>
      <c r="I106" s="10"/>
      <c r="J106" s="10"/>
      <c r="K106" s="10"/>
      <c r="T106" s="7"/>
      <c r="U106" s="7"/>
      <c r="Z106" s="7"/>
    </row>
    <row r="107" spans="1:26" ht="20.100000000000001" customHeight="1" x14ac:dyDescent="0.2">
      <c r="A107" s="34"/>
      <c r="B107" s="98" t="str" cm="1">
        <f t="array" ref="B107">"5. "&amp;INDEX(Trad,N107,Lang)</f>
        <v>5. Einsparungen</v>
      </c>
      <c r="C107" s="98"/>
      <c r="D107" s="99"/>
      <c r="E107" s="99"/>
      <c r="F107" s="99"/>
      <c r="G107" s="99"/>
      <c r="H107" s="99"/>
      <c r="I107" s="99"/>
      <c r="J107" s="99"/>
      <c r="K107" s="99"/>
      <c r="L107" s="100"/>
      <c r="N107" s="50">
        <v>143</v>
      </c>
      <c r="T107" s="7"/>
      <c r="U107" s="7"/>
      <c r="V107" s="45">
        <v>11</v>
      </c>
      <c r="W107" s="45" t="s">
        <v>2</v>
      </c>
      <c r="X107" s="45">
        <v>20</v>
      </c>
      <c r="Y107" s="57" t="s">
        <v>4619</v>
      </c>
      <c r="Z107" s="7"/>
    </row>
    <row r="108" spans="1:26" ht="5.0999999999999996" customHeight="1" x14ac:dyDescent="0.2">
      <c r="A108" s="34"/>
      <c r="B108" s="25"/>
      <c r="C108" s="25"/>
      <c r="D108" s="10"/>
      <c r="E108" s="10"/>
      <c r="F108" s="10"/>
      <c r="G108" s="10"/>
      <c r="H108" s="10"/>
      <c r="I108" s="10"/>
      <c r="J108" s="10"/>
      <c r="K108" s="10"/>
      <c r="T108" s="7"/>
      <c r="U108" s="7"/>
      <c r="V108" s="45"/>
      <c r="W108" s="45"/>
      <c r="X108" s="45"/>
      <c r="Y108" s="57"/>
      <c r="Z108" s="7"/>
    </row>
    <row r="109" spans="1:26" ht="40.5" customHeight="1" x14ac:dyDescent="0.2">
      <c r="A109" s="34"/>
      <c r="B109" s="282" t="str" cm="1">
        <f t="array" ref="B109">INDEX(Trad, N109, Lang)</f>
        <v>Anrechenbare Stromeinsparungen* [kWh]</v>
      </c>
      <c r="C109" s="283"/>
      <c r="D109" s="283"/>
      <c r="E109" s="283"/>
      <c r="F109" s="283"/>
      <c r="G109" s="284"/>
      <c r="H109" s="291">
        <f>ROUND(B!D17, 1)</f>
        <v>24100</v>
      </c>
      <c r="I109" s="292"/>
      <c r="J109" s="292"/>
      <c r="K109" s="292"/>
      <c r="L109" s="293"/>
      <c r="N109" s="50">
        <v>144</v>
      </c>
      <c r="T109" s="7"/>
      <c r="U109" s="7"/>
      <c r="Z109" s="7"/>
    </row>
    <row r="110" spans="1:26" ht="15" customHeight="1" x14ac:dyDescent="0.2">
      <c r="A110" s="34"/>
      <c r="B110" s="290" t="str" cm="1">
        <f t="array" ref="B110">INDEX(Trad, N110, Lang) &amp; " " &amp; LEFT(L11, LEN(L11) - 1) &amp; INDEX(Trad, O110, Lang)</f>
        <v>* automatisch nach der in der Dokumentation GG-01 beschriebenen Berechnungsmethode berechnet</v>
      </c>
      <c r="C110" s="290"/>
      <c r="D110" s="290"/>
      <c r="E110" s="290"/>
      <c r="F110" s="290"/>
      <c r="G110" s="290"/>
      <c r="H110" s="290"/>
      <c r="I110" s="290"/>
      <c r="J110" s="290"/>
      <c r="K110" s="290"/>
      <c r="L110" s="290"/>
      <c r="N110" s="50">
        <v>145</v>
      </c>
      <c r="O110" s="50">
        <v>146</v>
      </c>
      <c r="T110" s="7"/>
      <c r="U110" s="7"/>
      <c r="V110" s="53">
        <v>8</v>
      </c>
      <c r="W110" s="53">
        <v>1</v>
      </c>
      <c r="X110" s="53">
        <f>11.25*W110 + 2.25</f>
        <v>13.5</v>
      </c>
      <c r="Z110" s="7"/>
    </row>
    <row r="111" spans="1:26" ht="20.100000000000001" customHeight="1" x14ac:dyDescent="0.2">
      <c r="A111" s="34"/>
      <c r="B111" s="10"/>
      <c r="C111" s="10"/>
      <c r="D111" s="10"/>
      <c r="E111" s="10"/>
      <c r="F111" s="10"/>
      <c r="G111" s="10"/>
      <c r="H111" s="10"/>
      <c r="I111" s="10"/>
      <c r="J111" s="10"/>
      <c r="K111" s="10"/>
      <c r="T111" s="7"/>
      <c r="U111" s="7"/>
      <c r="Z111" s="7"/>
    </row>
    <row r="112" spans="1:26" ht="20.100000000000001" customHeight="1" x14ac:dyDescent="0.2">
      <c r="A112" s="34"/>
      <c r="B112" s="98" t="str" cm="1">
        <f t="array" ref="B112">"6. " &amp; INDEX(Trad, N112, Lang)</f>
        <v>6. Referenz</v>
      </c>
      <c r="C112" s="98"/>
      <c r="D112" s="99"/>
      <c r="E112" s="99"/>
      <c r="F112" s="99"/>
      <c r="G112" s="99"/>
      <c r="H112" s="99"/>
      <c r="I112" s="99"/>
      <c r="J112" s="99"/>
      <c r="K112" s="99"/>
      <c r="L112" s="100"/>
      <c r="N112" s="50">
        <v>147</v>
      </c>
      <c r="T112" s="7"/>
      <c r="U112" s="7"/>
      <c r="V112" s="45">
        <v>11</v>
      </c>
      <c r="W112" s="45" t="s">
        <v>2</v>
      </c>
      <c r="X112" s="45">
        <v>20</v>
      </c>
      <c r="Y112" s="57" t="s">
        <v>4619</v>
      </c>
      <c r="Z112" s="7"/>
    </row>
    <row r="113" spans="1:26" s="54" customFormat="1" ht="15" customHeight="1" x14ac:dyDescent="0.2">
      <c r="A113" s="152"/>
      <c r="B113" s="287" t="str" cm="1">
        <f t="array" ref="B113">INDEX(Trad,N113,Lang)</f>
        <v>Elektrizitätslieferant</v>
      </c>
      <c r="C113" s="287"/>
      <c r="D113" s="287"/>
      <c r="E113" s="287"/>
      <c r="F113" s="287"/>
      <c r="G113" s="287"/>
      <c r="H113" s="288" t="str">
        <f>IF(ISBLANK(B!D15), "!", B!D15)</f>
        <v>Beispiel Energie</v>
      </c>
      <c r="I113" s="288"/>
      <c r="J113" s="288"/>
      <c r="K113" s="288"/>
      <c r="L113" s="288"/>
      <c r="M113" s="47"/>
      <c r="N113" s="50">
        <v>148</v>
      </c>
      <c r="O113" s="51"/>
      <c r="P113" s="51"/>
      <c r="Q113" s="51"/>
      <c r="R113" s="51"/>
      <c r="S113" s="52"/>
      <c r="T113" s="7"/>
      <c r="U113" s="7"/>
      <c r="V113" s="53"/>
      <c r="W113" s="53"/>
      <c r="X113" s="53"/>
      <c r="Y113" s="53"/>
      <c r="Z113" s="7"/>
    </row>
    <row r="114" spans="1:26" s="54" customFormat="1" ht="15" customHeight="1" x14ac:dyDescent="0.2">
      <c r="A114" s="152"/>
      <c r="B114" s="287" t="str" cm="1">
        <f t="array" ref="B114">INDEX(Trad,N114,Lang)</f>
        <v>Dateibezeichnung</v>
      </c>
      <c r="C114" s="287"/>
      <c r="D114" s="287"/>
      <c r="E114" s="287"/>
      <c r="F114" s="287"/>
      <c r="G114" s="287"/>
      <c r="H114" s="288" t="str">
        <f>IF(ISBLANK(B!D16), "-", B!D16)</f>
        <v>-</v>
      </c>
      <c r="I114" s="288"/>
      <c r="J114" s="288"/>
      <c r="K114" s="288"/>
      <c r="L114" s="288"/>
      <c r="M114" s="47"/>
      <c r="N114" s="50">
        <v>149</v>
      </c>
      <c r="O114" s="51"/>
      <c r="P114" s="51"/>
      <c r="Q114" s="51"/>
      <c r="R114" s="51"/>
      <c r="S114" s="52"/>
      <c r="T114" s="7"/>
      <c r="U114" s="7"/>
      <c r="V114" s="53"/>
      <c r="W114" s="53"/>
      <c r="X114" s="53"/>
      <c r="Y114" s="53"/>
      <c r="Z114" s="7"/>
    </row>
    <row r="115" spans="1:26" ht="12.75" customHeight="1" x14ac:dyDescent="0.2">
      <c r="T115" s="7"/>
      <c r="U115" s="7"/>
      <c r="Z115" s="7"/>
    </row>
    <row r="116" spans="1:26" ht="14.25" customHeight="1" x14ac:dyDescent="0.2">
      <c r="T116" s="7"/>
      <c r="U116" s="7"/>
      <c r="Z116" s="7"/>
    </row>
    <row r="117" spans="1:26" ht="14.25" customHeight="1" x14ac:dyDescent="0.2">
      <c r="T117" s="7"/>
      <c r="U117" s="7"/>
      <c r="Z117" s="7"/>
    </row>
    <row r="118" spans="1:26" ht="14.25" customHeight="1" x14ac:dyDescent="0.2">
      <c r="T118" s="7"/>
      <c r="U118" s="7"/>
      <c r="Z118" s="7"/>
    </row>
    <row r="119" spans="1:26" ht="14.25" customHeight="1" x14ac:dyDescent="0.2">
      <c r="T119" s="7"/>
      <c r="U119" s="7"/>
      <c r="Z119" s="7"/>
    </row>
    <row r="120" spans="1:26" ht="14.25" customHeight="1" x14ac:dyDescent="0.2">
      <c r="T120" s="7"/>
      <c r="U120" s="7"/>
      <c r="Z120" s="7"/>
    </row>
    <row r="121" spans="1:26" ht="14.25" customHeight="1" x14ac:dyDescent="0.2">
      <c r="T121" s="7"/>
      <c r="U121" s="7"/>
      <c r="Z121" s="7"/>
    </row>
    <row r="122" spans="1:26" ht="14.25" customHeight="1" x14ac:dyDescent="0.2">
      <c r="T122" s="7"/>
      <c r="U122" s="7"/>
      <c r="Z122" s="7"/>
    </row>
    <row r="123" spans="1:26" ht="14.25" customHeight="1" x14ac:dyDescent="0.2">
      <c r="T123" s="7"/>
      <c r="U123" s="7"/>
      <c r="Z123" s="7"/>
    </row>
  </sheetData>
  <sheetProtection algorithmName="SHA-512" hashValue="E/K4XYRwiRZuz82Gr21sIvpyXor76qRiQ2nc5OZU8D2EgSHLzZ35ZHD7FDhlCO+GIbmdFC2VfJ8l3GmyevGzTg==" saltValue="Vboorj6BxVAKopHc2EGkOg==" spinCount="100000" sheet="1" objects="1" scenarios="1"/>
  <mergeCells count="102">
    <mergeCell ref="H102:K102"/>
    <mergeCell ref="H103:L103"/>
    <mergeCell ref="B99:G99"/>
    <mergeCell ref="B100:G100"/>
    <mergeCell ref="B101:G101"/>
    <mergeCell ref="B102:G102"/>
    <mergeCell ref="B103:G103"/>
    <mergeCell ref="C51:L51"/>
    <mergeCell ref="C52:L52"/>
    <mergeCell ref="C53:L53"/>
    <mergeCell ref="C54:L54"/>
    <mergeCell ref="B94:G94"/>
    <mergeCell ref="B95:G95"/>
    <mergeCell ref="B96:G96"/>
    <mergeCell ref="B97:G97"/>
    <mergeCell ref="B98:G98"/>
    <mergeCell ref="B89:G89"/>
    <mergeCell ref="B90:G90"/>
    <mergeCell ref="B91:G91"/>
    <mergeCell ref="B92:G92"/>
    <mergeCell ref="B93:G93"/>
    <mergeCell ref="E45:I45"/>
    <mergeCell ref="E46:I46"/>
    <mergeCell ref="E47:I47"/>
    <mergeCell ref="E48:I48"/>
    <mergeCell ref="E49:I49"/>
    <mergeCell ref="E40:I40"/>
    <mergeCell ref="E41:I41"/>
    <mergeCell ref="E42:I42"/>
    <mergeCell ref="E44:I44"/>
    <mergeCell ref="E34:L34"/>
    <mergeCell ref="E36:I36"/>
    <mergeCell ref="E37:I37"/>
    <mergeCell ref="E38:I38"/>
    <mergeCell ref="E39:I39"/>
    <mergeCell ref="B2:E2"/>
    <mergeCell ref="B35:D50"/>
    <mergeCell ref="E50:I50"/>
    <mergeCell ref="J36:L36"/>
    <mergeCell ref="J37:L37"/>
    <mergeCell ref="J38:L38"/>
    <mergeCell ref="J39:L39"/>
    <mergeCell ref="J40:L40"/>
    <mergeCell ref="J41:L41"/>
    <mergeCell ref="J42:L42"/>
    <mergeCell ref="J43:L43"/>
    <mergeCell ref="J44:L44"/>
    <mergeCell ref="J45:L45"/>
    <mergeCell ref="J46:L46"/>
    <mergeCell ref="J47:L47"/>
    <mergeCell ref="J48:L48"/>
    <mergeCell ref="J49:L49"/>
    <mergeCell ref="B8:L8"/>
    <mergeCell ref="J50:L50"/>
    <mergeCell ref="B9:L9"/>
    <mergeCell ref="B15:L15"/>
    <mergeCell ref="B20:L20"/>
    <mergeCell ref="K13:L13"/>
    <mergeCell ref="B10:L10"/>
    <mergeCell ref="C73:L73"/>
    <mergeCell ref="C76:L76"/>
    <mergeCell ref="B59:L59"/>
    <mergeCell ref="C64:L64"/>
    <mergeCell ref="B23:L23"/>
    <mergeCell ref="B24:C24"/>
    <mergeCell ref="B25:L25"/>
    <mergeCell ref="E35:L35"/>
    <mergeCell ref="B32:D32"/>
    <mergeCell ref="B33:D33"/>
    <mergeCell ref="E33:L33"/>
    <mergeCell ref="B28:L28"/>
    <mergeCell ref="E31:H31"/>
    <mergeCell ref="I31:L31"/>
    <mergeCell ref="B31:D31"/>
    <mergeCell ref="B30:L30"/>
    <mergeCell ref="E32:L32"/>
    <mergeCell ref="E43:I43"/>
    <mergeCell ref="B34:D34"/>
    <mergeCell ref="B114:G114"/>
    <mergeCell ref="H113:L113"/>
    <mergeCell ref="H114:L114"/>
    <mergeCell ref="B57:L57"/>
    <mergeCell ref="B110:L110"/>
    <mergeCell ref="B109:G109"/>
    <mergeCell ref="H109:L109"/>
    <mergeCell ref="B84:L84"/>
    <mergeCell ref="B81:L81"/>
    <mergeCell ref="B78:L78"/>
    <mergeCell ref="C61:L61"/>
    <mergeCell ref="C67:L67"/>
    <mergeCell ref="C70:L70"/>
    <mergeCell ref="B113:G113"/>
    <mergeCell ref="B85:L85"/>
    <mergeCell ref="H86:L86"/>
    <mergeCell ref="H87:L87"/>
    <mergeCell ref="B88:G88"/>
    <mergeCell ref="B86:G87"/>
    <mergeCell ref="B104:L104"/>
    <mergeCell ref="B105:L105"/>
    <mergeCell ref="H99:L99"/>
    <mergeCell ref="H100:L100"/>
    <mergeCell ref="H101:K101"/>
  </mergeCells>
  <hyperlinks>
    <hyperlink ref="B2" location="Version!A1" display="Version!A1" xr:uid="{D18660A3-82B7-4DCC-983A-EF0EA871CB2E}"/>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1"/>
  <headerFooter>
    <oddFooter>&amp;R&amp;"Arial,Standard"&amp;7&amp;P/&amp;N</oddFooter>
  </headerFooter>
  <rowBreaks count="2" manualBreakCount="2">
    <brk id="17" max="16383" man="1"/>
    <brk id="55"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13C2B-0ECD-4710-8327-E6DAADD3B86A}">
  <sheetPr codeName="Tabelle3">
    <tabColor rgb="FFFFFF66"/>
  </sheetPr>
  <dimension ref="A1:XFC1048574"/>
  <sheetViews>
    <sheetView workbookViewId="0">
      <pane ySplit="22" topLeftCell="A23" activePane="bottomLeft" state="frozen"/>
      <selection pane="bottomLeft"/>
    </sheetView>
  </sheetViews>
  <sheetFormatPr baseColWidth="10" defaultColWidth="0" defaultRowHeight="12.75" zeroHeight="1" outlineLevelRow="1" x14ac:dyDescent="0.2"/>
  <cols>
    <col min="1" max="1" width="5.7109375" style="206" customWidth="1"/>
    <col min="2" max="2" width="5.7109375" style="207" customWidth="1"/>
    <col min="3" max="4" width="25.7109375" style="206" customWidth="1"/>
    <col min="5" max="5" width="8.28515625" style="207" customWidth="1"/>
    <col min="6" max="6" width="25.7109375" style="206" customWidth="1"/>
    <col min="7" max="7" width="45.7109375" style="206" customWidth="1"/>
    <col min="8" max="9" width="25.7109375" style="206" customWidth="1"/>
    <col min="10" max="13" width="10.7109375" style="206" customWidth="1"/>
    <col min="14" max="14" width="10.7109375" style="208" customWidth="1"/>
    <col min="15" max="15" width="10.7109375" style="209" customWidth="1"/>
    <col min="16" max="16" width="10.7109375" style="206" customWidth="1"/>
    <col min="17" max="17" width="10.7109375" style="208" customWidth="1"/>
    <col min="18" max="18" width="10.7109375" style="209" customWidth="1"/>
    <col min="19" max="19" width="10.7109375" style="206" customWidth="1"/>
    <col min="20" max="20" width="13.28515625" style="207" customWidth="1"/>
    <col min="21" max="21" width="13.28515625" style="206" customWidth="1"/>
    <col min="22" max="22" width="5.7109375" style="206" customWidth="1"/>
    <col min="23" max="26" width="6.7109375" style="214" hidden="1"/>
    <col min="27" max="27" width="5.7109375" style="64" hidden="1"/>
    <col min="28" max="30" width="6.7109375" style="215" hidden="1"/>
    <col min="31" max="31" width="6.7109375" style="216" hidden="1"/>
    <col min="32" max="32" width="6.7109375" style="217" hidden="1"/>
    <col min="33" max="35" width="6.7109375" style="214" hidden="1"/>
    <col min="36" max="36" width="5.7109375" style="64" hidden="1"/>
    <col min="37" max="39" width="6.7109375" style="215" hidden="1"/>
    <col min="40" max="40" width="6.7109375" style="216" hidden="1"/>
    <col min="41" max="41" width="6.7109375" style="217" hidden="1"/>
    <col min="42" max="44" width="6.7109375" style="214" hidden="1"/>
    <col min="45" max="45" width="5.7109375" style="64" hidden="1"/>
    <col min="46" max="48" width="6.7109375" style="215" hidden="1"/>
    <col min="49" max="49" width="6.7109375" style="216" hidden="1"/>
    <col min="50" max="50" width="6.7109375" style="217" hidden="1"/>
    <col min="51" max="53" width="6.7109375" style="214" hidden="1"/>
    <col min="54" max="54" width="5.7109375" style="64" hidden="1"/>
    <col min="55" max="16383" width="9.140625" style="206" hidden="1"/>
    <col min="16384" max="16384" width="10.5703125" style="206" hidden="1" customWidth="1"/>
  </cols>
  <sheetData>
    <row r="1" spans="1:11" s="64" customFormat="1" ht="12.75" customHeight="1" x14ac:dyDescent="0.2">
      <c r="A1" s="62"/>
      <c r="B1" s="63">
        <f>Lang</f>
        <v>1</v>
      </c>
      <c r="C1" s="193">
        <f>Lang</f>
        <v>1</v>
      </c>
      <c r="F1" s="65"/>
    </row>
    <row r="2" spans="1:11" s="64" customFormat="1" ht="12" customHeight="1" x14ac:dyDescent="0.2">
      <c r="A2" s="62"/>
      <c r="B2" s="328" t="str" cm="1">
        <f t="array" ref="B2">INDEX(Trad, 204, $B$1)</f>
        <v>Zurück zur Übersicht</v>
      </c>
      <c r="C2" s="328"/>
      <c r="D2" s="133"/>
      <c r="F2" s="70"/>
    </row>
    <row r="3" spans="1:11" s="64" customFormat="1" ht="12" customHeight="1" x14ac:dyDescent="0.2">
      <c r="A3" s="62"/>
      <c r="B3" s="132"/>
      <c r="D3" s="133"/>
      <c r="F3" s="70"/>
    </row>
    <row r="4" spans="1:11" s="68" customFormat="1" ht="20.100000000000001" customHeight="1" x14ac:dyDescent="0.2">
      <c r="A4" s="66"/>
      <c r="B4" s="15" t="str" cm="1">
        <f t="array" ref="B4">INDEX(Trad, 1, $B$1)</f>
        <v>Monitoringliste</v>
      </c>
      <c r="C4" s="67"/>
      <c r="D4" s="127"/>
      <c r="F4" s="65"/>
      <c r="J4" s="64"/>
      <c r="K4" s="64"/>
    </row>
    <row r="5" spans="1:11" s="64" customFormat="1" ht="12" customHeight="1" x14ac:dyDescent="0.2">
      <c r="A5" s="62"/>
      <c r="B5" s="132" t="str" cm="1">
        <f t="array" ref="B5">INDEX(Trad, 23, $B$1)</f>
        <v>Massnahme</v>
      </c>
      <c r="D5" s="133" t="str">
        <f>measure_id</f>
        <v>GG-01a</v>
      </c>
      <c r="F5" s="70"/>
    </row>
    <row r="6" spans="1:11" s="64" customFormat="1" ht="12" customHeight="1" x14ac:dyDescent="0.2">
      <c r="A6" s="62" t="s">
        <v>4740</v>
      </c>
      <c r="B6" s="132" t="str" cm="1">
        <f t="array" ref="B6">INDEX(Trad, 24, $B$1)</f>
        <v>Version</v>
      </c>
      <c r="D6" s="133" t="str">
        <f>measure_version</f>
        <v>2.0 (11.2025)</v>
      </c>
      <c r="F6" s="70"/>
    </row>
    <row r="7" spans="1:11" s="68" customFormat="1" ht="24.95" customHeight="1" x14ac:dyDescent="0.25">
      <c r="A7" s="66"/>
      <c r="B7" s="158" t="str" cm="1">
        <f t="array" ref="B7">INDEX(Trad, 34, $B$1)</f>
        <v>Jede Massnahme muss mit den gesamten Angaben vollständig erfasst werden (Pflichtfelder).</v>
      </c>
      <c r="D7" s="139"/>
      <c r="F7" s="70"/>
    </row>
    <row r="8" spans="1:11" s="64" customFormat="1" ht="12" customHeight="1" outlineLevel="1" x14ac:dyDescent="0.2">
      <c r="A8" s="62"/>
      <c r="B8" s="157"/>
      <c r="C8" s="144" t="str" cm="1">
        <f t="array" ref="C8">INDEX(Trad, 7, $B$1)</f>
        <v>Eingabefeld (obligatorisch)</v>
      </c>
      <c r="F8" s="69"/>
    </row>
    <row r="9" spans="1:11" s="64" customFormat="1" ht="12" customHeight="1" outlineLevel="1" x14ac:dyDescent="0.2">
      <c r="A9" s="62"/>
      <c r="B9" s="156"/>
      <c r="C9" s="144" t="str" cm="1">
        <f t="array" ref="C9">INDEX(Trad, 18, $B$1)</f>
        <v>Eingabefeld (optional)</v>
      </c>
      <c r="F9" s="69"/>
    </row>
    <row r="10" spans="1:11" s="64" customFormat="1" ht="12" customHeight="1" outlineLevel="1" x14ac:dyDescent="0.2">
      <c r="A10" s="62"/>
      <c r="B10" s="123"/>
      <c r="C10" s="144" t="str" cm="1">
        <f t="array" ref="C10">INDEX(Trad, 17, $B$1)</f>
        <v>Mehrfachauswahlfeld (obligatorisch)</v>
      </c>
      <c r="F10" s="69"/>
    </row>
    <row r="11" spans="1:11" s="64" customFormat="1" ht="12" customHeight="1" outlineLevel="1" x14ac:dyDescent="0.2">
      <c r="A11" s="62"/>
      <c r="B11" s="124"/>
      <c r="C11" s="144" t="str" cm="1">
        <f t="array" ref="C11">INDEX(Trad, 8, $B$1)</f>
        <v>Berechnetetes Feld</v>
      </c>
      <c r="F11" s="69"/>
    </row>
    <row r="12" spans="1:11" s="64" customFormat="1" ht="12" customHeight="1" outlineLevel="1" x14ac:dyDescent="0.2">
      <c r="A12" s="62"/>
      <c r="B12" s="125"/>
      <c r="C12" s="144" t="str" cm="1">
        <f t="array" ref="C12">INDEX(Trad, 9, $B$1)</f>
        <v>Gesperrtes Feld</v>
      </c>
      <c r="F12" s="69"/>
    </row>
    <row r="13" spans="1:11" s="64" customFormat="1" ht="12" customHeight="1" outlineLevel="1" x14ac:dyDescent="0.2">
      <c r="A13" s="62"/>
      <c r="B13" s="126"/>
      <c r="C13" s="145" t="str" cm="1">
        <f t="array" ref="C13">INDEX(Trad, 19, $B$1)</f>
        <v>Eingabefehler</v>
      </c>
      <c r="F13" s="128"/>
    </row>
    <row r="14" spans="1:11" s="64" customFormat="1" ht="12" customHeight="1" outlineLevel="1" x14ac:dyDescent="0.2">
      <c r="A14" s="62"/>
      <c r="B14" s="132"/>
      <c r="D14" s="133"/>
      <c r="F14" s="70"/>
    </row>
    <row r="15" spans="1:11" s="68" customFormat="1" ht="12.75" customHeight="1" x14ac:dyDescent="0.25">
      <c r="A15" s="66"/>
      <c r="B15" s="140" t="str" cm="1">
        <f t="array" ref="B15">INDEX(Trad, 27, $B$1)</f>
        <v>Elektrizitätslieferant</v>
      </c>
      <c r="C15" s="141"/>
      <c r="D15" s="346" t="s">
        <v>4827</v>
      </c>
      <c r="E15" s="347"/>
      <c r="F15" s="155" t="str" cm="1">
        <f t="array" ref="F15">IF(ISBLANK(D15), INDEX(Trad, 30, $B$1),"")</f>
        <v/>
      </c>
    </row>
    <row r="16" spans="1:11" s="68" customFormat="1" ht="12.75" customHeight="1" x14ac:dyDescent="0.25">
      <c r="A16" s="66"/>
      <c r="B16" s="147" t="str" cm="1">
        <f t="array" ref="B16">INDEX(Trad, 28, $B$1) &amp; "*"</f>
        <v>Dateibezeichnung*</v>
      </c>
      <c r="C16" s="148"/>
      <c r="D16" s="348"/>
      <c r="E16" s="349"/>
      <c r="F16" s="155"/>
    </row>
    <row r="17" spans="1:54" s="68" customFormat="1" ht="12.75" customHeight="1" x14ac:dyDescent="0.25">
      <c r="A17" s="66"/>
      <c r="B17" s="142" t="str" cm="1">
        <f t="array" ref="B17">INDEX(Trad, 26, $B$1)</f>
        <v>Einsparungen</v>
      </c>
      <c r="C17" s="143"/>
      <c r="D17" s="350">
        <f>SUM(U23:U1022)</f>
        <v>24100</v>
      </c>
      <c r="E17" s="351"/>
      <c r="F17" s="70"/>
    </row>
    <row r="18" spans="1:54" s="68" customFormat="1" ht="12.75" customHeight="1" x14ac:dyDescent="0.25">
      <c r="A18" s="66"/>
      <c r="B18" s="154" t="str" cm="1">
        <f t="array" ref="B18">"* " &amp; INDEX(Trad, 29, $B$1)</f>
        <v>* Hier können Sie den unternehmensinternen Dateinamen einfügen</v>
      </c>
      <c r="D18" s="153"/>
      <c r="E18" s="153"/>
      <c r="F18" s="70"/>
      <c r="H18" s="181" t="str" cm="1">
        <f t="array" ref="H18">"*"&amp; INDEX(Trad, 46, $B$1)</f>
        <v>*eindeutige Identifikation, die es ermöglicht, auf einer frei zugänglichen Website die Anforderungen in Tabelle 1 zu prüfen</v>
      </c>
    </row>
    <row r="19" spans="1:54" s="197" customFormat="1" x14ac:dyDescent="0.2">
      <c r="A19" s="195"/>
      <c r="B19" s="196"/>
      <c r="C19" s="198"/>
      <c r="D19" s="198"/>
      <c r="E19" s="195"/>
      <c r="F19" s="195"/>
      <c r="G19" s="193"/>
      <c r="H19" s="195"/>
      <c r="I19" s="195"/>
      <c r="J19" s="195"/>
      <c r="K19" s="195"/>
      <c r="L19" s="195"/>
      <c r="M19" s="195"/>
      <c r="N19" s="195"/>
      <c r="O19" s="195"/>
      <c r="P19" s="195"/>
      <c r="Q19" s="196"/>
      <c r="R19" s="195"/>
      <c r="S19" s="195"/>
      <c r="T19" s="196"/>
      <c r="U19" s="196"/>
    </row>
    <row r="20" spans="1:54" s="244" customFormat="1" ht="30" customHeight="1" x14ac:dyDescent="0.2">
      <c r="A20" s="193">
        <f>Lang</f>
        <v>1</v>
      </c>
      <c r="B20" s="229"/>
      <c r="C20" s="230" t="str" cm="1">
        <f t="array" ref="C20">INDEX(Trad, 2, $A$20)</f>
        <v>Standort</v>
      </c>
      <c r="D20" s="231"/>
      <c r="E20" s="232"/>
      <c r="F20" s="233"/>
      <c r="G20" s="230" t="str" cm="1">
        <f t="array" ref="G20">INDEX(Trad, 4, $A$20)</f>
        <v>Neue Anlage/Gerät</v>
      </c>
      <c r="H20" s="232"/>
      <c r="I20" s="233"/>
      <c r="J20" s="233"/>
      <c r="K20" s="233"/>
      <c r="L20" s="233"/>
      <c r="M20" s="233"/>
      <c r="N20" s="234"/>
      <c r="O20" s="235"/>
      <c r="P20" s="233"/>
      <c r="Q20" s="234"/>
      <c r="R20" s="235"/>
      <c r="S20" s="236"/>
      <c r="T20" s="237" t="str" cm="1">
        <f t="array" ref="T20">INDEX(Trad, 26, $A$20)</f>
        <v>Einsparungen</v>
      </c>
      <c r="U20" s="238"/>
      <c r="V20" s="239"/>
      <c r="W20" s="240"/>
      <c r="X20" s="240"/>
      <c r="Y20" s="240"/>
      <c r="Z20" s="240"/>
      <c r="AA20" s="239"/>
      <c r="AB20" s="241"/>
      <c r="AC20" s="241"/>
      <c r="AD20" s="241"/>
      <c r="AE20" s="242"/>
      <c r="AF20" s="243"/>
      <c r="AG20" s="240"/>
      <c r="AH20" s="240"/>
      <c r="AI20" s="240"/>
      <c r="AJ20" s="239"/>
      <c r="AK20" s="241"/>
      <c r="AL20" s="241"/>
      <c r="AM20" s="241"/>
      <c r="AN20" s="242"/>
      <c r="AO20" s="243"/>
      <c r="AP20" s="240"/>
      <c r="AQ20" s="240"/>
      <c r="AR20" s="240"/>
      <c r="AS20" s="239"/>
      <c r="AT20" s="241"/>
      <c r="AU20" s="241"/>
      <c r="AV20" s="241"/>
      <c r="AW20" s="242"/>
      <c r="AX20" s="243"/>
      <c r="AY20" s="240"/>
      <c r="AZ20" s="240"/>
      <c r="BA20" s="240"/>
      <c r="BB20" s="239"/>
    </row>
    <row r="21" spans="1:54" s="249" customFormat="1" ht="60" customHeight="1" x14ac:dyDescent="0.25">
      <c r="A21" s="136"/>
      <c r="B21" s="245"/>
      <c r="C21" s="246" t="str" cm="1">
        <f t="array" ref="C21">INDEX(Trad, 14, $A$20)</f>
        <v>Name</v>
      </c>
      <c r="D21" s="246" t="str" cm="1">
        <f t="array" ref="D21">INDEX(Trad, 12, $A$20)</f>
        <v>Adresse</v>
      </c>
      <c r="E21" s="246" t="str" cm="1">
        <f t="array" ref="E21">INDEX(Trad, 15, $A$20)</f>
        <v>PLZ</v>
      </c>
      <c r="F21" s="246" t="str" cm="1">
        <f t="array" ref="F21">INDEX(Trad, 10, $A$20)</f>
        <v>Gemeinde</v>
      </c>
      <c r="G21" s="246" t="str" cm="1">
        <f t="array" ref="G21">INDEX(Trad, 53, $A$20)</f>
        <v>Gerätetyp</v>
      </c>
      <c r="H21" s="8" t="str" cm="1">
        <f t="array" ref="H21">INDEX(Trad, 31, $A$20)</f>
        <v>Marke/Hersteller*</v>
      </c>
      <c r="I21" s="246" t="str" cm="1">
        <f t="array" ref="I21">INDEX(Trad, 32, $A$20)</f>
        <v>Modellkennzeichnung*</v>
      </c>
      <c r="J21" s="246" t="str" cm="1">
        <f t="array" ref="J21">INDEX(Trad, 33, $A$20)</f>
        <v xml:space="preserve">Energie-effizienz-klasse </v>
      </c>
      <c r="K21" s="246" t="str" cm="1">
        <f t="array" ref="K21">INDEX(Trad, 85, $A$20)</f>
        <v xml:space="preserve">Nutzinhalt </v>
      </c>
      <c r="L21" s="246" t="str" cm="1">
        <f t="array" ref="L21">INDEX(Trad, 86, $A$20)</f>
        <v xml:space="preserve">Energie-verbrauch </v>
      </c>
      <c r="M21" s="246" t="str" cm="1">
        <f t="array" ref="M21">INDEX(Trad, 89, $A$20)</f>
        <v>Maximaler Energie-verbrauch e_max</v>
      </c>
      <c r="N21" s="247" t="str" cm="1">
        <f t="array" ref="N21">INDEX(Trad, 87, $A$20)</f>
        <v>Kapazität (Kühl-zyklus)</v>
      </c>
      <c r="O21" s="248" t="str" cm="1">
        <f t="array" ref="O21">INDEX(Trad, 86, $A$20)</f>
        <v xml:space="preserve">Energie-verbrauch </v>
      </c>
      <c r="P21" s="246" t="str" cm="1">
        <f t="array" ref="P21">INDEX(Trad, 89, $A$20)</f>
        <v>Maximaler Energie-verbrauch e_max</v>
      </c>
      <c r="Q21" s="247" t="str" cm="1">
        <f t="array" ref="Q21">INDEX(Trad, 88, $A$20)</f>
        <v xml:space="preserve">Kapazität (Gefrier-zyklus)  </v>
      </c>
      <c r="R21" s="248" t="str" cm="1">
        <f t="array" ref="R21">INDEX(Trad, 86, $A$20)</f>
        <v xml:space="preserve">Energie-verbrauch </v>
      </c>
      <c r="S21" s="246" t="str" cm="1">
        <f t="array" ref="S21">INDEX(Trad, 89, $A$20)</f>
        <v>Maximaler Energie-verbrauch e_max</v>
      </c>
      <c r="T21" s="8" t="str" cm="1">
        <f t="array" ref="T21">INDEX(Trad, 16, $A$20)</f>
        <v>Datum der Rechnung</v>
      </c>
      <c r="U21" s="8" t="str" cm="1">
        <f t="array" ref="U21">INDEX(Trad, 26, $A$20)</f>
        <v>Einsparungen</v>
      </c>
      <c r="V21" s="136"/>
      <c r="W21" s="218" t="s">
        <v>4841</v>
      </c>
      <c r="X21" s="218" t="s">
        <v>4923</v>
      </c>
      <c r="Y21" s="218" t="s">
        <v>4841</v>
      </c>
      <c r="Z21" s="218" t="s">
        <v>4924</v>
      </c>
      <c r="AA21" s="136"/>
      <c r="AB21" s="219" t="s">
        <v>4925</v>
      </c>
      <c r="AC21" s="219" t="s">
        <v>4876</v>
      </c>
      <c r="AD21" s="219" t="s">
        <v>4877</v>
      </c>
      <c r="AE21" s="220" t="s">
        <v>4926</v>
      </c>
      <c r="AF21" s="221" t="s">
        <v>4927</v>
      </c>
      <c r="AG21" s="218" t="s">
        <v>4928</v>
      </c>
      <c r="AH21" s="218" t="s">
        <v>4929</v>
      </c>
      <c r="AI21" s="218" t="s">
        <v>4924</v>
      </c>
      <c r="AJ21" s="136"/>
      <c r="AK21" s="219" t="s">
        <v>4930</v>
      </c>
      <c r="AL21" s="219" t="s">
        <v>4876</v>
      </c>
      <c r="AM21" s="219" t="s">
        <v>4877</v>
      </c>
      <c r="AN21" s="220" t="s">
        <v>4926</v>
      </c>
      <c r="AO21" s="221" t="s">
        <v>4927</v>
      </c>
      <c r="AP21" s="218" t="s">
        <v>4928</v>
      </c>
      <c r="AQ21" s="218" t="s">
        <v>4929</v>
      </c>
      <c r="AR21" s="218" t="s">
        <v>4924</v>
      </c>
      <c r="AS21" s="136"/>
      <c r="AT21" s="219" t="s">
        <v>4931</v>
      </c>
      <c r="AU21" s="219" t="s">
        <v>4876</v>
      </c>
      <c r="AV21" s="219" t="s">
        <v>4877</v>
      </c>
      <c r="AW21" s="220" t="s">
        <v>4926</v>
      </c>
      <c r="AX21" s="221" t="s">
        <v>4927</v>
      </c>
      <c r="AY21" s="218" t="s">
        <v>4928</v>
      </c>
      <c r="AZ21" s="218" t="s">
        <v>4929</v>
      </c>
      <c r="BA21" s="218" t="s">
        <v>4924</v>
      </c>
      <c r="BB21" s="136"/>
    </row>
    <row r="22" spans="1:54" s="254" customFormat="1" ht="15" customHeight="1" x14ac:dyDescent="0.25">
      <c r="A22" s="137"/>
      <c r="B22" s="250" t="s">
        <v>4462</v>
      </c>
      <c r="C22" s="8" t="s">
        <v>2</v>
      </c>
      <c r="D22" s="8" t="s">
        <v>2</v>
      </c>
      <c r="E22" s="8" t="s">
        <v>2</v>
      </c>
      <c r="F22" s="8" t="s">
        <v>2</v>
      </c>
      <c r="G22" s="251" t="s">
        <v>2</v>
      </c>
      <c r="H22" s="251" t="s">
        <v>2</v>
      </c>
      <c r="I22" s="251" t="s">
        <v>2</v>
      </c>
      <c r="J22" s="251" t="s">
        <v>2</v>
      </c>
      <c r="K22" s="251" t="s">
        <v>4932</v>
      </c>
      <c r="L22" s="251" t="s">
        <v>4933</v>
      </c>
      <c r="M22" s="251" t="s">
        <v>4933</v>
      </c>
      <c r="N22" s="252" t="s">
        <v>4934</v>
      </c>
      <c r="O22" s="253" t="s">
        <v>4868</v>
      </c>
      <c r="P22" s="251" t="s">
        <v>4868</v>
      </c>
      <c r="Q22" s="252" t="s">
        <v>4934</v>
      </c>
      <c r="R22" s="253" t="s">
        <v>4868</v>
      </c>
      <c r="S22" s="251" t="s">
        <v>4868</v>
      </c>
      <c r="T22" s="251" t="s">
        <v>2</v>
      </c>
      <c r="U22" s="251" t="s">
        <v>4747</v>
      </c>
      <c r="V22" s="137"/>
      <c r="W22" s="210" t="s">
        <v>4936</v>
      </c>
      <c r="X22" s="210" t="s">
        <v>2</v>
      </c>
      <c r="Y22" s="210" t="s">
        <v>4937</v>
      </c>
      <c r="Z22" s="210" t="s">
        <v>4935</v>
      </c>
      <c r="AA22" s="137"/>
      <c r="AB22" s="211"/>
      <c r="AC22" s="211"/>
      <c r="AD22" s="211"/>
      <c r="AE22" s="212"/>
      <c r="AF22" s="213" t="s">
        <v>4938</v>
      </c>
      <c r="AG22" s="210" t="s">
        <v>2</v>
      </c>
      <c r="AH22" s="210" t="s">
        <v>4937</v>
      </c>
      <c r="AI22" s="210" t="s">
        <v>4935</v>
      </c>
      <c r="AJ22" s="137"/>
      <c r="AK22" s="211"/>
      <c r="AL22" s="211"/>
      <c r="AM22" s="211"/>
      <c r="AN22" s="212"/>
      <c r="AO22" s="213" t="s">
        <v>4938</v>
      </c>
      <c r="AP22" s="210" t="s">
        <v>2</v>
      </c>
      <c r="AQ22" s="210" t="s">
        <v>4937</v>
      </c>
      <c r="AR22" s="210" t="s">
        <v>4935</v>
      </c>
      <c r="AS22" s="137"/>
      <c r="AT22" s="211"/>
      <c r="AU22" s="211"/>
      <c r="AV22" s="211"/>
      <c r="AW22" s="212"/>
      <c r="AX22" s="213" t="s">
        <v>4938</v>
      </c>
      <c r="AY22" s="210" t="s">
        <v>2</v>
      </c>
      <c r="AZ22" s="210" t="s">
        <v>4937</v>
      </c>
      <c r="BA22" s="210" t="s">
        <v>4935</v>
      </c>
      <c r="BB22" s="137"/>
    </row>
    <row r="23" spans="1:54" s="264" customFormat="1" ht="12.75" customHeight="1" x14ac:dyDescent="0.2">
      <c r="A23" s="137"/>
      <c r="B23" s="251">
        <v>1</v>
      </c>
      <c r="C23" s="255" t="s">
        <v>4939</v>
      </c>
      <c r="D23" s="255" t="s">
        <v>4940</v>
      </c>
      <c r="E23" s="256">
        <v>8914</v>
      </c>
      <c r="F23" s="257" t="str">
        <f>IFERROR(VLOOKUP(E23, Z!$A$2:$C$4127, 3, FALSE), "")</f>
        <v>Aeugst am Albis</v>
      </c>
      <c r="G23" s="258" t="s">
        <v>4881</v>
      </c>
      <c r="H23" s="255" t="s">
        <v>4941</v>
      </c>
      <c r="I23" s="255" t="s">
        <v>4942</v>
      </c>
      <c r="J23" s="256" t="s">
        <v>4878</v>
      </c>
      <c r="K23" s="259"/>
      <c r="L23" s="260"/>
      <c r="M23" s="253">
        <f t="shared" ref="M23:M86" si="0">$AF23</f>
        <v>0</v>
      </c>
      <c r="N23" s="261"/>
      <c r="O23" s="260"/>
      <c r="P23" s="253">
        <f>AX23</f>
        <v>0</v>
      </c>
      <c r="Q23" s="261"/>
      <c r="R23" s="260"/>
      <c r="S23" s="262">
        <f>AO23</f>
        <v>0</v>
      </c>
      <c r="T23" s="268">
        <v>45575</v>
      </c>
      <c r="U23" s="263">
        <f>MAX(Z23,AI23,AR23,BA23)*1000</f>
        <v>4100</v>
      </c>
      <c r="V23" s="64"/>
      <c r="W23" s="210">
        <f t="shared" ref="W23" si="1">IFERROR(IFERROR(IFERROR( MATCH(G23, INDEX(Appliances,,1), 0), MATCH(G23, INDEX(Appliances,,2), 0)), MATCH(G23, INDEX(Appliances,,3), 0)), 0)</f>
        <v>1</v>
      </c>
      <c r="X23" s="210" t="b">
        <f>IF(W23=0, "-", IF(W23&lt;=8, TRUE, FALSE))</f>
        <v>1</v>
      </c>
      <c r="Y23" s="210">
        <f>IF(X23, MATCH(J23, Y!$F$62:$H$62, 0), 0)</f>
        <v>1</v>
      </c>
      <c r="Z23" s="210" cm="1">
        <f t="array" ref="Z23">IFERROR(IF($X23, INDEX(Appliances, $W23, $Y23+3), 0), 0)</f>
        <v>4.0999999999999996</v>
      </c>
      <c r="AA23" s="64"/>
      <c r="AB23" s="211" t="b">
        <f>IF(OR($W23=9, $W23&gt;=12), TRUE, FALSE)</f>
        <v>0</v>
      </c>
      <c r="AC23" s="211" cm="1">
        <f t="array" ref="AC23">IF($AB23, INDEX(Appliances, $W23, 9), 0)</f>
        <v>0</v>
      </c>
      <c r="AD23" s="211" cm="1">
        <f t="array" ref="AD23">IF($AB23, INDEX(Appliances, $W23, 10), 0)</f>
        <v>0</v>
      </c>
      <c r="AE23" s="212">
        <f>IF(AB23, $K23, 0)</f>
        <v>0</v>
      </c>
      <c r="AF23" s="213">
        <f>IFERROR($AC23 * AE23 + $AD23, 0)</f>
        <v>0</v>
      </c>
      <c r="AG23" s="222" t="str">
        <f t="shared" ref="AG23:AG86" si="2">IFERROR(1 - L23/AF23, "-")</f>
        <v>-</v>
      </c>
      <c r="AH23" s="210">
        <f>_xlfn.MAXIFS(Y!$F$61:$J$61, Y!$F$61:$J$61, "&lt;="&amp;AG23)</f>
        <v>0</v>
      </c>
      <c r="AI23" s="210" cm="1">
        <f t="array" ref="AI23">IFERROR(IF(AE23&gt;0, INDEX(Appliances, $W23, MATCH($AH23, Y!$F$61:$J$61, 0)+3),0), 0)</f>
        <v>0</v>
      </c>
      <c r="AJ23" s="64"/>
      <c r="AK23" s="211" t="b">
        <f>IF($W23=11, TRUE, FALSE)</f>
        <v>0</v>
      </c>
      <c r="AL23" s="211" cm="1">
        <f t="array" ref="AL23">IF($AK23, INDEX(Appliances, $W23, 9), 0)</f>
        <v>0</v>
      </c>
      <c r="AM23" s="211" cm="1">
        <f t="array" ref="AM23">IF($AK23, INDEX(Appliances, $W23, 10), 0)</f>
        <v>0</v>
      </c>
      <c r="AN23" s="212">
        <f>IF(AK23, $Q23, 0)</f>
        <v>0</v>
      </c>
      <c r="AO23" s="213">
        <f>IFERROR($AL23 * AN23 + $AM23, 0)</f>
        <v>0</v>
      </c>
      <c r="AP23" s="222" t="str">
        <f>IFERROR(1 - R23/AO23, "-")</f>
        <v>-</v>
      </c>
      <c r="AQ23" s="210">
        <f>_xlfn.MAXIFS(Y!$F$61:$J$61, Y!$F$61:$J$61, "&lt;="&amp;AP23)</f>
        <v>0</v>
      </c>
      <c r="AR23" s="210" cm="1">
        <f t="array" ref="AR23">IFERROR(IF(AN23&gt;0, INDEX(Appliances, $W23, MATCH($AQ23, Y!$F$61:$J$61, 0)+3),0), 0)</f>
        <v>0</v>
      </c>
      <c r="AS23" s="64"/>
      <c r="AT23" s="211" t="b">
        <f>IF(OR($W23=11, $W23=10), TRUE, FALSE)</f>
        <v>0</v>
      </c>
      <c r="AU23" s="211">
        <f t="shared" ref="AU23" si="3">IF($AT23, INDEX(Appliances, 10, 9), 0)</f>
        <v>0</v>
      </c>
      <c r="AV23" s="211">
        <f t="shared" ref="AV23" si="4">IF($AT23, INDEX(Appliances, 10, 10), 0)</f>
        <v>0</v>
      </c>
      <c r="AW23" s="212">
        <f>IF(AT23, $N23, 0)</f>
        <v>0</v>
      </c>
      <c r="AX23" s="213">
        <f>IFERROR(IF(AW23&lt;35, $AU23 * AW23 + $AV23, 0.05), 0)</f>
        <v>0</v>
      </c>
      <c r="AY23" s="222" t="str">
        <f>IFERROR(1 - AA23/AX23, "-")</f>
        <v>-</v>
      </c>
      <c r="AZ23" s="210">
        <f>_xlfn.MAXIFS(Y!$F$61:$J$61, Y!$F$61:$J$61, "&lt;="&amp;AY23)</f>
        <v>0</v>
      </c>
      <c r="BA23" s="210" cm="1">
        <f t="array" ref="BA23">IFERROR(IF(AW23&gt;0, INDEX(Appliances, $W23, MATCH($AQ23, Y!$F$61:$J$61, 0)+3),0), 0)</f>
        <v>0</v>
      </c>
      <c r="BB23" s="64"/>
    </row>
    <row r="24" spans="1:54" s="264" customFormat="1" ht="12" x14ac:dyDescent="0.2">
      <c r="A24" s="137"/>
      <c r="B24" s="251">
        <v>2</v>
      </c>
      <c r="C24" s="255" t="s">
        <v>4943</v>
      </c>
      <c r="D24" s="255" t="s">
        <v>4944</v>
      </c>
      <c r="E24" s="256">
        <v>8914</v>
      </c>
      <c r="F24" s="257" t="str">
        <f>IFERROR(VLOOKUP(E24, Z!$A$2:$C$4127, 3, FALSE), "")</f>
        <v>Aeugst am Albis</v>
      </c>
      <c r="G24" s="258" t="s">
        <v>4905</v>
      </c>
      <c r="H24" s="255" t="s">
        <v>4945</v>
      </c>
      <c r="I24" s="255" t="s">
        <v>4942</v>
      </c>
      <c r="J24" s="256"/>
      <c r="K24" s="259">
        <v>450</v>
      </c>
      <c r="L24" s="260">
        <v>5</v>
      </c>
      <c r="M24" s="253">
        <f t="shared" si="0"/>
        <v>7.5250000000000004</v>
      </c>
      <c r="N24" s="261"/>
      <c r="O24" s="260"/>
      <c r="P24" s="253">
        <f t="shared" ref="P24:P87" si="5">AX24</f>
        <v>0</v>
      </c>
      <c r="Q24" s="261"/>
      <c r="R24" s="260"/>
      <c r="S24" s="262">
        <f t="shared" ref="S24:S87" si="6">AO24</f>
        <v>0</v>
      </c>
      <c r="T24" s="268">
        <v>45580</v>
      </c>
      <c r="U24" s="263">
        <f t="shared" ref="U24:U87" si="7">MAX(Z24,AI24,AR24,BA24)*1000</f>
        <v>8500</v>
      </c>
      <c r="V24" s="64"/>
      <c r="W24" s="210">
        <f t="shared" ref="W24" si="8">IFERROR(IFERROR(IFERROR( MATCH(G24, INDEX(Appliances,,1), 0), MATCH(G24, INDEX(Appliances,,2), 0)), MATCH(G24, INDEX(Appliances,,3), 0)), 0)</f>
        <v>9</v>
      </c>
      <c r="X24" s="210" t="b">
        <f t="shared" ref="X24:X87" si="9">IF(W24=0, "-", IF(W24&lt;=8, TRUE, FALSE))</f>
        <v>0</v>
      </c>
      <c r="Y24" s="210">
        <f>IF(X24, MATCH(J24, Y!$F$62:$H$62, 0), 0)</f>
        <v>0</v>
      </c>
      <c r="Z24" s="210" cm="1">
        <f t="array" ref="Z24">IFERROR(IF($X24, INDEX(Appliances, $W24, $Y24+3), 0), 0)</f>
        <v>0</v>
      </c>
      <c r="AA24" s="64"/>
      <c r="AB24" s="211" t="b">
        <f t="shared" ref="AB24:AB87" si="10">IF(OR($W24=9, $W24&gt;=12), TRUE, FALSE)</f>
        <v>1</v>
      </c>
      <c r="AC24" s="211" cm="1">
        <f t="array" ref="AC24">IF($AB24, INDEX(Appliances, $W24, 9), 0)</f>
        <v>0.01</v>
      </c>
      <c r="AD24" s="211" cm="1">
        <f t="array" ref="AD24">IF($AB24, INDEX(Appliances, $W24, 10), 0)</f>
        <v>3.0249999999999999</v>
      </c>
      <c r="AE24" s="212">
        <f t="shared" ref="AE24:AE87" si="11">IF(AB24, $K24, 0)</f>
        <v>450</v>
      </c>
      <c r="AF24" s="213">
        <f t="shared" ref="AF24:AF87" si="12">IFERROR($AC24 * AE24 + $AD24, 0)</f>
        <v>7.5250000000000004</v>
      </c>
      <c r="AG24" s="222">
        <f t="shared" si="2"/>
        <v>0.33554817275747506</v>
      </c>
      <c r="AH24" s="210">
        <f>_xlfn.MAXIFS(Y!$F$61:$J$61, Y!$F$61:$J$61, "&lt;="&amp;AG24)</f>
        <v>0.33</v>
      </c>
      <c r="AI24" s="210" cm="1">
        <f t="array" ref="AI24">IFERROR(IF(AE24&gt;0, INDEX(Appliances, $W24, MATCH($AH24, Y!$F$61:$J$61, 0)+3),0), 0)</f>
        <v>8.5</v>
      </c>
      <c r="AJ24" s="64"/>
      <c r="AK24" s="211" t="b">
        <f t="shared" ref="AK24:AK87" si="13">IF($W24=11, TRUE, FALSE)</f>
        <v>0</v>
      </c>
      <c r="AL24" s="211" cm="1">
        <f t="array" ref="AL24">IF($AK24, INDEX(Appliances, $W24, 9), 0)</f>
        <v>0</v>
      </c>
      <c r="AM24" s="211" cm="1">
        <f t="array" ref="AM24">IF($AK24, INDEX(Appliances, $W24, 10), 0)</f>
        <v>0</v>
      </c>
      <c r="AN24" s="212">
        <f t="shared" ref="AN24:AN87" si="14">IF(AK24, $Q24, 0)</f>
        <v>0</v>
      </c>
      <c r="AO24" s="213">
        <f t="shared" ref="AO24:AO87" si="15">IFERROR($AL24 * AN24 + $AM24, 0)</f>
        <v>0</v>
      </c>
      <c r="AP24" s="222" t="str">
        <f t="shared" ref="AP24:AP87" si="16">IFERROR(1 - R24/AO24, "-")</f>
        <v>-</v>
      </c>
      <c r="AQ24" s="210">
        <f>_xlfn.MAXIFS(Y!$F$61:$J$61, Y!$F$61:$J$61, "&lt;="&amp;AP24)</f>
        <v>0</v>
      </c>
      <c r="AR24" s="210" cm="1">
        <f t="array" ref="AR24">IFERROR(IF(AN24&gt;0, INDEX(Appliances, $W24, MATCH($AQ24, Y!$F$61:$J$61, 0)+3),0), 0)</f>
        <v>0</v>
      </c>
      <c r="AS24" s="64"/>
      <c r="AT24" s="211" t="b">
        <f t="shared" ref="AT24:AT87" si="17">IF(OR($W24=11, $W24=10), TRUE, FALSE)</f>
        <v>0</v>
      </c>
      <c r="AU24" s="211">
        <f t="shared" ref="AU24" si="18">IF($AT24, INDEX(Appliances, 10, 9), 0)</f>
        <v>0</v>
      </c>
      <c r="AV24" s="211">
        <f t="shared" ref="AV24" si="19">IF($AT24, INDEX(Appliances, 10, 10), 0)</f>
        <v>0</v>
      </c>
      <c r="AW24" s="212">
        <f t="shared" ref="AW24:AW87" si="20">IF(AT24, $N24, 0)</f>
        <v>0</v>
      </c>
      <c r="AX24" s="213">
        <f t="shared" ref="AX24:AX87" si="21">IFERROR(IF(AW24&lt;35, $AU24 * AW24 + $AV24, 0.05), 0)</f>
        <v>0</v>
      </c>
      <c r="AY24" s="222" t="str">
        <f t="shared" ref="AY24:AY87" si="22">IFERROR(1 - AA24/AX24, "-")</f>
        <v>-</v>
      </c>
      <c r="AZ24" s="210">
        <f>_xlfn.MAXIFS(Y!$F$61:$J$61, Y!$F$61:$J$61, "&lt;="&amp;AY24)</f>
        <v>0</v>
      </c>
      <c r="BA24" s="210" cm="1">
        <f t="array" ref="BA24">IFERROR(IF(AW24&gt;0, INDEX(Appliances, $W24, MATCH($AQ24, Y!$F$61:$J$61, 0)+3),0), 0)</f>
        <v>0</v>
      </c>
      <c r="BB24" s="64"/>
    </row>
    <row r="25" spans="1:54" s="264" customFormat="1" ht="12" x14ac:dyDescent="0.2">
      <c r="A25" s="137"/>
      <c r="B25" s="251">
        <v>3</v>
      </c>
      <c r="C25" s="255" t="s">
        <v>4943</v>
      </c>
      <c r="D25" s="255" t="s">
        <v>4944</v>
      </c>
      <c r="E25" s="256">
        <v>8914</v>
      </c>
      <c r="F25" s="257" t="str">
        <f>IFERROR(VLOOKUP(E25, Z!$A$2:$C$4127, 3, FALSE), "")</f>
        <v>Aeugst am Albis</v>
      </c>
      <c r="G25" s="258" t="s">
        <v>4908</v>
      </c>
      <c r="H25" s="255" t="s">
        <v>4946</v>
      </c>
      <c r="I25" s="255" t="s">
        <v>4942</v>
      </c>
      <c r="J25" s="256" t="s">
        <v>4879</v>
      </c>
      <c r="K25" s="259"/>
      <c r="L25" s="260"/>
      <c r="M25" s="253">
        <f t="shared" si="0"/>
        <v>0</v>
      </c>
      <c r="N25" s="261">
        <v>30</v>
      </c>
      <c r="O25" s="260">
        <v>0.05</v>
      </c>
      <c r="P25" s="253">
        <f t="shared" si="5"/>
        <v>5.6000000000000001E-2</v>
      </c>
      <c r="Q25" s="261"/>
      <c r="R25" s="260"/>
      <c r="S25" s="262">
        <f t="shared" si="6"/>
        <v>0</v>
      </c>
      <c r="T25" s="268">
        <v>45580</v>
      </c>
      <c r="U25" s="263">
        <f t="shared" si="7"/>
        <v>5100</v>
      </c>
      <c r="V25" s="64"/>
      <c r="W25" s="210">
        <f t="shared" ref="W25" si="23">IFERROR(IFERROR(IFERROR( MATCH(G25, INDEX(Appliances,,1), 0), MATCH(G25, INDEX(Appliances,,2), 0)), MATCH(G25, INDEX(Appliances,,3), 0)), 0)</f>
        <v>10</v>
      </c>
      <c r="X25" s="210" t="b">
        <f t="shared" si="9"/>
        <v>0</v>
      </c>
      <c r="Y25" s="210">
        <f>IF(X25, MATCH(J25, Y!$F$62:$H$62, 0), 0)</f>
        <v>0</v>
      </c>
      <c r="Z25" s="210" cm="1">
        <f t="array" ref="Z25">IFERROR(IF($X25, INDEX(Appliances, $W25, $Y25+3), 0), 0)</f>
        <v>0</v>
      </c>
      <c r="AA25" s="64"/>
      <c r="AB25" s="211" t="b">
        <f t="shared" si="10"/>
        <v>0</v>
      </c>
      <c r="AC25" s="211" cm="1">
        <f t="array" ref="AC25">IF($AB25, INDEX(Appliances, $W25, 9), 0)</f>
        <v>0</v>
      </c>
      <c r="AD25" s="211" cm="1">
        <f t="array" ref="AD25">IF($AB25, INDEX(Appliances, $W25, 10), 0)</f>
        <v>0</v>
      </c>
      <c r="AE25" s="212">
        <f t="shared" si="11"/>
        <v>0</v>
      </c>
      <c r="AF25" s="213">
        <f t="shared" si="12"/>
        <v>0</v>
      </c>
      <c r="AG25" s="222" t="str">
        <f t="shared" si="2"/>
        <v>-</v>
      </c>
      <c r="AH25" s="210">
        <f>_xlfn.MAXIFS(Y!$F$61:$J$61, Y!$F$61:$J$61, "&lt;="&amp;AG25)</f>
        <v>0</v>
      </c>
      <c r="AI25" s="210" cm="1">
        <f t="array" ref="AI25">IFERROR(IF(AE25&gt;0, INDEX(Appliances, $W25, MATCH($AH25, Y!$F$61:$J$61, 0)+3),0), 0)</f>
        <v>0</v>
      </c>
      <c r="AJ25" s="64"/>
      <c r="AK25" s="211" t="b">
        <f t="shared" si="13"/>
        <v>0</v>
      </c>
      <c r="AL25" s="211" cm="1">
        <f t="array" ref="AL25">IF($AK25, INDEX(Appliances, $W25, 9), 0)</f>
        <v>0</v>
      </c>
      <c r="AM25" s="211" cm="1">
        <f t="array" ref="AM25">IF($AK25, INDEX(Appliances, $W25, 10), 0)</f>
        <v>0</v>
      </c>
      <c r="AN25" s="212">
        <f t="shared" si="14"/>
        <v>0</v>
      </c>
      <c r="AO25" s="213">
        <f t="shared" si="15"/>
        <v>0</v>
      </c>
      <c r="AP25" s="222" t="str">
        <f t="shared" si="16"/>
        <v>-</v>
      </c>
      <c r="AQ25" s="210">
        <f>_xlfn.MAXIFS(Y!$F$61:$J$61, Y!$F$61:$J$61, "&lt;="&amp;AP25)</f>
        <v>0</v>
      </c>
      <c r="AR25" s="210" cm="1">
        <f t="array" ref="AR25">IFERROR(IF(AN25&gt;0, INDEX(Appliances, $W25, MATCH($AQ25, Y!$F$61:$J$61, 0)+3),0), 0)</f>
        <v>0</v>
      </c>
      <c r="AS25" s="64"/>
      <c r="AT25" s="211" t="b">
        <f t="shared" si="17"/>
        <v>1</v>
      </c>
      <c r="AU25" s="211">
        <f t="shared" ref="AU25" si="24">IF($AT25, INDEX(Appliances, 10, 9), 0)</f>
        <v>-1.2999999999999999E-3</v>
      </c>
      <c r="AV25" s="211">
        <f t="shared" ref="AV25" si="25">IF($AT25, INDEX(Appliances, 10, 10), 0)</f>
        <v>9.5000000000000001E-2</v>
      </c>
      <c r="AW25" s="212">
        <f t="shared" si="20"/>
        <v>30</v>
      </c>
      <c r="AX25" s="213">
        <f t="shared" si="21"/>
        <v>5.6000000000000001E-2</v>
      </c>
      <c r="AY25" s="222">
        <f t="shared" si="22"/>
        <v>1</v>
      </c>
      <c r="AZ25" s="210">
        <f>_xlfn.MAXIFS(Y!$F$61:$J$61, Y!$F$61:$J$61, "&lt;="&amp;AY25)</f>
        <v>0.67</v>
      </c>
      <c r="BA25" s="210" cm="1">
        <f t="array" ref="BA25">IFERROR(IF(AW25&gt;0, INDEX(Appliances, $W25, MATCH($AQ25, Y!$F$61:$J$61, 0)+3),0), 0)</f>
        <v>5.0999999999999996</v>
      </c>
      <c r="BB25" s="64"/>
    </row>
    <row r="26" spans="1:54" s="264" customFormat="1" ht="12" x14ac:dyDescent="0.2">
      <c r="A26" s="137"/>
      <c r="B26" s="251">
        <v>4</v>
      </c>
      <c r="C26" s="255" t="s">
        <v>4947</v>
      </c>
      <c r="D26" s="255" t="s">
        <v>4948</v>
      </c>
      <c r="E26" s="256">
        <v>8914</v>
      </c>
      <c r="F26" s="257" t="str">
        <f>IFERROR(VLOOKUP(E26, Z!$A$2:$C$4127, 3, FALSE), "")</f>
        <v>Aeugst am Albis</v>
      </c>
      <c r="G26" s="258" t="s">
        <v>4912</v>
      </c>
      <c r="H26" s="255" t="s">
        <v>4949</v>
      </c>
      <c r="I26" s="255" t="s">
        <v>4942</v>
      </c>
      <c r="J26" s="256"/>
      <c r="K26" s="259"/>
      <c r="L26" s="260"/>
      <c r="M26" s="253">
        <f t="shared" si="0"/>
        <v>0</v>
      </c>
      <c r="N26" s="261">
        <v>36</v>
      </c>
      <c r="O26" s="260">
        <v>0.04</v>
      </c>
      <c r="P26" s="253">
        <f t="shared" si="5"/>
        <v>0.05</v>
      </c>
      <c r="Q26" s="261">
        <v>40</v>
      </c>
      <c r="R26" s="260">
        <v>0.21</v>
      </c>
      <c r="S26" s="262">
        <f t="shared" si="6"/>
        <v>0.25</v>
      </c>
      <c r="T26" s="268">
        <v>45621</v>
      </c>
      <c r="U26" s="263">
        <f t="shared" si="7"/>
        <v>6400</v>
      </c>
      <c r="V26" s="64"/>
      <c r="W26" s="210">
        <f t="shared" ref="W26" si="26">IFERROR(IFERROR(IFERROR( MATCH(G26, INDEX(Appliances,,1), 0), MATCH(G26, INDEX(Appliances,,2), 0)), MATCH(G26, INDEX(Appliances,,3), 0)), 0)</f>
        <v>11</v>
      </c>
      <c r="X26" s="210" t="b">
        <f t="shared" si="9"/>
        <v>0</v>
      </c>
      <c r="Y26" s="210">
        <f>IF(X26, MATCH(J26, Y!$F$62:$H$62, 0), 0)</f>
        <v>0</v>
      </c>
      <c r="Z26" s="210" cm="1">
        <f t="array" ref="Z26">IFERROR(IF($X26, INDEX(Appliances, $W26, $Y26+3), 0), 0)</f>
        <v>0</v>
      </c>
      <c r="AA26" s="64"/>
      <c r="AB26" s="211" t="b">
        <f t="shared" si="10"/>
        <v>0</v>
      </c>
      <c r="AC26" s="211" cm="1">
        <f t="array" ref="AC26">IF($AB26, INDEX(Appliances, $W26, 9), 0)</f>
        <v>0</v>
      </c>
      <c r="AD26" s="211" cm="1">
        <f t="array" ref="AD26">IF($AB26, INDEX(Appliances, $W26, 10), 0)</f>
        <v>0</v>
      </c>
      <c r="AE26" s="212">
        <f t="shared" si="11"/>
        <v>0</v>
      </c>
      <c r="AF26" s="213">
        <f t="shared" si="12"/>
        <v>0</v>
      </c>
      <c r="AG26" s="222" t="str">
        <f t="shared" si="2"/>
        <v>-</v>
      </c>
      <c r="AH26" s="210">
        <f>_xlfn.MAXIFS(Y!$F$61:$J$61, Y!$F$61:$J$61, "&lt;="&amp;AG26)</f>
        <v>0</v>
      </c>
      <c r="AI26" s="210" cm="1">
        <f t="array" ref="AI26">IFERROR(IF(AE26&gt;0, INDEX(Appliances, $W26, MATCH($AH26, Y!$F$61:$J$61, 0)+3),0), 0)</f>
        <v>0</v>
      </c>
      <c r="AJ26" s="64"/>
      <c r="AK26" s="211" t="b">
        <f t="shared" si="13"/>
        <v>1</v>
      </c>
      <c r="AL26" s="211" cm="1">
        <f t="array" ref="AL26">IF($AK26, INDEX(Appliances, $W26, 9), 0)</f>
        <v>0</v>
      </c>
      <c r="AM26" s="211" cm="1">
        <f t="array" ref="AM26">IF($AK26, INDEX(Appliances, $W26, 10), 0)</f>
        <v>0.25</v>
      </c>
      <c r="AN26" s="212">
        <f t="shared" si="14"/>
        <v>40</v>
      </c>
      <c r="AO26" s="213">
        <f t="shared" si="15"/>
        <v>0.25</v>
      </c>
      <c r="AP26" s="222">
        <f t="shared" si="16"/>
        <v>0.16000000000000003</v>
      </c>
      <c r="AQ26" s="210">
        <f>_xlfn.MAXIFS(Y!$F$61:$J$61, Y!$F$61:$J$61, "&lt;="&amp;AP26)</f>
        <v>0</v>
      </c>
      <c r="AR26" s="210" cm="1">
        <f t="array" ref="AR26">IFERROR(IF(AN26&gt;0, INDEX(Appliances, $W26, MATCH($AQ26, Y!$F$61:$J$61, 0)+3),0), 0)</f>
        <v>6.4</v>
      </c>
      <c r="AS26" s="64"/>
      <c r="AT26" s="211" t="b">
        <f t="shared" si="17"/>
        <v>1</v>
      </c>
      <c r="AU26" s="211">
        <f t="shared" ref="AU26" si="27">IF($AT26, INDEX(Appliances, 10, 9), 0)</f>
        <v>-1.2999999999999999E-3</v>
      </c>
      <c r="AV26" s="211">
        <f t="shared" ref="AV26" si="28">IF($AT26, INDEX(Appliances, 10, 10), 0)</f>
        <v>9.5000000000000001E-2</v>
      </c>
      <c r="AW26" s="212">
        <f t="shared" si="20"/>
        <v>36</v>
      </c>
      <c r="AX26" s="213">
        <f t="shared" si="21"/>
        <v>0.05</v>
      </c>
      <c r="AY26" s="222">
        <f t="shared" si="22"/>
        <v>1</v>
      </c>
      <c r="AZ26" s="210">
        <f>_xlfn.MAXIFS(Y!$F$61:$J$61, Y!$F$61:$J$61, "&lt;="&amp;AY26)</f>
        <v>0.67</v>
      </c>
      <c r="BA26" s="210" cm="1">
        <f t="array" ref="BA26">IFERROR(IF(AW26&gt;0, INDEX(Appliances, $W26, MATCH($AQ26, Y!$F$61:$J$61, 0)+3),0), 0)</f>
        <v>6.4</v>
      </c>
      <c r="BB26" s="64"/>
    </row>
    <row r="27" spans="1:54" s="264" customFormat="1" ht="12" x14ac:dyDescent="0.2">
      <c r="A27" s="137"/>
      <c r="B27" s="251">
        <v>5</v>
      </c>
      <c r="C27" s="255"/>
      <c r="D27" s="255"/>
      <c r="E27" s="256"/>
      <c r="F27" s="257" t="str">
        <f>IFERROR(VLOOKUP(E27, Z!$A$2:$C$4127, 3, FALSE), "")</f>
        <v/>
      </c>
      <c r="G27" s="258"/>
      <c r="H27" s="255"/>
      <c r="I27" s="255"/>
      <c r="J27" s="256" t="s">
        <v>4879</v>
      </c>
      <c r="K27" s="259"/>
      <c r="L27" s="260"/>
      <c r="M27" s="253">
        <f t="shared" si="0"/>
        <v>0</v>
      </c>
      <c r="N27" s="261"/>
      <c r="O27" s="260"/>
      <c r="P27" s="253">
        <f t="shared" si="5"/>
        <v>0</v>
      </c>
      <c r="Q27" s="261"/>
      <c r="R27" s="260"/>
      <c r="S27" s="262">
        <f t="shared" si="6"/>
        <v>0</v>
      </c>
      <c r="T27" s="268"/>
      <c r="U27" s="263">
        <f t="shared" si="7"/>
        <v>0</v>
      </c>
      <c r="V27" s="64"/>
      <c r="W27" s="210">
        <f t="shared" ref="W27" si="29">IFERROR(IFERROR(IFERROR( MATCH(G27, INDEX(Appliances,,1), 0), MATCH(G27, INDEX(Appliances,,2), 0)), MATCH(G27, INDEX(Appliances,,3), 0)), 0)</f>
        <v>0</v>
      </c>
      <c r="X27" s="210" t="str">
        <f t="shared" si="9"/>
        <v>-</v>
      </c>
      <c r="Y27" s="210" t="e">
        <f>IF(X27, MATCH(J27, Y!$F$62:$H$62, 0), 0)</f>
        <v>#VALUE!</v>
      </c>
      <c r="Z27" s="210" cm="1">
        <f t="array" ref="Z27">IFERROR(IF($X27, INDEX(Appliances, $W27, $Y27+3), 0), 0)</f>
        <v>0</v>
      </c>
      <c r="AA27" s="64"/>
      <c r="AB27" s="211" t="b">
        <f t="shared" si="10"/>
        <v>0</v>
      </c>
      <c r="AC27" s="211" cm="1">
        <f t="array" ref="AC27">IF($AB27, INDEX(Appliances, $W27, 9), 0)</f>
        <v>0</v>
      </c>
      <c r="AD27" s="211" cm="1">
        <f t="array" ref="AD27">IF($AB27, INDEX(Appliances, $W27, 10), 0)</f>
        <v>0</v>
      </c>
      <c r="AE27" s="212">
        <f t="shared" si="11"/>
        <v>0</v>
      </c>
      <c r="AF27" s="213">
        <f t="shared" si="12"/>
        <v>0</v>
      </c>
      <c r="AG27" s="222" t="str">
        <f t="shared" si="2"/>
        <v>-</v>
      </c>
      <c r="AH27" s="210">
        <f>_xlfn.MAXIFS(Y!$F$61:$J$61, Y!$F$61:$J$61, "&lt;="&amp;AG27)</f>
        <v>0</v>
      </c>
      <c r="AI27" s="210" cm="1">
        <f t="array" ref="AI27">IFERROR(IF(AE27&gt;0, INDEX(Appliances, $W27, MATCH($AH27, Y!$F$61:$J$61, 0)+3),0), 0)</f>
        <v>0</v>
      </c>
      <c r="AJ27" s="64"/>
      <c r="AK27" s="211" t="b">
        <f t="shared" si="13"/>
        <v>0</v>
      </c>
      <c r="AL27" s="211" cm="1">
        <f t="array" ref="AL27">IF($AK27, INDEX(Appliances, $W27, 9), 0)</f>
        <v>0</v>
      </c>
      <c r="AM27" s="211" cm="1">
        <f t="array" ref="AM27">IF($AK27, INDEX(Appliances, $W27, 10), 0)</f>
        <v>0</v>
      </c>
      <c r="AN27" s="212">
        <f t="shared" si="14"/>
        <v>0</v>
      </c>
      <c r="AO27" s="213">
        <f t="shared" si="15"/>
        <v>0</v>
      </c>
      <c r="AP27" s="222" t="str">
        <f t="shared" si="16"/>
        <v>-</v>
      </c>
      <c r="AQ27" s="210">
        <f>_xlfn.MAXIFS(Y!$F$61:$J$61, Y!$F$61:$J$61, "&lt;="&amp;AP27)</f>
        <v>0</v>
      </c>
      <c r="AR27" s="210" cm="1">
        <f t="array" ref="AR27">IFERROR(IF(AN27&gt;0, INDEX(Appliances, $W27, MATCH($AQ27, Y!$F$61:$J$61, 0)+3),0), 0)</f>
        <v>0</v>
      </c>
      <c r="AS27" s="64"/>
      <c r="AT27" s="211" t="b">
        <f t="shared" si="17"/>
        <v>0</v>
      </c>
      <c r="AU27" s="211">
        <f t="shared" ref="AU27" si="30">IF($AT27, INDEX(Appliances, 10, 9), 0)</f>
        <v>0</v>
      </c>
      <c r="AV27" s="211">
        <f t="shared" ref="AV27" si="31">IF($AT27, INDEX(Appliances, 10, 10), 0)</f>
        <v>0</v>
      </c>
      <c r="AW27" s="212">
        <f t="shared" si="20"/>
        <v>0</v>
      </c>
      <c r="AX27" s="213">
        <f t="shared" si="21"/>
        <v>0</v>
      </c>
      <c r="AY27" s="222" t="str">
        <f t="shared" si="22"/>
        <v>-</v>
      </c>
      <c r="AZ27" s="210">
        <f>_xlfn.MAXIFS(Y!$F$61:$J$61, Y!$F$61:$J$61, "&lt;="&amp;AY27)</f>
        <v>0</v>
      </c>
      <c r="BA27" s="210" cm="1">
        <f t="array" ref="BA27">IFERROR(IF(AW27&gt;0, INDEX(Appliances, $W27, MATCH($AQ27, Y!$F$61:$J$61, 0)+3),0), 0)</f>
        <v>0</v>
      </c>
      <c r="BB27" s="64"/>
    </row>
    <row r="28" spans="1:54" s="264" customFormat="1" ht="12" x14ac:dyDescent="0.2">
      <c r="A28" s="64"/>
      <c r="B28" s="251">
        <v>6</v>
      </c>
      <c r="C28" s="255"/>
      <c r="D28" s="255"/>
      <c r="E28" s="256"/>
      <c r="F28" s="257" t="str">
        <f>IFERROR(VLOOKUP(E28, Z!$A$2:$C$4127, 3, FALSE), "")</f>
        <v/>
      </c>
      <c r="G28" s="258"/>
      <c r="H28" s="255"/>
      <c r="I28" s="255"/>
      <c r="J28" s="256" t="s">
        <v>4880</v>
      </c>
      <c r="K28" s="259"/>
      <c r="L28" s="260"/>
      <c r="M28" s="253">
        <f t="shared" si="0"/>
        <v>0</v>
      </c>
      <c r="N28" s="261"/>
      <c r="O28" s="260"/>
      <c r="P28" s="253">
        <f t="shared" si="5"/>
        <v>0</v>
      </c>
      <c r="Q28" s="261"/>
      <c r="R28" s="260"/>
      <c r="S28" s="262">
        <f t="shared" si="6"/>
        <v>0</v>
      </c>
      <c r="T28" s="268"/>
      <c r="U28" s="263">
        <f t="shared" si="7"/>
        <v>0</v>
      </c>
      <c r="V28" s="64"/>
      <c r="W28" s="210">
        <f t="shared" ref="W28" si="32">IFERROR(IFERROR(IFERROR( MATCH(G28, INDEX(Appliances,,1), 0), MATCH(G28, INDEX(Appliances,,2), 0)), MATCH(G28, INDEX(Appliances,,3), 0)), 0)</f>
        <v>0</v>
      </c>
      <c r="X28" s="210" t="str">
        <f t="shared" si="9"/>
        <v>-</v>
      </c>
      <c r="Y28" s="210" t="e">
        <f>IF(X28, MATCH(J28, Y!$F$62:$H$62, 0), 0)</f>
        <v>#VALUE!</v>
      </c>
      <c r="Z28" s="210" cm="1">
        <f t="array" ref="Z28">IFERROR(IF($X28, INDEX(Appliances, $W28, $Y28+3), 0), 0)</f>
        <v>0</v>
      </c>
      <c r="AA28" s="64"/>
      <c r="AB28" s="211" t="b">
        <f t="shared" si="10"/>
        <v>0</v>
      </c>
      <c r="AC28" s="211" cm="1">
        <f t="array" ref="AC28">IF($AB28, INDEX(Appliances, $W28, 9), 0)</f>
        <v>0</v>
      </c>
      <c r="AD28" s="211" cm="1">
        <f t="array" ref="AD28">IF($AB28, INDEX(Appliances, $W28, 10), 0)</f>
        <v>0</v>
      </c>
      <c r="AE28" s="212">
        <f t="shared" si="11"/>
        <v>0</v>
      </c>
      <c r="AF28" s="213">
        <f t="shared" si="12"/>
        <v>0</v>
      </c>
      <c r="AG28" s="222" t="str">
        <f t="shared" si="2"/>
        <v>-</v>
      </c>
      <c r="AH28" s="210">
        <f>_xlfn.MAXIFS(Y!$F$61:$J$61, Y!$F$61:$J$61, "&lt;="&amp;AG28)</f>
        <v>0</v>
      </c>
      <c r="AI28" s="210" cm="1">
        <f t="array" ref="AI28">IFERROR(IF(AE28&gt;0, INDEX(Appliances, $W28, MATCH($AH28, Y!$F$61:$J$61, 0)+3),0), 0)</f>
        <v>0</v>
      </c>
      <c r="AJ28" s="64"/>
      <c r="AK28" s="211" t="b">
        <f t="shared" si="13"/>
        <v>0</v>
      </c>
      <c r="AL28" s="211" cm="1">
        <f t="array" ref="AL28">IF($AK28, INDEX(Appliances, $W28, 9), 0)</f>
        <v>0</v>
      </c>
      <c r="AM28" s="211" cm="1">
        <f t="array" ref="AM28">IF($AK28, INDEX(Appliances, $W28, 10), 0)</f>
        <v>0</v>
      </c>
      <c r="AN28" s="212">
        <f t="shared" si="14"/>
        <v>0</v>
      </c>
      <c r="AO28" s="213">
        <f t="shared" si="15"/>
        <v>0</v>
      </c>
      <c r="AP28" s="222" t="str">
        <f t="shared" si="16"/>
        <v>-</v>
      </c>
      <c r="AQ28" s="210">
        <f>_xlfn.MAXIFS(Y!$F$61:$J$61, Y!$F$61:$J$61, "&lt;="&amp;AP28)</f>
        <v>0</v>
      </c>
      <c r="AR28" s="210" cm="1">
        <f t="array" ref="AR28">IFERROR(IF(AN28&gt;0, INDEX(Appliances, $W28, MATCH($AQ28, Y!$F$61:$J$61, 0)+3),0), 0)</f>
        <v>0</v>
      </c>
      <c r="AS28" s="64"/>
      <c r="AT28" s="211" t="b">
        <f t="shared" si="17"/>
        <v>0</v>
      </c>
      <c r="AU28" s="211">
        <f t="shared" ref="AU28" si="33">IF($AT28, INDEX(Appliances, 10, 9), 0)</f>
        <v>0</v>
      </c>
      <c r="AV28" s="211">
        <f t="shared" ref="AV28" si="34">IF($AT28, INDEX(Appliances, 10, 10), 0)</f>
        <v>0</v>
      </c>
      <c r="AW28" s="212">
        <f t="shared" si="20"/>
        <v>0</v>
      </c>
      <c r="AX28" s="213">
        <f t="shared" si="21"/>
        <v>0</v>
      </c>
      <c r="AY28" s="222" t="str">
        <f t="shared" si="22"/>
        <v>-</v>
      </c>
      <c r="AZ28" s="210">
        <f>_xlfn.MAXIFS(Y!$F$61:$J$61, Y!$F$61:$J$61, "&lt;="&amp;AY28)</f>
        <v>0</v>
      </c>
      <c r="BA28" s="210" cm="1">
        <f t="array" ref="BA28">IFERROR(IF(AW28&gt;0, INDEX(Appliances, $W28, MATCH($AQ28, Y!$F$61:$J$61, 0)+3),0), 0)</f>
        <v>0</v>
      </c>
      <c r="BB28" s="64"/>
    </row>
    <row r="29" spans="1:54" s="264" customFormat="1" ht="12" x14ac:dyDescent="0.2">
      <c r="A29" s="64"/>
      <c r="B29" s="251">
        <v>7</v>
      </c>
      <c r="C29" s="255"/>
      <c r="D29" s="255"/>
      <c r="E29" s="256"/>
      <c r="F29" s="257" t="str">
        <f>IFERROR(VLOOKUP(E29, Z!$A$2:$C$4127, 3, FALSE), "")</f>
        <v/>
      </c>
      <c r="G29" s="258"/>
      <c r="H29" s="255"/>
      <c r="I29" s="255"/>
      <c r="J29" s="256"/>
      <c r="K29" s="259"/>
      <c r="L29" s="260"/>
      <c r="M29" s="253">
        <f t="shared" si="0"/>
        <v>0</v>
      </c>
      <c r="N29" s="261"/>
      <c r="O29" s="260"/>
      <c r="P29" s="253">
        <f t="shared" si="5"/>
        <v>0</v>
      </c>
      <c r="Q29" s="261"/>
      <c r="R29" s="260"/>
      <c r="S29" s="262">
        <f t="shared" si="6"/>
        <v>0</v>
      </c>
      <c r="T29" s="268"/>
      <c r="U29" s="263">
        <f t="shared" si="7"/>
        <v>0</v>
      </c>
      <c r="V29" s="64"/>
      <c r="W29" s="210">
        <f t="shared" ref="W29" si="35">IFERROR(IFERROR(IFERROR( MATCH(G29, INDEX(Appliances,,1), 0), MATCH(G29, INDEX(Appliances,,2), 0)), MATCH(G29, INDEX(Appliances,,3), 0)), 0)</f>
        <v>0</v>
      </c>
      <c r="X29" s="210" t="str">
        <f t="shared" si="9"/>
        <v>-</v>
      </c>
      <c r="Y29" s="210" t="e">
        <f>IF(X29, MATCH(J29, Y!$F$62:$H$62, 0), 0)</f>
        <v>#VALUE!</v>
      </c>
      <c r="Z29" s="210" cm="1">
        <f t="array" ref="Z29">IFERROR(IF($X29, INDEX(Appliances, $W29, $Y29+3), 0), 0)</f>
        <v>0</v>
      </c>
      <c r="AA29" s="64"/>
      <c r="AB29" s="211" t="b">
        <f t="shared" si="10"/>
        <v>0</v>
      </c>
      <c r="AC29" s="211" cm="1">
        <f t="array" ref="AC29">IF($AB29, INDEX(Appliances, $W29, 9), 0)</f>
        <v>0</v>
      </c>
      <c r="AD29" s="211" cm="1">
        <f t="array" ref="AD29">IF($AB29, INDEX(Appliances, $W29, 10), 0)</f>
        <v>0</v>
      </c>
      <c r="AE29" s="212">
        <f t="shared" si="11"/>
        <v>0</v>
      </c>
      <c r="AF29" s="213">
        <f t="shared" si="12"/>
        <v>0</v>
      </c>
      <c r="AG29" s="222" t="str">
        <f t="shared" si="2"/>
        <v>-</v>
      </c>
      <c r="AH29" s="210">
        <f>_xlfn.MAXIFS(Y!$F$61:$J$61, Y!$F$61:$J$61, "&lt;="&amp;AG29)</f>
        <v>0</v>
      </c>
      <c r="AI29" s="210" cm="1">
        <f t="array" ref="AI29">IFERROR(IF(AE29&gt;0, INDEX(Appliances, $W29, MATCH($AH29, Y!$F$61:$J$61, 0)+3),0), 0)</f>
        <v>0</v>
      </c>
      <c r="AJ29" s="64"/>
      <c r="AK29" s="211" t="b">
        <f t="shared" si="13"/>
        <v>0</v>
      </c>
      <c r="AL29" s="211" cm="1">
        <f t="array" ref="AL29">IF($AK29, INDEX(Appliances, $W29, 9), 0)</f>
        <v>0</v>
      </c>
      <c r="AM29" s="211" cm="1">
        <f t="array" ref="AM29">IF($AK29, INDEX(Appliances, $W29, 10), 0)</f>
        <v>0</v>
      </c>
      <c r="AN29" s="212">
        <f t="shared" si="14"/>
        <v>0</v>
      </c>
      <c r="AO29" s="213">
        <f t="shared" si="15"/>
        <v>0</v>
      </c>
      <c r="AP29" s="222" t="str">
        <f t="shared" si="16"/>
        <v>-</v>
      </c>
      <c r="AQ29" s="210">
        <f>_xlfn.MAXIFS(Y!$F$61:$J$61, Y!$F$61:$J$61, "&lt;="&amp;AP29)</f>
        <v>0</v>
      </c>
      <c r="AR29" s="210" cm="1">
        <f t="array" ref="AR29">IFERROR(IF(AN29&gt;0, INDEX(Appliances, $W29, MATCH($AQ29, Y!$F$61:$J$61, 0)+3),0), 0)</f>
        <v>0</v>
      </c>
      <c r="AS29" s="64"/>
      <c r="AT29" s="211" t="b">
        <f t="shared" si="17"/>
        <v>0</v>
      </c>
      <c r="AU29" s="211">
        <f t="shared" ref="AU29" si="36">IF($AT29, INDEX(Appliances, 10, 9), 0)</f>
        <v>0</v>
      </c>
      <c r="AV29" s="211">
        <f t="shared" ref="AV29" si="37">IF($AT29, INDEX(Appliances, 10, 10), 0)</f>
        <v>0</v>
      </c>
      <c r="AW29" s="212">
        <f t="shared" si="20"/>
        <v>0</v>
      </c>
      <c r="AX29" s="213">
        <f t="shared" si="21"/>
        <v>0</v>
      </c>
      <c r="AY29" s="222" t="str">
        <f t="shared" si="22"/>
        <v>-</v>
      </c>
      <c r="AZ29" s="210">
        <f>_xlfn.MAXIFS(Y!$F$61:$J$61, Y!$F$61:$J$61, "&lt;="&amp;AY29)</f>
        <v>0</v>
      </c>
      <c r="BA29" s="210" cm="1">
        <f t="array" ref="BA29">IFERROR(IF(AW29&gt;0, INDEX(Appliances, $W29, MATCH($AQ29, Y!$F$61:$J$61, 0)+3),0), 0)</f>
        <v>0</v>
      </c>
      <c r="BB29" s="64"/>
    </row>
    <row r="30" spans="1:54" s="264" customFormat="1" ht="12" x14ac:dyDescent="0.2">
      <c r="A30" s="64"/>
      <c r="B30" s="251">
        <v>8</v>
      </c>
      <c r="C30" s="255"/>
      <c r="D30" s="255"/>
      <c r="E30" s="256"/>
      <c r="F30" s="257" t="str">
        <f>IFERROR(VLOOKUP(E30, Z!$A$2:$C$4127, 3, FALSE), "")</f>
        <v/>
      </c>
      <c r="G30" s="258"/>
      <c r="H30" s="255"/>
      <c r="I30" s="255"/>
      <c r="J30" s="256"/>
      <c r="K30" s="259"/>
      <c r="L30" s="260"/>
      <c r="M30" s="253">
        <f t="shared" si="0"/>
        <v>0</v>
      </c>
      <c r="N30" s="261"/>
      <c r="O30" s="260"/>
      <c r="P30" s="253">
        <f t="shared" si="5"/>
        <v>0</v>
      </c>
      <c r="Q30" s="261"/>
      <c r="R30" s="260"/>
      <c r="S30" s="262">
        <f t="shared" si="6"/>
        <v>0</v>
      </c>
      <c r="T30" s="268"/>
      <c r="U30" s="263">
        <f t="shared" si="7"/>
        <v>0</v>
      </c>
      <c r="V30" s="64"/>
      <c r="W30" s="210">
        <f t="shared" ref="W30" si="38">IFERROR(IFERROR(IFERROR( MATCH(G30, INDEX(Appliances,,1), 0), MATCH(G30, INDEX(Appliances,,2), 0)), MATCH(G30, INDEX(Appliances,,3), 0)), 0)</f>
        <v>0</v>
      </c>
      <c r="X30" s="210" t="str">
        <f t="shared" si="9"/>
        <v>-</v>
      </c>
      <c r="Y30" s="210" t="e">
        <f>IF(X30, MATCH(J30, Y!$F$62:$H$62, 0), 0)</f>
        <v>#VALUE!</v>
      </c>
      <c r="Z30" s="210" cm="1">
        <f t="array" ref="Z30">IFERROR(IF($X30, INDEX(Appliances, $W30, $Y30+3), 0), 0)</f>
        <v>0</v>
      </c>
      <c r="AA30" s="64"/>
      <c r="AB30" s="211" t="b">
        <f t="shared" si="10"/>
        <v>0</v>
      </c>
      <c r="AC30" s="211" cm="1">
        <f t="array" ref="AC30">IF($AB30, INDEX(Appliances, $W30, 9), 0)</f>
        <v>0</v>
      </c>
      <c r="AD30" s="211" cm="1">
        <f t="array" ref="AD30">IF($AB30, INDEX(Appliances, $W30, 10), 0)</f>
        <v>0</v>
      </c>
      <c r="AE30" s="212">
        <f t="shared" si="11"/>
        <v>0</v>
      </c>
      <c r="AF30" s="213">
        <f t="shared" si="12"/>
        <v>0</v>
      </c>
      <c r="AG30" s="222" t="str">
        <f t="shared" si="2"/>
        <v>-</v>
      </c>
      <c r="AH30" s="210">
        <f>_xlfn.MAXIFS(Y!$F$61:$J$61, Y!$F$61:$J$61, "&lt;="&amp;AG30)</f>
        <v>0</v>
      </c>
      <c r="AI30" s="210" cm="1">
        <f t="array" ref="AI30">IFERROR(IF(AE30&gt;0, INDEX(Appliances, $W30, MATCH($AH30, Y!$F$61:$J$61, 0)+3),0), 0)</f>
        <v>0</v>
      </c>
      <c r="AJ30" s="64"/>
      <c r="AK30" s="211" t="b">
        <f t="shared" si="13"/>
        <v>0</v>
      </c>
      <c r="AL30" s="211" cm="1">
        <f t="array" ref="AL30">IF($AK30, INDEX(Appliances, $W30, 9), 0)</f>
        <v>0</v>
      </c>
      <c r="AM30" s="211" cm="1">
        <f t="array" ref="AM30">IF($AK30, INDEX(Appliances, $W30, 10), 0)</f>
        <v>0</v>
      </c>
      <c r="AN30" s="212">
        <f t="shared" si="14"/>
        <v>0</v>
      </c>
      <c r="AO30" s="213">
        <f t="shared" si="15"/>
        <v>0</v>
      </c>
      <c r="AP30" s="222" t="str">
        <f t="shared" si="16"/>
        <v>-</v>
      </c>
      <c r="AQ30" s="210">
        <f>_xlfn.MAXIFS(Y!$F$61:$J$61, Y!$F$61:$J$61, "&lt;="&amp;AP30)</f>
        <v>0</v>
      </c>
      <c r="AR30" s="210" cm="1">
        <f t="array" ref="AR30">IFERROR(IF(AN30&gt;0, INDEX(Appliances, $W30, MATCH($AQ30, Y!$F$61:$J$61, 0)+3),0), 0)</f>
        <v>0</v>
      </c>
      <c r="AS30" s="64"/>
      <c r="AT30" s="211" t="b">
        <f t="shared" si="17"/>
        <v>0</v>
      </c>
      <c r="AU30" s="211">
        <f t="shared" ref="AU30" si="39">IF($AT30, INDEX(Appliances, 10, 9), 0)</f>
        <v>0</v>
      </c>
      <c r="AV30" s="211">
        <f t="shared" ref="AV30" si="40">IF($AT30, INDEX(Appliances, 10, 10), 0)</f>
        <v>0</v>
      </c>
      <c r="AW30" s="212">
        <f t="shared" si="20"/>
        <v>0</v>
      </c>
      <c r="AX30" s="213">
        <f t="shared" si="21"/>
        <v>0</v>
      </c>
      <c r="AY30" s="222" t="str">
        <f t="shared" si="22"/>
        <v>-</v>
      </c>
      <c r="AZ30" s="210">
        <f>_xlfn.MAXIFS(Y!$F$61:$J$61, Y!$F$61:$J$61, "&lt;="&amp;AY30)</f>
        <v>0</v>
      </c>
      <c r="BA30" s="210" cm="1">
        <f t="array" ref="BA30">IFERROR(IF(AW30&gt;0, INDEX(Appliances, $W30, MATCH($AQ30, Y!$F$61:$J$61, 0)+3),0), 0)</f>
        <v>0</v>
      </c>
      <c r="BB30" s="64"/>
    </row>
    <row r="31" spans="1:54" s="264" customFormat="1" ht="12" x14ac:dyDescent="0.2">
      <c r="A31" s="64"/>
      <c r="B31" s="251">
        <v>9</v>
      </c>
      <c r="C31" s="255"/>
      <c r="D31" s="255"/>
      <c r="E31" s="256"/>
      <c r="F31" s="257" t="str">
        <f>IFERROR(VLOOKUP(E31, Z!$A$2:$C$4127, 3, FALSE), "")</f>
        <v/>
      </c>
      <c r="G31" s="258"/>
      <c r="H31" s="255"/>
      <c r="I31" s="255"/>
      <c r="J31" s="256"/>
      <c r="K31" s="259"/>
      <c r="L31" s="260"/>
      <c r="M31" s="253">
        <f t="shared" si="0"/>
        <v>0</v>
      </c>
      <c r="N31" s="261"/>
      <c r="O31" s="260"/>
      <c r="P31" s="253">
        <f t="shared" si="5"/>
        <v>0</v>
      </c>
      <c r="Q31" s="261"/>
      <c r="R31" s="260"/>
      <c r="S31" s="262">
        <f t="shared" si="6"/>
        <v>0</v>
      </c>
      <c r="T31" s="268"/>
      <c r="U31" s="263">
        <f t="shared" si="7"/>
        <v>0</v>
      </c>
      <c r="V31" s="64"/>
      <c r="W31" s="210">
        <f t="shared" ref="W31" si="41">IFERROR(IFERROR(IFERROR( MATCH(G31, INDEX(Appliances,,1), 0), MATCH(G31, INDEX(Appliances,,2), 0)), MATCH(G31, INDEX(Appliances,,3), 0)), 0)</f>
        <v>0</v>
      </c>
      <c r="X31" s="210" t="str">
        <f t="shared" si="9"/>
        <v>-</v>
      </c>
      <c r="Y31" s="210" t="e">
        <f>IF(X31, MATCH(J31, Y!$F$62:$H$62, 0), 0)</f>
        <v>#VALUE!</v>
      </c>
      <c r="Z31" s="210" cm="1">
        <f t="array" ref="Z31">IFERROR(IF($X31, INDEX(Appliances, $W31, $Y31+3), 0), 0)</f>
        <v>0</v>
      </c>
      <c r="AA31" s="64"/>
      <c r="AB31" s="211" t="b">
        <f t="shared" si="10"/>
        <v>0</v>
      </c>
      <c r="AC31" s="211" cm="1">
        <f t="array" ref="AC31">IF($AB31, INDEX(Appliances, $W31, 9), 0)</f>
        <v>0</v>
      </c>
      <c r="AD31" s="211" cm="1">
        <f t="array" ref="AD31">IF($AB31, INDEX(Appliances, $W31, 10), 0)</f>
        <v>0</v>
      </c>
      <c r="AE31" s="212">
        <f t="shared" si="11"/>
        <v>0</v>
      </c>
      <c r="AF31" s="213">
        <f t="shared" si="12"/>
        <v>0</v>
      </c>
      <c r="AG31" s="222" t="str">
        <f t="shared" si="2"/>
        <v>-</v>
      </c>
      <c r="AH31" s="210">
        <f>_xlfn.MAXIFS(Y!$F$61:$J$61, Y!$F$61:$J$61, "&lt;="&amp;AG31)</f>
        <v>0</v>
      </c>
      <c r="AI31" s="210" cm="1">
        <f t="array" ref="AI31">IFERROR(IF(AE31&gt;0, INDEX(Appliances, $W31, MATCH($AH31, Y!$F$61:$J$61, 0)+3),0), 0)</f>
        <v>0</v>
      </c>
      <c r="AJ31" s="64"/>
      <c r="AK31" s="211" t="b">
        <f t="shared" si="13"/>
        <v>0</v>
      </c>
      <c r="AL31" s="211" cm="1">
        <f t="array" ref="AL31">IF($AK31, INDEX(Appliances, $W31, 9), 0)</f>
        <v>0</v>
      </c>
      <c r="AM31" s="211" cm="1">
        <f t="array" ref="AM31">IF($AK31, INDEX(Appliances, $W31, 10), 0)</f>
        <v>0</v>
      </c>
      <c r="AN31" s="212">
        <f t="shared" si="14"/>
        <v>0</v>
      </c>
      <c r="AO31" s="213">
        <f t="shared" si="15"/>
        <v>0</v>
      </c>
      <c r="AP31" s="222" t="str">
        <f t="shared" si="16"/>
        <v>-</v>
      </c>
      <c r="AQ31" s="210">
        <f>_xlfn.MAXIFS(Y!$F$61:$J$61, Y!$F$61:$J$61, "&lt;="&amp;AP31)</f>
        <v>0</v>
      </c>
      <c r="AR31" s="210" cm="1">
        <f t="array" ref="AR31">IFERROR(IF(AN31&gt;0, INDEX(Appliances, $W31, MATCH($AQ31, Y!$F$61:$J$61, 0)+3),0), 0)</f>
        <v>0</v>
      </c>
      <c r="AS31" s="64"/>
      <c r="AT31" s="211" t="b">
        <f t="shared" si="17"/>
        <v>0</v>
      </c>
      <c r="AU31" s="211">
        <f t="shared" ref="AU31" si="42">IF($AT31, INDEX(Appliances, 10, 9), 0)</f>
        <v>0</v>
      </c>
      <c r="AV31" s="211">
        <f t="shared" ref="AV31" si="43">IF($AT31, INDEX(Appliances, 10, 10), 0)</f>
        <v>0</v>
      </c>
      <c r="AW31" s="212">
        <f t="shared" si="20"/>
        <v>0</v>
      </c>
      <c r="AX31" s="213">
        <f t="shared" si="21"/>
        <v>0</v>
      </c>
      <c r="AY31" s="222" t="str">
        <f t="shared" si="22"/>
        <v>-</v>
      </c>
      <c r="AZ31" s="210">
        <f>_xlfn.MAXIFS(Y!$F$61:$J$61, Y!$F$61:$J$61, "&lt;="&amp;AY31)</f>
        <v>0</v>
      </c>
      <c r="BA31" s="210" cm="1">
        <f t="array" ref="BA31">IFERROR(IF(AW31&gt;0, INDEX(Appliances, $W31, MATCH($AQ31, Y!$F$61:$J$61, 0)+3),0), 0)</f>
        <v>0</v>
      </c>
      <c r="BB31" s="64"/>
    </row>
    <row r="32" spans="1:54" s="264" customFormat="1" ht="12.75" customHeight="1" x14ac:dyDescent="0.2">
      <c r="A32" s="64"/>
      <c r="B32" s="251">
        <v>10</v>
      </c>
      <c r="C32" s="255"/>
      <c r="D32" s="255"/>
      <c r="E32" s="256"/>
      <c r="F32" s="257" t="str">
        <f>IFERROR(VLOOKUP(E32, Z!$A$2:$C$4127, 3, FALSE), "")</f>
        <v/>
      </c>
      <c r="G32" s="258"/>
      <c r="H32" s="255"/>
      <c r="I32" s="255"/>
      <c r="J32" s="256"/>
      <c r="K32" s="259"/>
      <c r="L32" s="260"/>
      <c r="M32" s="253">
        <f t="shared" si="0"/>
        <v>0</v>
      </c>
      <c r="N32" s="261"/>
      <c r="O32" s="260"/>
      <c r="P32" s="253">
        <f t="shared" si="5"/>
        <v>0</v>
      </c>
      <c r="Q32" s="261"/>
      <c r="R32" s="260"/>
      <c r="S32" s="262">
        <f t="shared" si="6"/>
        <v>0</v>
      </c>
      <c r="T32" s="268"/>
      <c r="U32" s="263">
        <f t="shared" si="7"/>
        <v>0</v>
      </c>
      <c r="V32" s="64"/>
      <c r="W32" s="210">
        <f t="shared" ref="W32" si="44">IFERROR(IFERROR(IFERROR( MATCH(G32, INDEX(Appliances,,1), 0), MATCH(G32, INDEX(Appliances,,2), 0)), MATCH(G32, INDEX(Appliances,,3), 0)), 0)</f>
        <v>0</v>
      </c>
      <c r="X32" s="210" t="str">
        <f t="shared" si="9"/>
        <v>-</v>
      </c>
      <c r="Y32" s="210" t="e">
        <f>IF(X32, MATCH(J32, Y!$F$62:$H$62, 0), 0)</f>
        <v>#VALUE!</v>
      </c>
      <c r="Z32" s="210" cm="1">
        <f t="array" ref="Z32">IFERROR(IF($X32, INDEX(Appliances, $W32, $Y32+3), 0), 0)</f>
        <v>0</v>
      </c>
      <c r="AA32" s="64"/>
      <c r="AB32" s="211" t="b">
        <f t="shared" si="10"/>
        <v>0</v>
      </c>
      <c r="AC32" s="211" cm="1">
        <f t="array" ref="AC32">IF($AB32, INDEX(Appliances, $W32, 9), 0)</f>
        <v>0</v>
      </c>
      <c r="AD32" s="211" cm="1">
        <f t="array" ref="AD32">IF($AB32, INDEX(Appliances, $W32, 10), 0)</f>
        <v>0</v>
      </c>
      <c r="AE32" s="212">
        <f t="shared" si="11"/>
        <v>0</v>
      </c>
      <c r="AF32" s="213">
        <f t="shared" si="12"/>
        <v>0</v>
      </c>
      <c r="AG32" s="222" t="str">
        <f t="shared" si="2"/>
        <v>-</v>
      </c>
      <c r="AH32" s="210">
        <f>_xlfn.MAXIFS(Y!$F$61:$J$61, Y!$F$61:$J$61, "&lt;="&amp;AG32)</f>
        <v>0</v>
      </c>
      <c r="AI32" s="210" cm="1">
        <f t="array" ref="AI32">IFERROR(IF(AE32&gt;0, INDEX(Appliances, $W32, MATCH($AH32, Y!$F$61:$J$61, 0)+3),0), 0)</f>
        <v>0</v>
      </c>
      <c r="AJ32" s="64"/>
      <c r="AK32" s="211" t="b">
        <f t="shared" si="13"/>
        <v>0</v>
      </c>
      <c r="AL32" s="211" cm="1">
        <f t="array" ref="AL32">IF($AK32, INDEX(Appliances, $W32, 9), 0)</f>
        <v>0</v>
      </c>
      <c r="AM32" s="211" cm="1">
        <f t="array" ref="AM32">IF($AK32, INDEX(Appliances, $W32, 10), 0)</f>
        <v>0</v>
      </c>
      <c r="AN32" s="212">
        <f t="shared" si="14"/>
        <v>0</v>
      </c>
      <c r="AO32" s="213">
        <f t="shared" si="15"/>
        <v>0</v>
      </c>
      <c r="AP32" s="222" t="str">
        <f t="shared" si="16"/>
        <v>-</v>
      </c>
      <c r="AQ32" s="210">
        <f>_xlfn.MAXIFS(Y!$F$61:$J$61, Y!$F$61:$J$61, "&lt;="&amp;AP32)</f>
        <v>0</v>
      </c>
      <c r="AR32" s="210" cm="1">
        <f t="array" ref="AR32">IFERROR(IF(AN32&gt;0, INDEX(Appliances, $W32, MATCH($AQ32, Y!$F$61:$J$61, 0)+3),0), 0)</f>
        <v>0</v>
      </c>
      <c r="AS32" s="64"/>
      <c r="AT32" s="211" t="b">
        <f t="shared" si="17"/>
        <v>0</v>
      </c>
      <c r="AU32" s="211">
        <f t="shared" ref="AU32" si="45">IF($AT32, INDEX(Appliances, 10, 9), 0)</f>
        <v>0</v>
      </c>
      <c r="AV32" s="211">
        <f t="shared" ref="AV32" si="46">IF($AT32, INDEX(Appliances, 10, 10), 0)</f>
        <v>0</v>
      </c>
      <c r="AW32" s="212">
        <f t="shared" si="20"/>
        <v>0</v>
      </c>
      <c r="AX32" s="213">
        <f t="shared" si="21"/>
        <v>0</v>
      </c>
      <c r="AY32" s="222" t="str">
        <f t="shared" si="22"/>
        <v>-</v>
      </c>
      <c r="AZ32" s="210">
        <f>_xlfn.MAXIFS(Y!$F$61:$J$61, Y!$F$61:$J$61, "&lt;="&amp;AY32)</f>
        <v>0</v>
      </c>
      <c r="BA32" s="210" cm="1">
        <f t="array" ref="BA32">IFERROR(IF(AW32&gt;0, INDEX(Appliances, $W32, MATCH($AQ32, Y!$F$61:$J$61, 0)+3),0), 0)</f>
        <v>0</v>
      </c>
      <c r="BB32" s="64"/>
    </row>
    <row r="33" spans="1:54" s="264" customFormat="1" ht="12" x14ac:dyDescent="0.2">
      <c r="A33" s="64"/>
      <c r="B33" s="251">
        <v>11</v>
      </c>
      <c r="C33" s="255"/>
      <c r="D33" s="255"/>
      <c r="E33" s="256"/>
      <c r="F33" s="257" t="str">
        <f>IFERROR(VLOOKUP(E33, Z!$A$2:$C$4127, 3, FALSE), "")</f>
        <v/>
      </c>
      <c r="G33" s="258"/>
      <c r="H33" s="255"/>
      <c r="I33" s="255"/>
      <c r="J33" s="256"/>
      <c r="K33" s="259"/>
      <c r="L33" s="260"/>
      <c r="M33" s="253">
        <f t="shared" si="0"/>
        <v>0</v>
      </c>
      <c r="N33" s="261"/>
      <c r="O33" s="260"/>
      <c r="P33" s="253">
        <f t="shared" si="5"/>
        <v>0</v>
      </c>
      <c r="Q33" s="261"/>
      <c r="R33" s="260"/>
      <c r="S33" s="262">
        <f t="shared" si="6"/>
        <v>0</v>
      </c>
      <c r="T33" s="268"/>
      <c r="U33" s="263">
        <f t="shared" si="7"/>
        <v>0</v>
      </c>
      <c r="V33" s="64"/>
      <c r="W33" s="210">
        <f t="shared" ref="W33" si="47">IFERROR(IFERROR(IFERROR( MATCH(G33, INDEX(Appliances,,1), 0), MATCH(G33, INDEX(Appliances,,2), 0)), MATCH(G33, INDEX(Appliances,,3), 0)), 0)</f>
        <v>0</v>
      </c>
      <c r="X33" s="210" t="str">
        <f t="shared" si="9"/>
        <v>-</v>
      </c>
      <c r="Y33" s="210" t="e">
        <f>IF(X33, MATCH(J33, Y!$F$62:$H$62, 0), 0)</f>
        <v>#VALUE!</v>
      </c>
      <c r="Z33" s="210" cm="1">
        <f t="array" ref="Z33">IFERROR(IF($X33, INDEX(Appliances, $W33, $Y33+3), 0), 0)</f>
        <v>0</v>
      </c>
      <c r="AA33" s="64"/>
      <c r="AB33" s="211" t="b">
        <f t="shared" si="10"/>
        <v>0</v>
      </c>
      <c r="AC33" s="211" cm="1">
        <f t="array" ref="AC33">IF($AB33, INDEX(Appliances, $W33, 9), 0)</f>
        <v>0</v>
      </c>
      <c r="AD33" s="211" cm="1">
        <f t="array" ref="AD33">IF($AB33, INDEX(Appliances, $W33, 10), 0)</f>
        <v>0</v>
      </c>
      <c r="AE33" s="212">
        <f t="shared" si="11"/>
        <v>0</v>
      </c>
      <c r="AF33" s="213">
        <f t="shared" si="12"/>
        <v>0</v>
      </c>
      <c r="AG33" s="222" t="str">
        <f t="shared" si="2"/>
        <v>-</v>
      </c>
      <c r="AH33" s="210">
        <f>_xlfn.MAXIFS(Y!$F$61:$J$61, Y!$F$61:$J$61, "&lt;="&amp;AG33)</f>
        <v>0</v>
      </c>
      <c r="AI33" s="210" cm="1">
        <f t="array" ref="AI33">IFERROR(IF(AE33&gt;0, INDEX(Appliances, $W33, MATCH($AH33, Y!$F$61:$J$61, 0)+3),0), 0)</f>
        <v>0</v>
      </c>
      <c r="AJ33" s="64"/>
      <c r="AK33" s="211" t="b">
        <f t="shared" si="13"/>
        <v>0</v>
      </c>
      <c r="AL33" s="211" cm="1">
        <f t="array" ref="AL33">IF($AK33, INDEX(Appliances, $W33, 9), 0)</f>
        <v>0</v>
      </c>
      <c r="AM33" s="211" cm="1">
        <f t="array" ref="AM33">IF($AK33, INDEX(Appliances, $W33, 10), 0)</f>
        <v>0</v>
      </c>
      <c r="AN33" s="212">
        <f t="shared" si="14"/>
        <v>0</v>
      </c>
      <c r="AO33" s="213">
        <f t="shared" si="15"/>
        <v>0</v>
      </c>
      <c r="AP33" s="222" t="str">
        <f t="shared" si="16"/>
        <v>-</v>
      </c>
      <c r="AQ33" s="210">
        <f>_xlfn.MAXIFS(Y!$F$61:$J$61, Y!$F$61:$J$61, "&lt;="&amp;AP33)</f>
        <v>0</v>
      </c>
      <c r="AR33" s="210" cm="1">
        <f t="array" ref="AR33">IFERROR(IF(AN33&gt;0, INDEX(Appliances, $W33, MATCH($AQ33, Y!$F$61:$J$61, 0)+3),0), 0)</f>
        <v>0</v>
      </c>
      <c r="AS33" s="64"/>
      <c r="AT33" s="211" t="b">
        <f t="shared" si="17"/>
        <v>0</v>
      </c>
      <c r="AU33" s="211">
        <f t="shared" ref="AU33" si="48">IF($AT33, INDEX(Appliances, 10, 9), 0)</f>
        <v>0</v>
      </c>
      <c r="AV33" s="211">
        <f t="shared" ref="AV33" si="49">IF($AT33, INDEX(Appliances, 10, 10), 0)</f>
        <v>0</v>
      </c>
      <c r="AW33" s="212">
        <f t="shared" si="20"/>
        <v>0</v>
      </c>
      <c r="AX33" s="213">
        <f t="shared" si="21"/>
        <v>0</v>
      </c>
      <c r="AY33" s="222" t="str">
        <f t="shared" si="22"/>
        <v>-</v>
      </c>
      <c r="AZ33" s="210">
        <f>_xlfn.MAXIFS(Y!$F$61:$J$61, Y!$F$61:$J$61, "&lt;="&amp;AY33)</f>
        <v>0</v>
      </c>
      <c r="BA33" s="210" cm="1">
        <f t="array" ref="BA33">IFERROR(IF(AW33&gt;0, INDEX(Appliances, $W33, MATCH($AQ33, Y!$F$61:$J$61, 0)+3),0), 0)</f>
        <v>0</v>
      </c>
      <c r="BB33" s="64"/>
    </row>
    <row r="34" spans="1:54" s="264" customFormat="1" ht="12" x14ac:dyDescent="0.2">
      <c r="A34" s="64"/>
      <c r="B34" s="251">
        <v>12</v>
      </c>
      <c r="C34" s="255"/>
      <c r="D34" s="255"/>
      <c r="E34" s="256"/>
      <c r="F34" s="257" t="str">
        <f>IFERROR(VLOOKUP(E34, Z!$A$2:$C$4127, 3, FALSE), "")</f>
        <v/>
      </c>
      <c r="G34" s="258"/>
      <c r="H34" s="255"/>
      <c r="I34" s="255"/>
      <c r="J34" s="256"/>
      <c r="K34" s="259"/>
      <c r="L34" s="260"/>
      <c r="M34" s="253">
        <f t="shared" si="0"/>
        <v>0</v>
      </c>
      <c r="N34" s="261"/>
      <c r="O34" s="260"/>
      <c r="P34" s="253">
        <f t="shared" si="5"/>
        <v>0</v>
      </c>
      <c r="Q34" s="261"/>
      <c r="R34" s="260"/>
      <c r="S34" s="262">
        <f t="shared" si="6"/>
        <v>0</v>
      </c>
      <c r="T34" s="268"/>
      <c r="U34" s="263">
        <f t="shared" si="7"/>
        <v>0</v>
      </c>
      <c r="V34" s="64"/>
      <c r="W34" s="210">
        <f t="shared" ref="W34" si="50">IFERROR(IFERROR(IFERROR( MATCH(G34, INDEX(Appliances,,1), 0), MATCH(G34, INDEX(Appliances,,2), 0)), MATCH(G34, INDEX(Appliances,,3), 0)), 0)</f>
        <v>0</v>
      </c>
      <c r="X34" s="210" t="str">
        <f t="shared" si="9"/>
        <v>-</v>
      </c>
      <c r="Y34" s="210" t="e">
        <f>IF(X34, MATCH(J34, Y!$F$62:$H$62, 0), 0)</f>
        <v>#VALUE!</v>
      </c>
      <c r="Z34" s="210" cm="1">
        <f t="array" ref="Z34">IFERROR(IF($X34, INDEX(Appliances, $W34, $Y34+3), 0), 0)</f>
        <v>0</v>
      </c>
      <c r="AA34" s="64"/>
      <c r="AB34" s="211" t="b">
        <f t="shared" si="10"/>
        <v>0</v>
      </c>
      <c r="AC34" s="211" cm="1">
        <f t="array" ref="AC34">IF($AB34, INDEX(Appliances, $W34, 9), 0)</f>
        <v>0</v>
      </c>
      <c r="AD34" s="211" cm="1">
        <f t="array" ref="AD34">IF($AB34, INDEX(Appliances, $W34, 10), 0)</f>
        <v>0</v>
      </c>
      <c r="AE34" s="212">
        <f t="shared" si="11"/>
        <v>0</v>
      </c>
      <c r="AF34" s="213">
        <f t="shared" si="12"/>
        <v>0</v>
      </c>
      <c r="AG34" s="222" t="str">
        <f t="shared" si="2"/>
        <v>-</v>
      </c>
      <c r="AH34" s="210">
        <f>_xlfn.MAXIFS(Y!$F$61:$J$61, Y!$F$61:$J$61, "&lt;="&amp;AG34)</f>
        <v>0</v>
      </c>
      <c r="AI34" s="210" cm="1">
        <f t="array" ref="AI34">IFERROR(IF(AE34&gt;0, INDEX(Appliances, $W34, MATCH($AH34, Y!$F$61:$J$61, 0)+3),0), 0)</f>
        <v>0</v>
      </c>
      <c r="AJ34" s="64"/>
      <c r="AK34" s="211" t="b">
        <f t="shared" si="13"/>
        <v>0</v>
      </c>
      <c r="AL34" s="211" cm="1">
        <f t="array" ref="AL34">IF($AK34, INDEX(Appliances, $W34, 9), 0)</f>
        <v>0</v>
      </c>
      <c r="AM34" s="211" cm="1">
        <f t="array" ref="AM34">IF($AK34, INDEX(Appliances, $W34, 10), 0)</f>
        <v>0</v>
      </c>
      <c r="AN34" s="212">
        <f t="shared" si="14"/>
        <v>0</v>
      </c>
      <c r="AO34" s="213">
        <f t="shared" si="15"/>
        <v>0</v>
      </c>
      <c r="AP34" s="222" t="str">
        <f t="shared" si="16"/>
        <v>-</v>
      </c>
      <c r="AQ34" s="210">
        <f>_xlfn.MAXIFS(Y!$F$61:$J$61, Y!$F$61:$J$61, "&lt;="&amp;AP34)</f>
        <v>0</v>
      </c>
      <c r="AR34" s="210" cm="1">
        <f t="array" ref="AR34">IFERROR(IF(AN34&gt;0, INDEX(Appliances, $W34, MATCH($AQ34, Y!$F$61:$J$61, 0)+3),0), 0)</f>
        <v>0</v>
      </c>
      <c r="AS34" s="64"/>
      <c r="AT34" s="211" t="b">
        <f t="shared" si="17"/>
        <v>0</v>
      </c>
      <c r="AU34" s="211">
        <f t="shared" ref="AU34" si="51">IF($AT34, INDEX(Appliances, 10, 9), 0)</f>
        <v>0</v>
      </c>
      <c r="AV34" s="211">
        <f t="shared" ref="AV34" si="52">IF($AT34, INDEX(Appliances, 10, 10), 0)</f>
        <v>0</v>
      </c>
      <c r="AW34" s="212">
        <f t="shared" si="20"/>
        <v>0</v>
      </c>
      <c r="AX34" s="213">
        <f t="shared" si="21"/>
        <v>0</v>
      </c>
      <c r="AY34" s="222" t="str">
        <f t="shared" si="22"/>
        <v>-</v>
      </c>
      <c r="AZ34" s="210">
        <f>_xlfn.MAXIFS(Y!$F$61:$J$61, Y!$F$61:$J$61, "&lt;="&amp;AY34)</f>
        <v>0</v>
      </c>
      <c r="BA34" s="210" cm="1">
        <f t="array" ref="BA34">IFERROR(IF(AW34&gt;0, INDEX(Appliances, $W34, MATCH($AQ34, Y!$F$61:$J$61, 0)+3),0), 0)</f>
        <v>0</v>
      </c>
      <c r="BB34" s="64"/>
    </row>
    <row r="35" spans="1:54" s="264" customFormat="1" ht="12" x14ac:dyDescent="0.2">
      <c r="A35" s="64"/>
      <c r="B35" s="251">
        <v>13</v>
      </c>
      <c r="C35" s="255"/>
      <c r="D35" s="255"/>
      <c r="E35" s="256"/>
      <c r="F35" s="257" t="str">
        <f>IFERROR(VLOOKUP(E35, Z!$A$2:$C$4127, 3, FALSE), "")</f>
        <v/>
      </c>
      <c r="G35" s="258"/>
      <c r="H35" s="255"/>
      <c r="I35" s="255"/>
      <c r="J35" s="256"/>
      <c r="K35" s="259"/>
      <c r="L35" s="260"/>
      <c r="M35" s="253">
        <f t="shared" si="0"/>
        <v>0</v>
      </c>
      <c r="N35" s="261"/>
      <c r="O35" s="260"/>
      <c r="P35" s="253">
        <f t="shared" si="5"/>
        <v>0</v>
      </c>
      <c r="Q35" s="261"/>
      <c r="R35" s="260"/>
      <c r="S35" s="262">
        <f t="shared" si="6"/>
        <v>0</v>
      </c>
      <c r="T35" s="268"/>
      <c r="U35" s="263">
        <f t="shared" si="7"/>
        <v>0</v>
      </c>
      <c r="V35" s="64"/>
      <c r="W35" s="210">
        <f t="shared" ref="W35" si="53">IFERROR(IFERROR(IFERROR( MATCH(G35, INDEX(Appliances,,1), 0), MATCH(G35, INDEX(Appliances,,2), 0)), MATCH(G35, INDEX(Appliances,,3), 0)), 0)</f>
        <v>0</v>
      </c>
      <c r="X35" s="210" t="str">
        <f t="shared" si="9"/>
        <v>-</v>
      </c>
      <c r="Y35" s="210" t="e">
        <f>IF(X35, MATCH(J35, Y!$F$62:$H$62, 0), 0)</f>
        <v>#VALUE!</v>
      </c>
      <c r="Z35" s="210" cm="1">
        <f t="array" ref="Z35">IFERROR(IF($X35, INDEX(Appliances, $W35, $Y35+3), 0), 0)</f>
        <v>0</v>
      </c>
      <c r="AA35" s="64"/>
      <c r="AB35" s="211" t="b">
        <f t="shared" si="10"/>
        <v>0</v>
      </c>
      <c r="AC35" s="211" cm="1">
        <f t="array" ref="AC35">IF($AB35, INDEX(Appliances, $W35, 9), 0)</f>
        <v>0</v>
      </c>
      <c r="AD35" s="211" cm="1">
        <f t="array" ref="AD35">IF($AB35, INDEX(Appliances, $W35, 10), 0)</f>
        <v>0</v>
      </c>
      <c r="AE35" s="212">
        <f t="shared" si="11"/>
        <v>0</v>
      </c>
      <c r="AF35" s="213">
        <f t="shared" si="12"/>
        <v>0</v>
      </c>
      <c r="AG35" s="222" t="str">
        <f t="shared" si="2"/>
        <v>-</v>
      </c>
      <c r="AH35" s="210">
        <f>_xlfn.MAXIFS(Y!$F$61:$J$61, Y!$F$61:$J$61, "&lt;="&amp;AG35)</f>
        <v>0</v>
      </c>
      <c r="AI35" s="210" cm="1">
        <f t="array" ref="AI35">IFERROR(IF(AE35&gt;0, INDEX(Appliances, $W35, MATCH($AH35, Y!$F$61:$J$61, 0)+3),0), 0)</f>
        <v>0</v>
      </c>
      <c r="AJ35" s="64"/>
      <c r="AK35" s="211" t="b">
        <f t="shared" si="13"/>
        <v>0</v>
      </c>
      <c r="AL35" s="211" cm="1">
        <f t="array" ref="AL35">IF($AK35, INDEX(Appliances, $W35, 9), 0)</f>
        <v>0</v>
      </c>
      <c r="AM35" s="211" cm="1">
        <f t="array" ref="AM35">IF($AK35, INDEX(Appliances, $W35, 10), 0)</f>
        <v>0</v>
      </c>
      <c r="AN35" s="212">
        <f t="shared" si="14"/>
        <v>0</v>
      </c>
      <c r="AO35" s="213">
        <f t="shared" si="15"/>
        <v>0</v>
      </c>
      <c r="AP35" s="222" t="str">
        <f t="shared" si="16"/>
        <v>-</v>
      </c>
      <c r="AQ35" s="210">
        <f>_xlfn.MAXIFS(Y!$F$61:$J$61, Y!$F$61:$J$61, "&lt;="&amp;AP35)</f>
        <v>0</v>
      </c>
      <c r="AR35" s="210" cm="1">
        <f t="array" ref="AR35">IFERROR(IF(AN35&gt;0, INDEX(Appliances, $W35, MATCH($AQ35, Y!$F$61:$J$61, 0)+3),0), 0)</f>
        <v>0</v>
      </c>
      <c r="AS35" s="64"/>
      <c r="AT35" s="211" t="b">
        <f t="shared" si="17"/>
        <v>0</v>
      </c>
      <c r="AU35" s="211">
        <f t="shared" ref="AU35" si="54">IF($AT35, INDEX(Appliances, 10, 9), 0)</f>
        <v>0</v>
      </c>
      <c r="AV35" s="211">
        <f t="shared" ref="AV35" si="55">IF($AT35, INDEX(Appliances, 10, 10), 0)</f>
        <v>0</v>
      </c>
      <c r="AW35" s="212">
        <f t="shared" si="20"/>
        <v>0</v>
      </c>
      <c r="AX35" s="213">
        <f t="shared" si="21"/>
        <v>0</v>
      </c>
      <c r="AY35" s="222" t="str">
        <f t="shared" si="22"/>
        <v>-</v>
      </c>
      <c r="AZ35" s="210">
        <f>_xlfn.MAXIFS(Y!$F$61:$J$61, Y!$F$61:$J$61, "&lt;="&amp;AY35)</f>
        <v>0</v>
      </c>
      <c r="BA35" s="210" cm="1">
        <f t="array" ref="BA35">IFERROR(IF(AW35&gt;0, INDEX(Appliances, $W35, MATCH($AQ35, Y!$F$61:$J$61, 0)+3),0), 0)</f>
        <v>0</v>
      </c>
      <c r="BB35" s="64"/>
    </row>
    <row r="36" spans="1:54" s="264" customFormat="1" ht="12" x14ac:dyDescent="0.2">
      <c r="A36" s="64"/>
      <c r="B36" s="251">
        <v>14</v>
      </c>
      <c r="C36" s="255"/>
      <c r="D36" s="255"/>
      <c r="E36" s="256"/>
      <c r="F36" s="257" t="str">
        <f>IFERROR(VLOOKUP(E36, Z!$A$2:$C$4127, 3, FALSE), "")</f>
        <v/>
      </c>
      <c r="G36" s="258"/>
      <c r="H36" s="255"/>
      <c r="I36" s="255"/>
      <c r="J36" s="256"/>
      <c r="K36" s="259"/>
      <c r="L36" s="260"/>
      <c r="M36" s="253">
        <f t="shared" si="0"/>
        <v>0</v>
      </c>
      <c r="N36" s="261"/>
      <c r="O36" s="260"/>
      <c r="P36" s="253">
        <f t="shared" si="5"/>
        <v>0</v>
      </c>
      <c r="Q36" s="261"/>
      <c r="R36" s="260"/>
      <c r="S36" s="262">
        <f t="shared" si="6"/>
        <v>0</v>
      </c>
      <c r="T36" s="268"/>
      <c r="U36" s="263">
        <f t="shared" si="7"/>
        <v>0</v>
      </c>
      <c r="V36" s="64"/>
      <c r="W36" s="210">
        <f t="shared" ref="W36" si="56">IFERROR(IFERROR(IFERROR( MATCH(G36, INDEX(Appliances,,1), 0), MATCH(G36, INDEX(Appliances,,2), 0)), MATCH(G36, INDEX(Appliances,,3), 0)), 0)</f>
        <v>0</v>
      </c>
      <c r="X36" s="210" t="str">
        <f t="shared" si="9"/>
        <v>-</v>
      </c>
      <c r="Y36" s="210" t="e">
        <f>IF(X36, MATCH(J36, Y!$F$62:$H$62, 0), 0)</f>
        <v>#VALUE!</v>
      </c>
      <c r="Z36" s="210" cm="1">
        <f t="array" ref="Z36">IFERROR(IF($X36, INDEX(Appliances, $W36, $Y36+3), 0), 0)</f>
        <v>0</v>
      </c>
      <c r="AA36" s="64"/>
      <c r="AB36" s="211" t="b">
        <f t="shared" si="10"/>
        <v>0</v>
      </c>
      <c r="AC36" s="211" cm="1">
        <f t="array" ref="AC36">IF($AB36, INDEX(Appliances, $W36, 9), 0)</f>
        <v>0</v>
      </c>
      <c r="AD36" s="211" cm="1">
        <f t="array" ref="AD36">IF($AB36, INDEX(Appliances, $W36, 10), 0)</f>
        <v>0</v>
      </c>
      <c r="AE36" s="212">
        <f t="shared" si="11"/>
        <v>0</v>
      </c>
      <c r="AF36" s="213">
        <f t="shared" si="12"/>
        <v>0</v>
      </c>
      <c r="AG36" s="222" t="str">
        <f t="shared" si="2"/>
        <v>-</v>
      </c>
      <c r="AH36" s="210">
        <f>_xlfn.MAXIFS(Y!$F$61:$J$61, Y!$F$61:$J$61, "&lt;="&amp;AG36)</f>
        <v>0</v>
      </c>
      <c r="AI36" s="210" cm="1">
        <f t="array" ref="AI36">IFERROR(IF(AE36&gt;0, INDEX(Appliances, $W36, MATCH($AH36, Y!$F$61:$J$61, 0)+3),0), 0)</f>
        <v>0</v>
      </c>
      <c r="AJ36" s="64"/>
      <c r="AK36" s="211" t="b">
        <f t="shared" si="13"/>
        <v>0</v>
      </c>
      <c r="AL36" s="211" cm="1">
        <f t="array" ref="AL36">IF($AK36, INDEX(Appliances, $W36, 9), 0)</f>
        <v>0</v>
      </c>
      <c r="AM36" s="211" cm="1">
        <f t="array" ref="AM36">IF($AK36, INDEX(Appliances, $W36, 10), 0)</f>
        <v>0</v>
      </c>
      <c r="AN36" s="212">
        <f t="shared" si="14"/>
        <v>0</v>
      </c>
      <c r="AO36" s="213">
        <f t="shared" si="15"/>
        <v>0</v>
      </c>
      <c r="AP36" s="222" t="str">
        <f t="shared" si="16"/>
        <v>-</v>
      </c>
      <c r="AQ36" s="210">
        <f>_xlfn.MAXIFS(Y!$F$61:$J$61, Y!$F$61:$J$61, "&lt;="&amp;AP36)</f>
        <v>0</v>
      </c>
      <c r="AR36" s="210" cm="1">
        <f t="array" ref="AR36">IFERROR(IF(AN36&gt;0, INDEX(Appliances, $W36, MATCH($AQ36, Y!$F$61:$J$61, 0)+3),0), 0)</f>
        <v>0</v>
      </c>
      <c r="AS36" s="64"/>
      <c r="AT36" s="211" t="b">
        <f t="shared" si="17"/>
        <v>0</v>
      </c>
      <c r="AU36" s="211">
        <f t="shared" ref="AU36" si="57">IF($AT36, INDEX(Appliances, 10, 9), 0)</f>
        <v>0</v>
      </c>
      <c r="AV36" s="211">
        <f t="shared" ref="AV36" si="58">IF($AT36, INDEX(Appliances, 10, 10), 0)</f>
        <v>0</v>
      </c>
      <c r="AW36" s="212">
        <f t="shared" si="20"/>
        <v>0</v>
      </c>
      <c r="AX36" s="213">
        <f t="shared" si="21"/>
        <v>0</v>
      </c>
      <c r="AY36" s="222" t="str">
        <f t="shared" si="22"/>
        <v>-</v>
      </c>
      <c r="AZ36" s="210">
        <f>_xlfn.MAXIFS(Y!$F$61:$J$61, Y!$F$61:$J$61, "&lt;="&amp;AY36)</f>
        <v>0</v>
      </c>
      <c r="BA36" s="210" cm="1">
        <f t="array" ref="BA36">IFERROR(IF(AW36&gt;0, INDEX(Appliances, $W36, MATCH($AQ36, Y!$F$61:$J$61, 0)+3),0), 0)</f>
        <v>0</v>
      </c>
      <c r="BB36" s="64"/>
    </row>
    <row r="37" spans="1:54" s="264" customFormat="1" ht="12" x14ac:dyDescent="0.2">
      <c r="A37" s="64"/>
      <c r="B37" s="251">
        <v>15</v>
      </c>
      <c r="C37" s="255"/>
      <c r="D37" s="255"/>
      <c r="E37" s="256"/>
      <c r="F37" s="257" t="str">
        <f>IFERROR(VLOOKUP(E37, Z!$A$2:$C$4127, 3, FALSE), "")</f>
        <v/>
      </c>
      <c r="G37" s="258"/>
      <c r="H37" s="255"/>
      <c r="I37" s="255"/>
      <c r="J37" s="256"/>
      <c r="K37" s="259"/>
      <c r="L37" s="260"/>
      <c r="M37" s="253">
        <f t="shared" si="0"/>
        <v>0</v>
      </c>
      <c r="N37" s="261"/>
      <c r="O37" s="260"/>
      <c r="P37" s="253">
        <f t="shared" si="5"/>
        <v>0</v>
      </c>
      <c r="Q37" s="261"/>
      <c r="R37" s="260"/>
      <c r="S37" s="262">
        <f t="shared" si="6"/>
        <v>0</v>
      </c>
      <c r="T37" s="268"/>
      <c r="U37" s="263">
        <f t="shared" si="7"/>
        <v>0</v>
      </c>
      <c r="V37" s="64"/>
      <c r="W37" s="210">
        <f t="shared" ref="W37" si="59">IFERROR(IFERROR(IFERROR( MATCH(G37, INDEX(Appliances,,1), 0), MATCH(G37, INDEX(Appliances,,2), 0)), MATCH(G37, INDEX(Appliances,,3), 0)), 0)</f>
        <v>0</v>
      </c>
      <c r="X37" s="210" t="str">
        <f t="shared" si="9"/>
        <v>-</v>
      </c>
      <c r="Y37" s="210" t="e">
        <f>IF(X37, MATCH(J37, Y!$F$62:$H$62, 0), 0)</f>
        <v>#VALUE!</v>
      </c>
      <c r="Z37" s="210" cm="1">
        <f t="array" ref="Z37">IFERROR(IF($X37, INDEX(Appliances, $W37, $Y37+3), 0), 0)</f>
        <v>0</v>
      </c>
      <c r="AA37" s="64"/>
      <c r="AB37" s="211" t="b">
        <f t="shared" si="10"/>
        <v>0</v>
      </c>
      <c r="AC37" s="211" cm="1">
        <f t="array" ref="AC37">IF($AB37, INDEX(Appliances, $W37, 9), 0)</f>
        <v>0</v>
      </c>
      <c r="AD37" s="211" cm="1">
        <f t="array" ref="AD37">IF($AB37, INDEX(Appliances, $W37, 10), 0)</f>
        <v>0</v>
      </c>
      <c r="AE37" s="212">
        <f t="shared" si="11"/>
        <v>0</v>
      </c>
      <c r="AF37" s="213">
        <f t="shared" si="12"/>
        <v>0</v>
      </c>
      <c r="AG37" s="222" t="str">
        <f t="shared" si="2"/>
        <v>-</v>
      </c>
      <c r="AH37" s="210">
        <f>_xlfn.MAXIFS(Y!$F$61:$J$61, Y!$F$61:$J$61, "&lt;="&amp;AG37)</f>
        <v>0</v>
      </c>
      <c r="AI37" s="210" cm="1">
        <f t="array" ref="AI37">IFERROR(IF(AE37&gt;0, INDEX(Appliances, $W37, MATCH($AH37, Y!$F$61:$J$61, 0)+3),0), 0)</f>
        <v>0</v>
      </c>
      <c r="AJ37" s="64"/>
      <c r="AK37" s="211" t="b">
        <f t="shared" si="13"/>
        <v>0</v>
      </c>
      <c r="AL37" s="211" cm="1">
        <f t="array" ref="AL37">IF($AK37, INDEX(Appliances, $W37, 9), 0)</f>
        <v>0</v>
      </c>
      <c r="AM37" s="211" cm="1">
        <f t="array" ref="AM37">IF($AK37, INDEX(Appliances, $W37, 10), 0)</f>
        <v>0</v>
      </c>
      <c r="AN37" s="212">
        <f t="shared" si="14"/>
        <v>0</v>
      </c>
      <c r="AO37" s="213">
        <f t="shared" si="15"/>
        <v>0</v>
      </c>
      <c r="AP37" s="222" t="str">
        <f t="shared" si="16"/>
        <v>-</v>
      </c>
      <c r="AQ37" s="210">
        <f>_xlfn.MAXIFS(Y!$F$61:$J$61, Y!$F$61:$J$61, "&lt;="&amp;AP37)</f>
        <v>0</v>
      </c>
      <c r="AR37" s="210" cm="1">
        <f t="array" ref="AR37">IFERROR(IF(AN37&gt;0, INDEX(Appliances, $W37, MATCH($AQ37, Y!$F$61:$J$61, 0)+3),0), 0)</f>
        <v>0</v>
      </c>
      <c r="AS37" s="64"/>
      <c r="AT37" s="211" t="b">
        <f t="shared" si="17"/>
        <v>0</v>
      </c>
      <c r="AU37" s="211">
        <f t="shared" ref="AU37" si="60">IF($AT37, INDEX(Appliances, 10, 9), 0)</f>
        <v>0</v>
      </c>
      <c r="AV37" s="211">
        <f t="shared" ref="AV37" si="61">IF($AT37, INDEX(Appliances, 10, 10), 0)</f>
        <v>0</v>
      </c>
      <c r="AW37" s="212">
        <f t="shared" si="20"/>
        <v>0</v>
      </c>
      <c r="AX37" s="213">
        <f t="shared" si="21"/>
        <v>0</v>
      </c>
      <c r="AY37" s="222" t="str">
        <f t="shared" si="22"/>
        <v>-</v>
      </c>
      <c r="AZ37" s="210">
        <f>_xlfn.MAXIFS(Y!$F$61:$J$61, Y!$F$61:$J$61, "&lt;="&amp;AY37)</f>
        <v>0</v>
      </c>
      <c r="BA37" s="210" cm="1">
        <f t="array" ref="BA37">IFERROR(IF(AW37&gt;0, INDEX(Appliances, $W37, MATCH($AQ37, Y!$F$61:$J$61, 0)+3),0), 0)</f>
        <v>0</v>
      </c>
      <c r="BB37" s="64"/>
    </row>
    <row r="38" spans="1:54" s="264" customFormat="1" ht="12" x14ac:dyDescent="0.2">
      <c r="A38" s="64"/>
      <c r="B38" s="251">
        <v>16</v>
      </c>
      <c r="C38" s="255"/>
      <c r="D38" s="255"/>
      <c r="E38" s="256"/>
      <c r="F38" s="257" t="str">
        <f>IFERROR(VLOOKUP(E38, Z!$A$2:$C$4127, 3, FALSE), "")</f>
        <v/>
      </c>
      <c r="G38" s="258"/>
      <c r="H38" s="255"/>
      <c r="I38" s="255"/>
      <c r="J38" s="256"/>
      <c r="K38" s="259"/>
      <c r="L38" s="260"/>
      <c r="M38" s="253">
        <f t="shared" si="0"/>
        <v>0</v>
      </c>
      <c r="N38" s="261"/>
      <c r="O38" s="260"/>
      <c r="P38" s="253">
        <f t="shared" si="5"/>
        <v>0</v>
      </c>
      <c r="Q38" s="261"/>
      <c r="R38" s="260"/>
      <c r="S38" s="262">
        <f t="shared" si="6"/>
        <v>0</v>
      </c>
      <c r="T38" s="268"/>
      <c r="U38" s="263">
        <f t="shared" si="7"/>
        <v>0</v>
      </c>
      <c r="V38" s="64"/>
      <c r="W38" s="210">
        <f t="shared" ref="W38" si="62">IFERROR(IFERROR(IFERROR( MATCH(G38, INDEX(Appliances,,1), 0), MATCH(G38, INDEX(Appliances,,2), 0)), MATCH(G38, INDEX(Appliances,,3), 0)), 0)</f>
        <v>0</v>
      </c>
      <c r="X38" s="210" t="str">
        <f t="shared" si="9"/>
        <v>-</v>
      </c>
      <c r="Y38" s="210" t="e">
        <f>IF(X38, MATCH(J38, Y!$F$62:$H$62, 0), 0)</f>
        <v>#VALUE!</v>
      </c>
      <c r="Z38" s="210" cm="1">
        <f t="array" ref="Z38">IFERROR(IF($X38, INDEX(Appliances, $W38, $Y38+3), 0), 0)</f>
        <v>0</v>
      </c>
      <c r="AA38" s="64"/>
      <c r="AB38" s="211" t="b">
        <f t="shared" si="10"/>
        <v>0</v>
      </c>
      <c r="AC38" s="211" cm="1">
        <f t="array" ref="AC38">IF($AB38, INDEX(Appliances, $W38, 9), 0)</f>
        <v>0</v>
      </c>
      <c r="AD38" s="211" cm="1">
        <f t="array" ref="AD38">IF($AB38, INDEX(Appliances, $W38, 10), 0)</f>
        <v>0</v>
      </c>
      <c r="AE38" s="212">
        <f t="shared" si="11"/>
        <v>0</v>
      </c>
      <c r="AF38" s="213">
        <f t="shared" si="12"/>
        <v>0</v>
      </c>
      <c r="AG38" s="222" t="str">
        <f t="shared" si="2"/>
        <v>-</v>
      </c>
      <c r="AH38" s="210">
        <f>_xlfn.MAXIFS(Y!$F$61:$J$61, Y!$F$61:$J$61, "&lt;="&amp;AG38)</f>
        <v>0</v>
      </c>
      <c r="AI38" s="210" cm="1">
        <f t="array" ref="AI38">IFERROR(IF(AE38&gt;0, INDEX(Appliances, $W38, MATCH($AH38, Y!$F$61:$J$61, 0)+3),0), 0)</f>
        <v>0</v>
      </c>
      <c r="AJ38" s="64"/>
      <c r="AK38" s="211" t="b">
        <f t="shared" si="13"/>
        <v>0</v>
      </c>
      <c r="AL38" s="211" cm="1">
        <f t="array" ref="AL38">IF($AK38, INDEX(Appliances, $W38, 9), 0)</f>
        <v>0</v>
      </c>
      <c r="AM38" s="211" cm="1">
        <f t="array" ref="AM38">IF($AK38, INDEX(Appliances, $W38, 10), 0)</f>
        <v>0</v>
      </c>
      <c r="AN38" s="212">
        <f t="shared" si="14"/>
        <v>0</v>
      </c>
      <c r="AO38" s="213">
        <f t="shared" si="15"/>
        <v>0</v>
      </c>
      <c r="AP38" s="222" t="str">
        <f t="shared" si="16"/>
        <v>-</v>
      </c>
      <c r="AQ38" s="210">
        <f>_xlfn.MAXIFS(Y!$F$61:$J$61, Y!$F$61:$J$61, "&lt;="&amp;AP38)</f>
        <v>0</v>
      </c>
      <c r="AR38" s="210" cm="1">
        <f t="array" ref="AR38">IFERROR(IF(AN38&gt;0, INDEX(Appliances, $W38, MATCH($AQ38, Y!$F$61:$J$61, 0)+3),0), 0)</f>
        <v>0</v>
      </c>
      <c r="AS38" s="64"/>
      <c r="AT38" s="211" t="b">
        <f t="shared" si="17"/>
        <v>0</v>
      </c>
      <c r="AU38" s="211">
        <f t="shared" ref="AU38" si="63">IF($AT38, INDEX(Appliances, 10, 9), 0)</f>
        <v>0</v>
      </c>
      <c r="AV38" s="211">
        <f t="shared" ref="AV38" si="64">IF($AT38, INDEX(Appliances, 10, 10), 0)</f>
        <v>0</v>
      </c>
      <c r="AW38" s="212">
        <f t="shared" si="20"/>
        <v>0</v>
      </c>
      <c r="AX38" s="213">
        <f t="shared" si="21"/>
        <v>0</v>
      </c>
      <c r="AY38" s="222" t="str">
        <f t="shared" si="22"/>
        <v>-</v>
      </c>
      <c r="AZ38" s="210">
        <f>_xlfn.MAXIFS(Y!$F$61:$J$61, Y!$F$61:$J$61, "&lt;="&amp;AY38)</f>
        <v>0</v>
      </c>
      <c r="BA38" s="210" cm="1">
        <f t="array" ref="BA38">IFERROR(IF(AW38&gt;0, INDEX(Appliances, $W38, MATCH($AQ38, Y!$F$61:$J$61, 0)+3),0), 0)</f>
        <v>0</v>
      </c>
      <c r="BB38" s="64"/>
    </row>
    <row r="39" spans="1:54" s="264" customFormat="1" ht="12" x14ac:dyDescent="0.2">
      <c r="A39" s="64"/>
      <c r="B39" s="251">
        <v>17</v>
      </c>
      <c r="C39" s="255"/>
      <c r="D39" s="255"/>
      <c r="E39" s="256"/>
      <c r="F39" s="257" t="str">
        <f>IFERROR(VLOOKUP(E39, Z!$A$2:$C$4127, 3, FALSE), "")</f>
        <v/>
      </c>
      <c r="G39" s="258"/>
      <c r="H39" s="255"/>
      <c r="I39" s="255"/>
      <c r="J39" s="256"/>
      <c r="K39" s="259"/>
      <c r="L39" s="260"/>
      <c r="M39" s="253">
        <f t="shared" si="0"/>
        <v>0</v>
      </c>
      <c r="N39" s="261"/>
      <c r="O39" s="260"/>
      <c r="P39" s="253">
        <f t="shared" si="5"/>
        <v>0</v>
      </c>
      <c r="Q39" s="261"/>
      <c r="R39" s="260"/>
      <c r="S39" s="262">
        <f t="shared" si="6"/>
        <v>0</v>
      </c>
      <c r="T39" s="268"/>
      <c r="U39" s="263">
        <f t="shared" si="7"/>
        <v>0</v>
      </c>
      <c r="V39" s="64"/>
      <c r="W39" s="210">
        <f t="shared" ref="W39" si="65">IFERROR(IFERROR(IFERROR( MATCH(G39, INDEX(Appliances,,1), 0), MATCH(G39, INDEX(Appliances,,2), 0)), MATCH(G39, INDEX(Appliances,,3), 0)), 0)</f>
        <v>0</v>
      </c>
      <c r="X39" s="210" t="str">
        <f t="shared" si="9"/>
        <v>-</v>
      </c>
      <c r="Y39" s="210" t="e">
        <f>IF(X39, MATCH(J39, Y!$F$62:$H$62, 0), 0)</f>
        <v>#VALUE!</v>
      </c>
      <c r="Z39" s="210" cm="1">
        <f t="array" ref="Z39">IFERROR(IF($X39, INDEX(Appliances, $W39, $Y39+3), 0), 0)</f>
        <v>0</v>
      </c>
      <c r="AA39" s="64"/>
      <c r="AB39" s="211" t="b">
        <f t="shared" si="10"/>
        <v>0</v>
      </c>
      <c r="AC39" s="211" cm="1">
        <f t="array" ref="AC39">IF($AB39, INDEX(Appliances, $W39, 9), 0)</f>
        <v>0</v>
      </c>
      <c r="AD39" s="211" cm="1">
        <f t="array" ref="AD39">IF($AB39, INDEX(Appliances, $W39, 10), 0)</f>
        <v>0</v>
      </c>
      <c r="AE39" s="212">
        <f t="shared" si="11"/>
        <v>0</v>
      </c>
      <c r="AF39" s="213">
        <f t="shared" si="12"/>
        <v>0</v>
      </c>
      <c r="AG39" s="222" t="str">
        <f t="shared" si="2"/>
        <v>-</v>
      </c>
      <c r="AH39" s="210">
        <f>_xlfn.MAXIFS(Y!$F$61:$J$61, Y!$F$61:$J$61, "&lt;="&amp;AG39)</f>
        <v>0</v>
      </c>
      <c r="AI39" s="210" cm="1">
        <f t="array" ref="AI39">IFERROR(IF(AE39&gt;0, INDEX(Appliances, $W39, MATCH($AH39, Y!$F$61:$J$61, 0)+3),0), 0)</f>
        <v>0</v>
      </c>
      <c r="AJ39" s="64"/>
      <c r="AK39" s="211" t="b">
        <f t="shared" si="13"/>
        <v>0</v>
      </c>
      <c r="AL39" s="211" cm="1">
        <f t="array" ref="AL39">IF($AK39, INDEX(Appliances, $W39, 9), 0)</f>
        <v>0</v>
      </c>
      <c r="AM39" s="211" cm="1">
        <f t="array" ref="AM39">IF($AK39, INDEX(Appliances, $W39, 10), 0)</f>
        <v>0</v>
      </c>
      <c r="AN39" s="212">
        <f t="shared" si="14"/>
        <v>0</v>
      </c>
      <c r="AO39" s="213">
        <f t="shared" si="15"/>
        <v>0</v>
      </c>
      <c r="AP39" s="222" t="str">
        <f t="shared" si="16"/>
        <v>-</v>
      </c>
      <c r="AQ39" s="210">
        <f>_xlfn.MAXIFS(Y!$F$61:$J$61, Y!$F$61:$J$61, "&lt;="&amp;AP39)</f>
        <v>0</v>
      </c>
      <c r="AR39" s="210" cm="1">
        <f t="array" ref="AR39">IFERROR(IF(AN39&gt;0, INDEX(Appliances, $W39, MATCH($AQ39, Y!$F$61:$J$61, 0)+3),0), 0)</f>
        <v>0</v>
      </c>
      <c r="AS39" s="64"/>
      <c r="AT39" s="211" t="b">
        <f t="shared" si="17"/>
        <v>0</v>
      </c>
      <c r="AU39" s="211">
        <f t="shared" ref="AU39" si="66">IF($AT39, INDEX(Appliances, 10, 9), 0)</f>
        <v>0</v>
      </c>
      <c r="AV39" s="211">
        <f t="shared" ref="AV39" si="67">IF($AT39, INDEX(Appliances, 10, 10), 0)</f>
        <v>0</v>
      </c>
      <c r="AW39" s="212">
        <f t="shared" si="20"/>
        <v>0</v>
      </c>
      <c r="AX39" s="213">
        <f t="shared" si="21"/>
        <v>0</v>
      </c>
      <c r="AY39" s="222" t="str">
        <f t="shared" si="22"/>
        <v>-</v>
      </c>
      <c r="AZ39" s="210">
        <f>_xlfn.MAXIFS(Y!$F$61:$J$61, Y!$F$61:$J$61, "&lt;="&amp;AY39)</f>
        <v>0</v>
      </c>
      <c r="BA39" s="210" cm="1">
        <f t="array" ref="BA39">IFERROR(IF(AW39&gt;0, INDEX(Appliances, $W39, MATCH($AQ39, Y!$F$61:$J$61, 0)+3),0), 0)</f>
        <v>0</v>
      </c>
      <c r="BB39" s="64"/>
    </row>
    <row r="40" spans="1:54" s="264" customFormat="1" ht="12" x14ac:dyDescent="0.2">
      <c r="A40" s="64"/>
      <c r="B40" s="251">
        <v>18</v>
      </c>
      <c r="C40" s="255"/>
      <c r="D40" s="255"/>
      <c r="E40" s="256"/>
      <c r="F40" s="257" t="str">
        <f>IFERROR(VLOOKUP(E40, Z!$A$2:$C$4127, 3, FALSE), "")</f>
        <v/>
      </c>
      <c r="G40" s="258"/>
      <c r="H40" s="255"/>
      <c r="I40" s="255"/>
      <c r="J40" s="256"/>
      <c r="K40" s="259"/>
      <c r="L40" s="260"/>
      <c r="M40" s="253">
        <f t="shared" si="0"/>
        <v>0</v>
      </c>
      <c r="N40" s="261"/>
      <c r="O40" s="260"/>
      <c r="P40" s="253">
        <f t="shared" si="5"/>
        <v>0</v>
      </c>
      <c r="Q40" s="261"/>
      <c r="R40" s="260"/>
      <c r="S40" s="262">
        <f t="shared" si="6"/>
        <v>0</v>
      </c>
      <c r="T40" s="268"/>
      <c r="U40" s="263">
        <f t="shared" si="7"/>
        <v>0</v>
      </c>
      <c r="V40" s="64"/>
      <c r="W40" s="210">
        <f t="shared" ref="W40" si="68">IFERROR(IFERROR(IFERROR( MATCH(G40, INDEX(Appliances,,1), 0), MATCH(G40, INDEX(Appliances,,2), 0)), MATCH(G40, INDEX(Appliances,,3), 0)), 0)</f>
        <v>0</v>
      </c>
      <c r="X40" s="210" t="str">
        <f t="shared" si="9"/>
        <v>-</v>
      </c>
      <c r="Y40" s="210" t="e">
        <f>IF(X40, MATCH(J40, Y!$F$62:$H$62, 0), 0)</f>
        <v>#VALUE!</v>
      </c>
      <c r="Z40" s="210" cm="1">
        <f t="array" ref="Z40">IFERROR(IF($X40, INDEX(Appliances, $W40, $Y40+3), 0), 0)</f>
        <v>0</v>
      </c>
      <c r="AA40" s="64"/>
      <c r="AB40" s="211" t="b">
        <f t="shared" si="10"/>
        <v>0</v>
      </c>
      <c r="AC40" s="211" cm="1">
        <f t="array" ref="AC40">IF($AB40, INDEX(Appliances, $W40, 9), 0)</f>
        <v>0</v>
      </c>
      <c r="AD40" s="211" cm="1">
        <f t="array" ref="AD40">IF($AB40, INDEX(Appliances, $W40, 10), 0)</f>
        <v>0</v>
      </c>
      <c r="AE40" s="212">
        <f t="shared" si="11"/>
        <v>0</v>
      </c>
      <c r="AF40" s="213">
        <f t="shared" si="12"/>
        <v>0</v>
      </c>
      <c r="AG40" s="222" t="str">
        <f t="shared" si="2"/>
        <v>-</v>
      </c>
      <c r="AH40" s="210">
        <f>_xlfn.MAXIFS(Y!$F$61:$J$61, Y!$F$61:$J$61, "&lt;="&amp;AG40)</f>
        <v>0</v>
      </c>
      <c r="AI40" s="210" cm="1">
        <f t="array" ref="AI40">IFERROR(IF(AE40&gt;0, INDEX(Appliances, $W40, MATCH($AH40, Y!$F$61:$J$61, 0)+3),0), 0)</f>
        <v>0</v>
      </c>
      <c r="AJ40" s="64"/>
      <c r="AK40" s="211" t="b">
        <f t="shared" si="13"/>
        <v>0</v>
      </c>
      <c r="AL40" s="211" cm="1">
        <f t="array" ref="AL40">IF($AK40, INDEX(Appliances, $W40, 9), 0)</f>
        <v>0</v>
      </c>
      <c r="AM40" s="211" cm="1">
        <f t="array" ref="AM40">IF($AK40, INDEX(Appliances, $W40, 10), 0)</f>
        <v>0</v>
      </c>
      <c r="AN40" s="212">
        <f t="shared" si="14"/>
        <v>0</v>
      </c>
      <c r="AO40" s="213">
        <f t="shared" si="15"/>
        <v>0</v>
      </c>
      <c r="AP40" s="222" t="str">
        <f t="shared" si="16"/>
        <v>-</v>
      </c>
      <c r="AQ40" s="210">
        <f>_xlfn.MAXIFS(Y!$F$61:$J$61, Y!$F$61:$J$61, "&lt;="&amp;AP40)</f>
        <v>0</v>
      </c>
      <c r="AR40" s="210" cm="1">
        <f t="array" ref="AR40">IFERROR(IF(AN40&gt;0, INDEX(Appliances, $W40, MATCH($AQ40, Y!$F$61:$J$61, 0)+3),0), 0)</f>
        <v>0</v>
      </c>
      <c r="AS40" s="64"/>
      <c r="AT40" s="211" t="b">
        <f t="shared" si="17"/>
        <v>0</v>
      </c>
      <c r="AU40" s="211">
        <f t="shared" ref="AU40" si="69">IF($AT40, INDEX(Appliances, 10, 9), 0)</f>
        <v>0</v>
      </c>
      <c r="AV40" s="211">
        <f t="shared" ref="AV40" si="70">IF($AT40, INDEX(Appliances, 10, 10), 0)</f>
        <v>0</v>
      </c>
      <c r="AW40" s="212">
        <f t="shared" si="20"/>
        <v>0</v>
      </c>
      <c r="AX40" s="213">
        <f t="shared" si="21"/>
        <v>0</v>
      </c>
      <c r="AY40" s="222" t="str">
        <f t="shared" si="22"/>
        <v>-</v>
      </c>
      <c r="AZ40" s="210">
        <f>_xlfn.MAXIFS(Y!$F$61:$J$61, Y!$F$61:$J$61, "&lt;="&amp;AY40)</f>
        <v>0</v>
      </c>
      <c r="BA40" s="210" cm="1">
        <f t="array" ref="BA40">IFERROR(IF(AW40&gt;0, INDEX(Appliances, $W40, MATCH($AQ40, Y!$F$61:$J$61, 0)+3),0), 0)</f>
        <v>0</v>
      </c>
      <c r="BB40" s="64"/>
    </row>
    <row r="41" spans="1:54" s="264" customFormat="1" ht="12" x14ac:dyDescent="0.2">
      <c r="A41" s="64"/>
      <c r="B41" s="251">
        <v>19</v>
      </c>
      <c r="C41" s="255"/>
      <c r="D41" s="255"/>
      <c r="E41" s="256"/>
      <c r="F41" s="257" t="str">
        <f>IFERROR(VLOOKUP(E41, Z!$A$2:$C$4127, 3, FALSE), "")</f>
        <v/>
      </c>
      <c r="G41" s="258"/>
      <c r="H41" s="255"/>
      <c r="I41" s="255"/>
      <c r="J41" s="256"/>
      <c r="K41" s="259"/>
      <c r="L41" s="260"/>
      <c r="M41" s="253">
        <f t="shared" si="0"/>
        <v>0</v>
      </c>
      <c r="N41" s="261"/>
      <c r="O41" s="260"/>
      <c r="P41" s="253">
        <f t="shared" si="5"/>
        <v>0</v>
      </c>
      <c r="Q41" s="261"/>
      <c r="R41" s="260"/>
      <c r="S41" s="262">
        <f t="shared" si="6"/>
        <v>0</v>
      </c>
      <c r="T41" s="268"/>
      <c r="U41" s="263">
        <f t="shared" si="7"/>
        <v>0</v>
      </c>
      <c r="V41" s="64"/>
      <c r="W41" s="210">
        <f t="shared" ref="W41" si="71">IFERROR(IFERROR(IFERROR( MATCH(G41, INDEX(Appliances,,1), 0), MATCH(G41, INDEX(Appliances,,2), 0)), MATCH(G41, INDEX(Appliances,,3), 0)), 0)</f>
        <v>0</v>
      </c>
      <c r="X41" s="210" t="str">
        <f t="shared" si="9"/>
        <v>-</v>
      </c>
      <c r="Y41" s="210" t="e">
        <f>IF(X41, MATCH(J41, Y!$F$62:$H$62, 0), 0)</f>
        <v>#VALUE!</v>
      </c>
      <c r="Z41" s="210" cm="1">
        <f t="array" ref="Z41">IFERROR(IF($X41, INDEX(Appliances, $W41, $Y41+3), 0), 0)</f>
        <v>0</v>
      </c>
      <c r="AA41" s="64"/>
      <c r="AB41" s="211" t="b">
        <f t="shared" si="10"/>
        <v>0</v>
      </c>
      <c r="AC41" s="211" cm="1">
        <f t="array" ref="AC41">IF($AB41, INDEX(Appliances, $W41, 9), 0)</f>
        <v>0</v>
      </c>
      <c r="AD41" s="211" cm="1">
        <f t="array" ref="AD41">IF($AB41, INDEX(Appliances, $W41, 10), 0)</f>
        <v>0</v>
      </c>
      <c r="AE41" s="212">
        <f t="shared" si="11"/>
        <v>0</v>
      </c>
      <c r="AF41" s="213">
        <f t="shared" si="12"/>
        <v>0</v>
      </c>
      <c r="AG41" s="222" t="str">
        <f t="shared" si="2"/>
        <v>-</v>
      </c>
      <c r="AH41" s="210">
        <f>_xlfn.MAXIFS(Y!$F$61:$J$61, Y!$F$61:$J$61, "&lt;="&amp;AG41)</f>
        <v>0</v>
      </c>
      <c r="AI41" s="210" cm="1">
        <f t="array" ref="AI41">IFERROR(IF(AE41&gt;0, INDEX(Appliances, $W41, MATCH($AH41, Y!$F$61:$J$61, 0)+3),0), 0)</f>
        <v>0</v>
      </c>
      <c r="AJ41" s="64"/>
      <c r="AK41" s="211" t="b">
        <f t="shared" si="13"/>
        <v>0</v>
      </c>
      <c r="AL41" s="211" cm="1">
        <f t="array" ref="AL41">IF($AK41, INDEX(Appliances, $W41, 9), 0)</f>
        <v>0</v>
      </c>
      <c r="AM41" s="211" cm="1">
        <f t="array" ref="AM41">IF($AK41, INDEX(Appliances, $W41, 10), 0)</f>
        <v>0</v>
      </c>
      <c r="AN41" s="212">
        <f t="shared" si="14"/>
        <v>0</v>
      </c>
      <c r="AO41" s="213">
        <f t="shared" si="15"/>
        <v>0</v>
      </c>
      <c r="AP41" s="222" t="str">
        <f t="shared" si="16"/>
        <v>-</v>
      </c>
      <c r="AQ41" s="210">
        <f>_xlfn.MAXIFS(Y!$F$61:$J$61, Y!$F$61:$J$61, "&lt;="&amp;AP41)</f>
        <v>0</v>
      </c>
      <c r="AR41" s="210" cm="1">
        <f t="array" ref="AR41">IFERROR(IF(AN41&gt;0, INDEX(Appliances, $W41, MATCH($AQ41, Y!$F$61:$J$61, 0)+3),0), 0)</f>
        <v>0</v>
      </c>
      <c r="AS41" s="64"/>
      <c r="AT41" s="211" t="b">
        <f t="shared" si="17"/>
        <v>0</v>
      </c>
      <c r="AU41" s="211">
        <f t="shared" ref="AU41" si="72">IF($AT41, INDEX(Appliances, 10, 9), 0)</f>
        <v>0</v>
      </c>
      <c r="AV41" s="211">
        <f t="shared" ref="AV41" si="73">IF($AT41, INDEX(Appliances, 10, 10), 0)</f>
        <v>0</v>
      </c>
      <c r="AW41" s="212">
        <f t="shared" si="20"/>
        <v>0</v>
      </c>
      <c r="AX41" s="213">
        <f t="shared" si="21"/>
        <v>0</v>
      </c>
      <c r="AY41" s="222" t="str">
        <f t="shared" si="22"/>
        <v>-</v>
      </c>
      <c r="AZ41" s="210">
        <f>_xlfn.MAXIFS(Y!$F$61:$J$61, Y!$F$61:$J$61, "&lt;="&amp;AY41)</f>
        <v>0</v>
      </c>
      <c r="BA41" s="210" cm="1">
        <f t="array" ref="BA41">IFERROR(IF(AW41&gt;0, INDEX(Appliances, $W41, MATCH($AQ41, Y!$F$61:$J$61, 0)+3),0), 0)</f>
        <v>0</v>
      </c>
      <c r="BB41" s="64"/>
    </row>
    <row r="42" spans="1:54" s="264" customFormat="1" ht="12" x14ac:dyDescent="0.2">
      <c r="A42" s="64"/>
      <c r="B42" s="251">
        <v>20</v>
      </c>
      <c r="C42" s="255"/>
      <c r="D42" s="255"/>
      <c r="E42" s="256"/>
      <c r="F42" s="257" t="str">
        <f>IFERROR(VLOOKUP(E42, Z!$A$2:$C$4127, 3, FALSE), "")</f>
        <v/>
      </c>
      <c r="G42" s="258"/>
      <c r="H42" s="255"/>
      <c r="I42" s="255"/>
      <c r="J42" s="256"/>
      <c r="K42" s="259"/>
      <c r="L42" s="260"/>
      <c r="M42" s="253">
        <f t="shared" si="0"/>
        <v>0</v>
      </c>
      <c r="N42" s="261"/>
      <c r="O42" s="260"/>
      <c r="P42" s="253">
        <f t="shared" si="5"/>
        <v>0</v>
      </c>
      <c r="Q42" s="261"/>
      <c r="R42" s="260"/>
      <c r="S42" s="262">
        <f t="shared" si="6"/>
        <v>0</v>
      </c>
      <c r="T42" s="268"/>
      <c r="U42" s="263">
        <f t="shared" si="7"/>
        <v>0</v>
      </c>
      <c r="V42" s="64"/>
      <c r="W42" s="210">
        <f t="shared" ref="W42" si="74">IFERROR(IFERROR(IFERROR( MATCH(G42, INDEX(Appliances,,1), 0), MATCH(G42, INDEX(Appliances,,2), 0)), MATCH(G42, INDEX(Appliances,,3), 0)), 0)</f>
        <v>0</v>
      </c>
      <c r="X42" s="210" t="str">
        <f t="shared" si="9"/>
        <v>-</v>
      </c>
      <c r="Y42" s="210" t="e">
        <f>IF(X42, MATCH(J42, Y!$F$62:$H$62, 0), 0)</f>
        <v>#VALUE!</v>
      </c>
      <c r="Z42" s="210" cm="1">
        <f t="array" ref="Z42">IFERROR(IF($X42, INDEX(Appliances, $W42, $Y42+3), 0), 0)</f>
        <v>0</v>
      </c>
      <c r="AA42" s="64"/>
      <c r="AB42" s="211" t="b">
        <f t="shared" si="10"/>
        <v>0</v>
      </c>
      <c r="AC42" s="211" cm="1">
        <f t="array" ref="AC42">IF($AB42, INDEX(Appliances, $W42, 9), 0)</f>
        <v>0</v>
      </c>
      <c r="AD42" s="211" cm="1">
        <f t="array" ref="AD42">IF($AB42, INDEX(Appliances, $W42, 10), 0)</f>
        <v>0</v>
      </c>
      <c r="AE42" s="212">
        <f t="shared" si="11"/>
        <v>0</v>
      </c>
      <c r="AF42" s="213">
        <f t="shared" si="12"/>
        <v>0</v>
      </c>
      <c r="AG42" s="222" t="str">
        <f t="shared" si="2"/>
        <v>-</v>
      </c>
      <c r="AH42" s="210">
        <f>_xlfn.MAXIFS(Y!$F$61:$J$61, Y!$F$61:$J$61, "&lt;="&amp;AG42)</f>
        <v>0</v>
      </c>
      <c r="AI42" s="210" cm="1">
        <f t="array" ref="AI42">IFERROR(IF(AE42&gt;0, INDEX(Appliances, $W42, MATCH($AH42, Y!$F$61:$J$61, 0)+3),0), 0)</f>
        <v>0</v>
      </c>
      <c r="AJ42" s="64"/>
      <c r="AK42" s="211" t="b">
        <f t="shared" si="13"/>
        <v>0</v>
      </c>
      <c r="AL42" s="211" cm="1">
        <f t="array" ref="AL42">IF($AK42, INDEX(Appliances, $W42, 9), 0)</f>
        <v>0</v>
      </c>
      <c r="AM42" s="211" cm="1">
        <f t="array" ref="AM42">IF($AK42, INDEX(Appliances, $W42, 10), 0)</f>
        <v>0</v>
      </c>
      <c r="AN42" s="212">
        <f t="shared" si="14"/>
        <v>0</v>
      </c>
      <c r="AO42" s="213">
        <f t="shared" si="15"/>
        <v>0</v>
      </c>
      <c r="AP42" s="222" t="str">
        <f t="shared" si="16"/>
        <v>-</v>
      </c>
      <c r="AQ42" s="210">
        <f>_xlfn.MAXIFS(Y!$F$61:$J$61, Y!$F$61:$J$61, "&lt;="&amp;AP42)</f>
        <v>0</v>
      </c>
      <c r="AR42" s="210" cm="1">
        <f t="array" ref="AR42">IFERROR(IF(AN42&gt;0, INDEX(Appliances, $W42, MATCH($AQ42, Y!$F$61:$J$61, 0)+3),0), 0)</f>
        <v>0</v>
      </c>
      <c r="AS42" s="64"/>
      <c r="AT42" s="211" t="b">
        <f t="shared" si="17"/>
        <v>0</v>
      </c>
      <c r="AU42" s="211">
        <f t="shared" ref="AU42" si="75">IF($AT42, INDEX(Appliances, 10, 9), 0)</f>
        <v>0</v>
      </c>
      <c r="AV42" s="211">
        <f t="shared" ref="AV42" si="76">IF($AT42, INDEX(Appliances, 10, 10), 0)</f>
        <v>0</v>
      </c>
      <c r="AW42" s="212">
        <f t="shared" si="20"/>
        <v>0</v>
      </c>
      <c r="AX42" s="213">
        <f t="shared" si="21"/>
        <v>0</v>
      </c>
      <c r="AY42" s="222" t="str">
        <f t="shared" si="22"/>
        <v>-</v>
      </c>
      <c r="AZ42" s="210">
        <f>_xlfn.MAXIFS(Y!$F$61:$J$61, Y!$F$61:$J$61, "&lt;="&amp;AY42)</f>
        <v>0</v>
      </c>
      <c r="BA42" s="210" cm="1">
        <f t="array" ref="BA42">IFERROR(IF(AW42&gt;0, INDEX(Appliances, $W42, MATCH($AQ42, Y!$F$61:$J$61, 0)+3),0), 0)</f>
        <v>0</v>
      </c>
      <c r="BB42" s="64"/>
    </row>
    <row r="43" spans="1:54" s="264" customFormat="1" ht="12" x14ac:dyDescent="0.2">
      <c r="A43" s="64"/>
      <c r="B43" s="251">
        <v>21</v>
      </c>
      <c r="C43" s="255"/>
      <c r="D43" s="255"/>
      <c r="E43" s="256"/>
      <c r="F43" s="257" t="str">
        <f>IFERROR(VLOOKUP(E43, Z!$A$2:$C$4127, 3, FALSE), "")</f>
        <v/>
      </c>
      <c r="G43" s="258"/>
      <c r="H43" s="255"/>
      <c r="I43" s="255"/>
      <c r="J43" s="256"/>
      <c r="K43" s="259"/>
      <c r="L43" s="260"/>
      <c r="M43" s="253">
        <f t="shared" si="0"/>
        <v>0</v>
      </c>
      <c r="N43" s="261"/>
      <c r="O43" s="260"/>
      <c r="P43" s="253">
        <f t="shared" si="5"/>
        <v>0</v>
      </c>
      <c r="Q43" s="261"/>
      <c r="R43" s="260"/>
      <c r="S43" s="262">
        <f t="shared" si="6"/>
        <v>0</v>
      </c>
      <c r="T43" s="268"/>
      <c r="U43" s="263">
        <f t="shared" si="7"/>
        <v>0</v>
      </c>
      <c r="V43" s="64"/>
      <c r="W43" s="210">
        <f t="shared" ref="W43" si="77">IFERROR(IFERROR(IFERROR( MATCH(G43, INDEX(Appliances,,1), 0), MATCH(G43, INDEX(Appliances,,2), 0)), MATCH(G43, INDEX(Appliances,,3), 0)), 0)</f>
        <v>0</v>
      </c>
      <c r="X43" s="210" t="str">
        <f t="shared" si="9"/>
        <v>-</v>
      </c>
      <c r="Y43" s="210" t="e">
        <f>IF(X43, MATCH(J43, Y!$F$62:$H$62, 0), 0)</f>
        <v>#VALUE!</v>
      </c>
      <c r="Z43" s="210" cm="1">
        <f t="array" ref="Z43">IFERROR(IF($X43, INDEX(Appliances, $W43, $Y43+3), 0), 0)</f>
        <v>0</v>
      </c>
      <c r="AA43" s="64"/>
      <c r="AB43" s="211" t="b">
        <f t="shared" si="10"/>
        <v>0</v>
      </c>
      <c r="AC43" s="211" cm="1">
        <f t="array" ref="AC43">IF($AB43, INDEX(Appliances, $W43, 9), 0)</f>
        <v>0</v>
      </c>
      <c r="AD43" s="211" cm="1">
        <f t="array" ref="AD43">IF($AB43, INDEX(Appliances, $W43, 10), 0)</f>
        <v>0</v>
      </c>
      <c r="AE43" s="212">
        <f t="shared" si="11"/>
        <v>0</v>
      </c>
      <c r="AF43" s="213">
        <f t="shared" si="12"/>
        <v>0</v>
      </c>
      <c r="AG43" s="222" t="str">
        <f t="shared" si="2"/>
        <v>-</v>
      </c>
      <c r="AH43" s="210">
        <f>_xlfn.MAXIFS(Y!$F$61:$J$61, Y!$F$61:$J$61, "&lt;="&amp;AG43)</f>
        <v>0</v>
      </c>
      <c r="AI43" s="210" cm="1">
        <f t="array" ref="AI43">IFERROR(IF(AE43&gt;0, INDEX(Appliances, $W43, MATCH($AH43, Y!$F$61:$J$61, 0)+3),0), 0)</f>
        <v>0</v>
      </c>
      <c r="AJ43" s="64"/>
      <c r="AK43" s="211" t="b">
        <f t="shared" si="13"/>
        <v>0</v>
      </c>
      <c r="AL43" s="211" cm="1">
        <f t="array" ref="AL43">IF($AK43, INDEX(Appliances, $W43, 9), 0)</f>
        <v>0</v>
      </c>
      <c r="AM43" s="211" cm="1">
        <f t="array" ref="AM43">IF($AK43, INDEX(Appliances, $W43, 10), 0)</f>
        <v>0</v>
      </c>
      <c r="AN43" s="212">
        <f t="shared" si="14"/>
        <v>0</v>
      </c>
      <c r="AO43" s="213">
        <f t="shared" si="15"/>
        <v>0</v>
      </c>
      <c r="AP43" s="222" t="str">
        <f t="shared" si="16"/>
        <v>-</v>
      </c>
      <c r="AQ43" s="210">
        <f>_xlfn.MAXIFS(Y!$F$61:$J$61, Y!$F$61:$J$61, "&lt;="&amp;AP43)</f>
        <v>0</v>
      </c>
      <c r="AR43" s="210" cm="1">
        <f t="array" ref="AR43">IFERROR(IF(AN43&gt;0, INDEX(Appliances, $W43, MATCH($AQ43, Y!$F$61:$J$61, 0)+3),0), 0)</f>
        <v>0</v>
      </c>
      <c r="AS43" s="64"/>
      <c r="AT43" s="211" t="b">
        <f t="shared" si="17"/>
        <v>0</v>
      </c>
      <c r="AU43" s="211">
        <f t="shared" ref="AU43" si="78">IF($AT43, INDEX(Appliances, 10, 9), 0)</f>
        <v>0</v>
      </c>
      <c r="AV43" s="211">
        <f t="shared" ref="AV43" si="79">IF($AT43, INDEX(Appliances, 10, 10), 0)</f>
        <v>0</v>
      </c>
      <c r="AW43" s="212">
        <f t="shared" si="20"/>
        <v>0</v>
      </c>
      <c r="AX43" s="213">
        <f t="shared" si="21"/>
        <v>0</v>
      </c>
      <c r="AY43" s="222" t="str">
        <f t="shared" si="22"/>
        <v>-</v>
      </c>
      <c r="AZ43" s="210">
        <f>_xlfn.MAXIFS(Y!$F$61:$J$61, Y!$F$61:$J$61, "&lt;="&amp;AY43)</f>
        <v>0</v>
      </c>
      <c r="BA43" s="210" cm="1">
        <f t="array" ref="BA43">IFERROR(IF(AW43&gt;0, INDEX(Appliances, $W43, MATCH($AQ43, Y!$F$61:$J$61, 0)+3),0), 0)</f>
        <v>0</v>
      </c>
      <c r="BB43" s="64"/>
    </row>
    <row r="44" spans="1:54" s="264" customFormat="1" ht="12" x14ac:dyDescent="0.2">
      <c r="A44" s="64"/>
      <c r="B44" s="251">
        <v>22</v>
      </c>
      <c r="C44" s="255"/>
      <c r="D44" s="255"/>
      <c r="E44" s="256"/>
      <c r="F44" s="257" t="str">
        <f>IFERROR(VLOOKUP(E44, Z!$A$2:$C$4127, 3, FALSE), "")</f>
        <v/>
      </c>
      <c r="G44" s="258"/>
      <c r="H44" s="255"/>
      <c r="I44" s="255"/>
      <c r="J44" s="256"/>
      <c r="K44" s="259"/>
      <c r="L44" s="260"/>
      <c r="M44" s="253">
        <f t="shared" si="0"/>
        <v>0</v>
      </c>
      <c r="N44" s="261"/>
      <c r="O44" s="260"/>
      <c r="P44" s="253">
        <f t="shared" si="5"/>
        <v>0</v>
      </c>
      <c r="Q44" s="261"/>
      <c r="R44" s="260"/>
      <c r="S44" s="262">
        <f t="shared" si="6"/>
        <v>0</v>
      </c>
      <c r="T44" s="268"/>
      <c r="U44" s="263">
        <f t="shared" si="7"/>
        <v>0</v>
      </c>
      <c r="V44" s="64"/>
      <c r="W44" s="210">
        <f t="shared" ref="W44" si="80">IFERROR(IFERROR(IFERROR( MATCH(G44, INDEX(Appliances,,1), 0), MATCH(G44, INDEX(Appliances,,2), 0)), MATCH(G44, INDEX(Appliances,,3), 0)), 0)</f>
        <v>0</v>
      </c>
      <c r="X44" s="210" t="str">
        <f t="shared" si="9"/>
        <v>-</v>
      </c>
      <c r="Y44" s="210" t="e">
        <f>IF(X44, MATCH(J44, Y!$F$62:$H$62, 0), 0)</f>
        <v>#VALUE!</v>
      </c>
      <c r="Z44" s="210" cm="1">
        <f t="array" ref="Z44">IFERROR(IF($X44, INDEX(Appliances, $W44, $Y44+3), 0), 0)</f>
        <v>0</v>
      </c>
      <c r="AA44" s="64"/>
      <c r="AB44" s="211" t="b">
        <f t="shared" si="10"/>
        <v>0</v>
      </c>
      <c r="AC44" s="211" cm="1">
        <f t="array" ref="AC44">IF($AB44, INDEX(Appliances, $W44, 9), 0)</f>
        <v>0</v>
      </c>
      <c r="AD44" s="211" cm="1">
        <f t="array" ref="AD44">IF($AB44, INDEX(Appliances, $W44, 10), 0)</f>
        <v>0</v>
      </c>
      <c r="AE44" s="212">
        <f t="shared" si="11"/>
        <v>0</v>
      </c>
      <c r="AF44" s="213">
        <f t="shared" si="12"/>
        <v>0</v>
      </c>
      <c r="AG44" s="222" t="str">
        <f t="shared" si="2"/>
        <v>-</v>
      </c>
      <c r="AH44" s="210">
        <f>_xlfn.MAXIFS(Y!$F$61:$J$61, Y!$F$61:$J$61, "&lt;="&amp;AG44)</f>
        <v>0</v>
      </c>
      <c r="AI44" s="210" cm="1">
        <f t="array" ref="AI44">IFERROR(IF(AE44&gt;0, INDEX(Appliances, $W44, MATCH($AH44, Y!$F$61:$J$61, 0)+3),0), 0)</f>
        <v>0</v>
      </c>
      <c r="AJ44" s="64"/>
      <c r="AK44" s="211" t="b">
        <f t="shared" si="13"/>
        <v>0</v>
      </c>
      <c r="AL44" s="211" cm="1">
        <f t="array" ref="AL44">IF($AK44, INDEX(Appliances, $W44, 9), 0)</f>
        <v>0</v>
      </c>
      <c r="AM44" s="211" cm="1">
        <f t="array" ref="AM44">IF($AK44, INDEX(Appliances, $W44, 10), 0)</f>
        <v>0</v>
      </c>
      <c r="AN44" s="212">
        <f t="shared" si="14"/>
        <v>0</v>
      </c>
      <c r="AO44" s="213">
        <f t="shared" si="15"/>
        <v>0</v>
      </c>
      <c r="AP44" s="222" t="str">
        <f t="shared" si="16"/>
        <v>-</v>
      </c>
      <c r="AQ44" s="210">
        <f>_xlfn.MAXIFS(Y!$F$61:$J$61, Y!$F$61:$J$61, "&lt;="&amp;AP44)</f>
        <v>0</v>
      </c>
      <c r="AR44" s="210" cm="1">
        <f t="array" ref="AR44">IFERROR(IF(AN44&gt;0, INDEX(Appliances, $W44, MATCH($AQ44, Y!$F$61:$J$61, 0)+3),0), 0)</f>
        <v>0</v>
      </c>
      <c r="AS44" s="64"/>
      <c r="AT44" s="211" t="b">
        <f t="shared" si="17"/>
        <v>0</v>
      </c>
      <c r="AU44" s="211">
        <f t="shared" ref="AU44" si="81">IF($AT44, INDEX(Appliances, 10, 9), 0)</f>
        <v>0</v>
      </c>
      <c r="AV44" s="211">
        <f t="shared" ref="AV44" si="82">IF($AT44, INDEX(Appliances, 10, 10), 0)</f>
        <v>0</v>
      </c>
      <c r="AW44" s="212">
        <f t="shared" si="20"/>
        <v>0</v>
      </c>
      <c r="AX44" s="213">
        <f t="shared" si="21"/>
        <v>0</v>
      </c>
      <c r="AY44" s="222" t="str">
        <f t="shared" si="22"/>
        <v>-</v>
      </c>
      <c r="AZ44" s="210">
        <f>_xlfn.MAXIFS(Y!$F$61:$J$61, Y!$F$61:$J$61, "&lt;="&amp;AY44)</f>
        <v>0</v>
      </c>
      <c r="BA44" s="210" cm="1">
        <f t="array" ref="BA44">IFERROR(IF(AW44&gt;0, INDEX(Appliances, $W44, MATCH($AQ44, Y!$F$61:$J$61, 0)+3),0), 0)</f>
        <v>0</v>
      </c>
      <c r="BB44" s="64"/>
    </row>
    <row r="45" spans="1:54" s="264" customFormat="1" ht="12" x14ac:dyDescent="0.2">
      <c r="A45" s="64"/>
      <c r="B45" s="251">
        <v>23</v>
      </c>
      <c r="C45" s="255"/>
      <c r="D45" s="255"/>
      <c r="E45" s="256"/>
      <c r="F45" s="257" t="str">
        <f>IFERROR(VLOOKUP(E45, Z!$A$2:$C$4127, 3, FALSE), "")</f>
        <v/>
      </c>
      <c r="G45" s="258"/>
      <c r="H45" s="255"/>
      <c r="I45" s="255"/>
      <c r="J45" s="256"/>
      <c r="K45" s="259"/>
      <c r="L45" s="260"/>
      <c r="M45" s="253">
        <f t="shared" si="0"/>
        <v>0</v>
      </c>
      <c r="N45" s="261"/>
      <c r="O45" s="260"/>
      <c r="P45" s="253">
        <f t="shared" si="5"/>
        <v>0</v>
      </c>
      <c r="Q45" s="261"/>
      <c r="R45" s="260"/>
      <c r="S45" s="262">
        <f t="shared" si="6"/>
        <v>0</v>
      </c>
      <c r="T45" s="268"/>
      <c r="U45" s="263">
        <f t="shared" si="7"/>
        <v>0</v>
      </c>
      <c r="V45" s="64"/>
      <c r="W45" s="210">
        <f t="shared" ref="W45" si="83">IFERROR(IFERROR(IFERROR( MATCH(G45, INDEX(Appliances,,1), 0), MATCH(G45, INDEX(Appliances,,2), 0)), MATCH(G45, INDEX(Appliances,,3), 0)), 0)</f>
        <v>0</v>
      </c>
      <c r="X45" s="210" t="str">
        <f t="shared" si="9"/>
        <v>-</v>
      </c>
      <c r="Y45" s="210" t="e">
        <f>IF(X45, MATCH(J45, Y!$F$62:$H$62, 0), 0)</f>
        <v>#VALUE!</v>
      </c>
      <c r="Z45" s="210" cm="1">
        <f t="array" ref="Z45">IFERROR(IF($X45, INDEX(Appliances, $W45, $Y45+3), 0), 0)</f>
        <v>0</v>
      </c>
      <c r="AA45" s="64"/>
      <c r="AB45" s="211" t="b">
        <f t="shared" si="10"/>
        <v>0</v>
      </c>
      <c r="AC45" s="211" cm="1">
        <f t="array" ref="AC45">IF($AB45, INDEX(Appliances, $W45, 9), 0)</f>
        <v>0</v>
      </c>
      <c r="AD45" s="211" cm="1">
        <f t="array" ref="AD45">IF($AB45, INDEX(Appliances, $W45, 10), 0)</f>
        <v>0</v>
      </c>
      <c r="AE45" s="212">
        <f t="shared" si="11"/>
        <v>0</v>
      </c>
      <c r="AF45" s="213">
        <f t="shared" si="12"/>
        <v>0</v>
      </c>
      <c r="AG45" s="222" t="str">
        <f t="shared" si="2"/>
        <v>-</v>
      </c>
      <c r="AH45" s="210">
        <f>_xlfn.MAXIFS(Y!$F$61:$J$61, Y!$F$61:$J$61, "&lt;="&amp;AG45)</f>
        <v>0</v>
      </c>
      <c r="AI45" s="210" cm="1">
        <f t="array" ref="AI45">IFERROR(IF(AE45&gt;0, INDEX(Appliances, $W45, MATCH($AH45, Y!$F$61:$J$61, 0)+3),0), 0)</f>
        <v>0</v>
      </c>
      <c r="AJ45" s="64"/>
      <c r="AK45" s="211" t="b">
        <f t="shared" si="13"/>
        <v>0</v>
      </c>
      <c r="AL45" s="211" cm="1">
        <f t="array" ref="AL45">IF($AK45, INDEX(Appliances, $W45, 9), 0)</f>
        <v>0</v>
      </c>
      <c r="AM45" s="211" cm="1">
        <f t="array" ref="AM45">IF($AK45, INDEX(Appliances, $W45, 10), 0)</f>
        <v>0</v>
      </c>
      <c r="AN45" s="212">
        <f t="shared" si="14"/>
        <v>0</v>
      </c>
      <c r="AO45" s="213">
        <f t="shared" si="15"/>
        <v>0</v>
      </c>
      <c r="AP45" s="222" t="str">
        <f t="shared" si="16"/>
        <v>-</v>
      </c>
      <c r="AQ45" s="210">
        <f>_xlfn.MAXIFS(Y!$F$61:$J$61, Y!$F$61:$J$61, "&lt;="&amp;AP45)</f>
        <v>0</v>
      </c>
      <c r="AR45" s="210" cm="1">
        <f t="array" ref="AR45">IFERROR(IF(AN45&gt;0, INDEX(Appliances, $W45, MATCH($AQ45, Y!$F$61:$J$61, 0)+3),0), 0)</f>
        <v>0</v>
      </c>
      <c r="AS45" s="64"/>
      <c r="AT45" s="211" t="b">
        <f t="shared" si="17"/>
        <v>0</v>
      </c>
      <c r="AU45" s="211">
        <f t="shared" ref="AU45" si="84">IF($AT45, INDEX(Appliances, 10, 9), 0)</f>
        <v>0</v>
      </c>
      <c r="AV45" s="211">
        <f t="shared" ref="AV45" si="85">IF($AT45, INDEX(Appliances, 10, 10), 0)</f>
        <v>0</v>
      </c>
      <c r="AW45" s="212">
        <f t="shared" si="20"/>
        <v>0</v>
      </c>
      <c r="AX45" s="213">
        <f t="shared" si="21"/>
        <v>0</v>
      </c>
      <c r="AY45" s="222" t="str">
        <f t="shared" si="22"/>
        <v>-</v>
      </c>
      <c r="AZ45" s="210">
        <f>_xlfn.MAXIFS(Y!$F$61:$J$61, Y!$F$61:$J$61, "&lt;="&amp;AY45)</f>
        <v>0</v>
      </c>
      <c r="BA45" s="210" cm="1">
        <f t="array" ref="BA45">IFERROR(IF(AW45&gt;0, INDEX(Appliances, $W45, MATCH($AQ45, Y!$F$61:$J$61, 0)+3),0), 0)</f>
        <v>0</v>
      </c>
      <c r="BB45" s="64"/>
    </row>
    <row r="46" spans="1:54" s="264" customFormat="1" ht="12" x14ac:dyDescent="0.2">
      <c r="A46" s="64"/>
      <c r="B46" s="251">
        <v>24</v>
      </c>
      <c r="C46" s="255"/>
      <c r="D46" s="255"/>
      <c r="E46" s="256"/>
      <c r="F46" s="257" t="str">
        <f>IFERROR(VLOOKUP(E46, Z!$A$2:$C$4127, 3, FALSE), "")</f>
        <v/>
      </c>
      <c r="G46" s="258"/>
      <c r="H46" s="255"/>
      <c r="I46" s="255"/>
      <c r="J46" s="256"/>
      <c r="K46" s="259"/>
      <c r="L46" s="260"/>
      <c r="M46" s="253">
        <f t="shared" si="0"/>
        <v>0</v>
      </c>
      <c r="N46" s="261"/>
      <c r="O46" s="260"/>
      <c r="P46" s="253">
        <f t="shared" si="5"/>
        <v>0</v>
      </c>
      <c r="Q46" s="261"/>
      <c r="R46" s="260"/>
      <c r="S46" s="262">
        <f t="shared" si="6"/>
        <v>0</v>
      </c>
      <c r="T46" s="268"/>
      <c r="U46" s="263">
        <f t="shared" si="7"/>
        <v>0</v>
      </c>
      <c r="V46" s="64"/>
      <c r="W46" s="210">
        <f t="shared" ref="W46" si="86">IFERROR(IFERROR(IFERROR( MATCH(G46, INDEX(Appliances,,1), 0), MATCH(G46, INDEX(Appliances,,2), 0)), MATCH(G46, INDEX(Appliances,,3), 0)), 0)</f>
        <v>0</v>
      </c>
      <c r="X46" s="210" t="str">
        <f t="shared" si="9"/>
        <v>-</v>
      </c>
      <c r="Y46" s="210" t="e">
        <f>IF(X46, MATCH(J46, Y!$F$62:$H$62, 0), 0)</f>
        <v>#VALUE!</v>
      </c>
      <c r="Z46" s="210" cm="1">
        <f t="array" ref="Z46">IFERROR(IF($X46, INDEX(Appliances, $W46, $Y46+3), 0), 0)</f>
        <v>0</v>
      </c>
      <c r="AA46" s="64"/>
      <c r="AB46" s="211" t="b">
        <f t="shared" si="10"/>
        <v>0</v>
      </c>
      <c r="AC46" s="211" cm="1">
        <f t="array" ref="AC46">IF($AB46, INDEX(Appliances, $W46, 9), 0)</f>
        <v>0</v>
      </c>
      <c r="AD46" s="211" cm="1">
        <f t="array" ref="AD46">IF($AB46, INDEX(Appliances, $W46, 10), 0)</f>
        <v>0</v>
      </c>
      <c r="AE46" s="212">
        <f t="shared" si="11"/>
        <v>0</v>
      </c>
      <c r="AF46" s="213">
        <f t="shared" si="12"/>
        <v>0</v>
      </c>
      <c r="AG46" s="222" t="str">
        <f t="shared" si="2"/>
        <v>-</v>
      </c>
      <c r="AH46" s="210">
        <f>_xlfn.MAXIFS(Y!$F$61:$J$61, Y!$F$61:$J$61, "&lt;="&amp;AG46)</f>
        <v>0</v>
      </c>
      <c r="AI46" s="210" cm="1">
        <f t="array" ref="AI46">IFERROR(IF(AE46&gt;0, INDEX(Appliances, $W46, MATCH($AH46, Y!$F$61:$J$61, 0)+3),0), 0)</f>
        <v>0</v>
      </c>
      <c r="AJ46" s="64"/>
      <c r="AK46" s="211" t="b">
        <f t="shared" si="13"/>
        <v>0</v>
      </c>
      <c r="AL46" s="211" cm="1">
        <f t="array" ref="AL46">IF($AK46, INDEX(Appliances, $W46, 9), 0)</f>
        <v>0</v>
      </c>
      <c r="AM46" s="211" cm="1">
        <f t="array" ref="AM46">IF($AK46, INDEX(Appliances, $W46, 10), 0)</f>
        <v>0</v>
      </c>
      <c r="AN46" s="212">
        <f t="shared" si="14"/>
        <v>0</v>
      </c>
      <c r="AO46" s="213">
        <f t="shared" si="15"/>
        <v>0</v>
      </c>
      <c r="AP46" s="222" t="str">
        <f t="shared" si="16"/>
        <v>-</v>
      </c>
      <c r="AQ46" s="210">
        <f>_xlfn.MAXIFS(Y!$F$61:$J$61, Y!$F$61:$J$61, "&lt;="&amp;AP46)</f>
        <v>0</v>
      </c>
      <c r="AR46" s="210" cm="1">
        <f t="array" ref="AR46">IFERROR(IF(AN46&gt;0, INDEX(Appliances, $W46, MATCH($AQ46, Y!$F$61:$J$61, 0)+3),0), 0)</f>
        <v>0</v>
      </c>
      <c r="AS46" s="64"/>
      <c r="AT46" s="211" t="b">
        <f t="shared" si="17"/>
        <v>0</v>
      </c>
      <c r="AU46" s="211">
        <f t="shared" ref="AU46" si="87">IF($AT46, INDEX(Appliances, 10, 9), 0)</f>
        <v>0</v>
      </c>
      <c r="AV46" s="211">
        <f t="shared" ref="AV46" si="88">IF($AT46, INDEX(Appliances, 10, 10), 0)</f>
        <v>0</v>
      </c>
      <c r="AW46" s="212">
        <f t="shared" si="20"/>
        <v>0</v>
      </c>
      <c r="AX46" s="213">
        <f t="shared" si="21"/>
        <v>0</v>
      </c>
      <c r="AY46" s="222" t="str">
        <f t="shared" si="22"/>
        <v>-</v>
      </c>
      <c r="AZ46" s="210">
        <f>_xlfn.MAXIFS(Y!$F$61:$J$61, Y!$F$61:$J$61, "&lt;="&amp;AY46)</f>
        <v>0</v>
      </c>
      <c r="BA46" s="210" cm="1">
        <f t="array" ref="BA46">IFERROR(IF(AW46&gt;0, INDEX(Appliances, $W46, MATCH($AQ46, Y!$F$61:$J$61, 0)+3),0), 0)</f>
        <v>0</v>
      </c>
      <c r="BB46" s="64"/>
    </row>
    <row r="47" spans="1:54" s="264" customFormat="1" ht="12" x14ac:dyDescent="0.2">
      <c r="A47" s="64"/>
      <c r="B47" s="251">
        <v>25</v>
      </c>
      <c r="C47" s="255"/>
      <c r="D47" s="255"/>
      <c r="E47" s="256"/>
      <c r="F47" s="257" t="str">
        <f>IFERROR(VLOOKUP(E47, Z!$A$2:$C$4127, 3, FALSE), "")</f>
        <v/>
      </c>
      <c r="G47" s="258"/>
      <c r="H47" s="255"/>
      <c r="I47" s="255"/>
      <c r="J47" s="256"/>
      <c r="K47" s="259"/>
      <c r="L47" s="260"/>
      <c r="M47" s="253">
        <f t="shared" si="0"/>
        <v>0</v>
      </c>
      <c r="N47" s="261"/>
      <c r="O47" s="260"/>
      <c r="P47" s="253">
        <f t="shared" si="5"/>
        <v>0</v>
      </c>
      <c r="Q47" s="261"/>
      <c r="R47" s="260"/>
      <c r="S47" s="262">
        <f t="shared" si="6"/>
        <v>0</v>
      </c>
      <c r="T47" s="268"/>
      <c r="U47" s="263">
        <f t="shared" si="7"/>
        <v>0</v>
      </c>
      <c r="V47" s="64"/>
      <c r="W47" s="210">
        <f t="shared" ref="W47" si="89">IFERROR(IFERROR(IFERROR( MATCH(G47, INDEX(Appliances,,1), 0), MATCH(G47, INDEX(Appliances,,2), 0)), MATCH(G47, INDEX(Appliances,,3), 0)), 0)</f>
        <v>0</v>
      </c>
      <c r="X47" s="210" t="str">
        <f t="shared" si="9"/>
        <v>-</v>
      </c>
      <c r="Y47" s="210" t="e">
        <f>IF(X47, MATCH(J47, Y!$F$62:$H$62, 0), 0)</f>
        <v>#VALUE!</v>
      </c>
      <c r="Z47" s="210" cm="1">
        <f t="array" ref="Z47">IFERROR(IF($X47, INDEX(Appliances, $W47, $Y47+3), 0), 0)</f>
        <v>0</v>
      </c>
      <c r="AA47" s="64"/>
      <c r="AB47" s="211" t="b">
        <f t="shared" si="10"/>
        <v>0</v>
      </c>
      <c r="AC47" s="211" cm="1">
        <f t="array" ref="AC47">IF($AB47, INDEX(Appliances, $W47, 9), 0)</f>
        <v>0</v>
      </c>
      <c r="AD47" s="211" cm="1">
        <f t="array" ref="AD47">IF($AB47, INDEX(Appliances, $W47, 10), 0)</f>
        <v>0</v>
      </c>
      <c r="AE47" s="212">
        <f t="shared" si="11"/>
        <v>0</v>
      </c>
      <c r="AF47" s="213">
        <f t="shared" si="12"/>
        <v>0</v>
      </c>
      <c r="AG47" s="222" t="str">
        <f t="shared" si="2"/>
        <v>-</v>
      </c>
      <c r="AH47" s="210">
        <f>_xlfn.MAXIFS(Y!$F$61:$J$61, Y!$F$61:$J$61, "&lt;="&amp;AG47)</f>
        <v>0</v>
      </c>
      <c r="AI47" s="210" cm="1">
        <f t="array" ref="AI47">IFERROR(IF(AE47&gt;0, INDEX(Appliances, $W47, MATCH($AH47, Y!$F$61:$J$61, 0)+3),0), 0)</f>
        <v>0</v>
      </c>
      <c r="AJ47" s="64"/>
      <c r="AK47" s="211" t="b">
        <f t="shared" si="13"/>
        <v>0</v>
      </c>
      <c r="AL47" s="211" cm="1">
        <f t="array" ref="AL47">IF($AK47, INDEX(Appliances, $W47, 9), 0)</f>
        <v>0</v>
      </c>
      <c r="AM47" s="211" cm="1">
        <f t="array" ref="AM47">IF($AK47, INDEX(Appliances, $W47, 10), 0)</f>
        <v>0</v>
      </c>
      <c r="AN47" s="212">
        <f t="shared" si="14"/>
        <v>0</v>
      </c>
      <c r="AO47" s="213">
        <f t="shared" si="15"/>
        <v>0</v>
      </c>
      <c r="AP47" s="222" t="str">
        <f t="shared" si="16"/>
        <v>-</v>
      </c>
      <c r="AQ47" s="210">
        <f>_xlfn.MAXIFS(Y!$F$61:$J$61, Y!$F$61:$J$61, "&lt;="&amp;AP47)</f>
        <v>0</v>
      </c>
      <c r="AR47" s="210" cm="1">
        <f t="array" ref="AR47">IFERROR(IF(AN47&gt;0, INDEX(Appliances, $W47, MATCH($AQ47, Y!$F$61:$J$61, 0)+3),0), 0)</f>
        <v>0</v>
      </c>
      <c r="AS47" s="64"/>
      <c r="AT47" s="211" t="b">
        <f t="shared" si="17"/>
        <v>0</v>
      </c>
      <c r="AU47" s="211">
        <f t="shared" ref="AU47" si="90">IF($AT47, INDEX(Appliances, 10, 9), 0)</f>
        <v>0</v>
      </c>
      <c r="AV47" s="211">
        <f t="shared" ref="AV47" si="91">IF($AT47, INDEX(Appliances, 10, 10), 0)</f>
        <v>0</v>
      </c>
      <c r="AW47" s="212">
        <f t="shared" si="20"/>
        <v>0</v>
      </c>
      <c r="AX47" s="213">
        <f t="shared" si="21"/>
        <v>0</v>
      </c>
      <c r="AY47" s="222" t="str">
        <f t="shared" si="22"/>
        <v>-</v>
      </c>
      <c r="AZ47" s="210">
        <f>_xlfn.MAXIFS(Y!$F$61:$J$61, Y!$F$61:$J$61, "&lt;="&amp;AY47)</f>
        <v>0</v>
      </c>
      <c r="BA47" s="210" cm="1">
        <f t="array" ref="BA47">IFERROR(IF(AW47&gt;0, INDEX(Appliances, $W47, MATCH($AQ47, Y!$F$61:$J$61, 0)+3),0), 0)</f>
        <v>0</v>
      </c>
      <c r="BB47" s="64"/>
    </row>
    <row r="48" spans="1:54" s="264" customFormat="1" ht="12" x14ac:dyDescent="0.2">
      <c r="A48" s="64"/>
      <c r="B48" s="251">
        <v>26</v>
      </c>
      <c r="C48" s="255"/>
      <c r="D48" s="255"/>
      <c r="E48" s="256"/>
      <c r="F48" s="257" t="str">
        <f>IFERROR(VLOOKUP(E48, Z!$A$2:$C$4127, 3, FALSE), "")</f>
        <v/>
      </c>
      <c r="G48" s="258"/>
      <c r="H48" s="255"/>
      <c r="I48" s="255"/>
      <c r="J48" s="256"/>
      <c r="K48" s="259"/>
      <c r="L48" s="260"/>
      <c r="M48" s="253">
        <f t="shared" si="0"/>
        <v>0</v>
      </c>
      <c r="N48" s="261"/>
      <c r="O48" s="260"/>
      <c r="P48" s="253">
        <f t="shared" si="5"/>
        <v>0</v>
      </c>
      <c r="Q48" s="261"/>
      <c r="R48" s="260"/>
      <c r="S48" s="262">
        <f t="shared" si="6"/>
        <v>0</v>
      </c>
      <c r="T48" s="268"/>
      <c r="U48" s="263">
        <f t="shared" si="7"/>
        <v>0</v>
      </c>
      <c r="V48" s="64"/>
      <c r="W48" s="210">
        <f t="shared" ref="W48" si="92">IFERROR(IFERROR(IFERROR( MATCH(G48, INDEX(Appliances,,1), 0), MATCH(G48, INDEX(Appliances,,2), 0)), MATCH(G48, INDEX(Appliances,,3), 0)), 0)</f>
        <v>0</v>
      </c>
      <c r="X48" s="210" t="str">
        <f t="shared" si="9"/>
        <v>-</v>
      </c>
      <c r="Y48" s="210" t="e">
        <f>IF(X48, MATCH(J48, Y!$F$62:$H$62, 0), 0)</f>
        <v>#VALUE!</v>
      </c>
      <c r="Z48" s="210" cm="1">
        <f t="array" ref="Z48">IFERROR(IF($X48, INDEX(Appliances, $W48, $Y48+3), 0), 0)</f>
        <v>0</v>
      </c>
      <c r="AA48" s="64"/>
      <c r="AB48" s="211" t="b">
        <f t="shared" si="10"/>
        <v>0</v>
      </c>
      <c r="AC48" s="211" cm="1">
        <f t="array" ref="AC48">IF($AB48, INDEX(Appliances, $W48, 9), 0)</f>
        <v>0</v>
      </c>
      <c r="AD48" s="211" cm="1">
        <f t="array" ref="AD48">IF($AB48, INDEX(Appliances, $W48, 10), 0)</f>
        <v>0</v>
      </c>
      <c r="AE48" s="212">
        <f t="shared" si="11"/>
        <v>0</v>
      </c>
      <c r="AF48" s="213">
        <f t="shared" si="12"/>
        <v>0</v>
      </c>
      <c r="AG48" s="222" t="str">
        <f t="shared" si="2"/>
        <v>-</v>
      </c>
      <c r="AH48" s="210">
        <f>_xlfn.MAXIFS(Y!$F$61:$J$61, Y!$F$61:$J$61, "&lt;="&amp;AG48)</f>
        <v>0</v>
      </c>
      <c r="AI48" s="210" cm="1">
        <f t="array" ref="AI48">IFERROR(IF(AE48&gt;0, INDEX(Appliances, $W48, MATCH($AH48, Y!$F$61:$J$61, 0)+3),0), 0)</f>
        <v>0</v>
      </c>
      <c r="AJ48" s="64"/>
      <c r="AK48" s="211" t="b">
        <f t="shared" si="13"/>
        <v>0</v>
      </c>
      <c r="AL48" s="211" cm="1">
        <f t="array" ref="AL48">IF($AK48, INDEX(Appliances, $W48, 9), 0)</f>
        <v>0</v>
      </c>
      <c r="AM48" s="211" cm="1">
        <f t="array" ref="AM48">IF($AK48, INDEX(Appliances, $W48, 10), 0)</f>
        <v>0</v>
      </c>
      <c r="AN48" s="212">
        <f t="shared" si="14"/>
        <v>0</v>
      </c>
      <c r="AO48" s="213">
        <f t="shared" si="15"/>
        <v>0</v>
      </c>
      <c r="AP48" s="222" t="str">
        <f t="shared" si="16"/>
        <v>-</v>
      </c>
      <c r="AQ48" s="210">
        <f>_xlfn.MAXIFS(Y!$F$61:$J$61, Y!$F$61:$J$61, "&lt;="&amp;AP48)</f>
        <v>0</v>
      </c>
      <c r="AR48" s="210" cm="1">
        <f t="array" ref="AR48">IFERROR(IF(AN48&gt;0, INDEX(Appliances, $W48, MATCH($AQ48, Y!$F$61:$J$61, 0)+3),0), 0)</f>
        <v>0</v>
      </c>
      <c r="AS48" s="64"/>
      <c r="AT48" s="211" t="b">
        <f t="shared" si="17"/>
        <v>0</v>
      </c>
      <c r="AU48" s="211">
        <f t="shared" ref="AU48" si="93">IF($AT48, INDEX(Appliances, 10, 9), 0)</f>
        <v>0</v>
      </c>
      <c r="AV48" s="211">
        <f t="shared" ref="AV48" si="94">IF($AT48, INDEX(Appliances, 10, 10), 0)</f>
        <v>0</v>
      </c>
      <c r="AW48" s="212">
        <f t="shared" si="20"/>
        <v>0</v>
      </c>
      <c r="AX48" s="213">
        <f t="shared" si="21"/>
        <v>0</v>
      </c>
      <c r="AY48" s="222" t="str">
        <f t="shared" si="22"/>
        <v>-</v>
      </c>
      <c r="AZ48" s="210">
        <f>_xlfn.MAXIFS(Y!$F$61:$J$61, Y!$F$61:$J$61, "&lt;="&amp;AY48)</f>
        <v>0</v>
      </c>
      <c r="BA48" s="210" cm="1">
        <f t="array" ref="BA48">IFERROR(IF(AW48&gt;0, INDEX(Appliances, $W48, MATCH($AQ48, Y!$F$61:$J$61, 0)+3),0), 0)</f>
        <v>0</v>
      </c>
      <c r="BB48" s="64"/>
    </row>
    <row r="49" spans="1:54" s="264" customFormat="1" ht="12" x14ac:dyDescent="0.2">
      <c r="A49" s="64"/>
      <c r="B49" s="251">
        <v>27</v>
      </c>
      <c r="C49" s="255"/>
      <c r="D49" s="255"/>
      <c r="E49" s="256"/>
      <c r="F49" s="257" t="str">
        <f>IFERROR(VLOOKUP(E49, Z!$A$2:$C$4127, 3, FALSE), "")</f>
        <v/>
      </c>
      <c r="G49" s="258"/>
      <c r="H49" s="255"/>
      <c r="I49" s="255"/>
      <c r="J49" s="256"/>
      <c r="K49" s="259"/>
      <c r="L49" s="260"/>
      <c r="M49" s="253">
        <f t="shared" si="0"/>
        <v>0</v>
      </c>
      <c r="N49" s="261"/>
      <c r="O49" s="260"/>
      <c r="P49" s="253">
        <f t="shared" si="5"/>
        <v>0</v>
      </c>
      <c r="Q49" s="261"/>
      <c r="R49" s="260"/>
      <c r="S49" s="262">
        <f t="shared" si="6"/>
        <v>0</v>
      </c>
      <c r="T49" s="268"/>
      <c r="U49" s="263">
        <f t="shared" si="7"/>
        <v>0</v>
      </c>
      <c r="V49" s="64"/>
      <c r="W49" s="210">
        <f t="shared" ref="W49" si="95">IFERROR(IFERROR(IFERROR( MATCH(G49, INDEX(Appliances,,1), 0), MATCH(G49, INDEX(Appliances,,2), 0)), MATCH(G49, INDEX(Appliances,,3), 0)), 0)</f>
        <v>0</v>
      </c>
      <c r="X49" s="210" t="str">
        <f t="shared" si="9"/>
        <v>-</v>
      </c>
      <c r="Y49" s="210" t="e">
        <f>IF(X49, MATCH(J49, Y!$F$62:$H$62, 0), 0)</f>
        <v>#VALUE!</v>
      </c>
      <c r="Z49" s="210" cm="1">
        <f t="array" ref="Z49">IFERROR(IF($X49, INDEX(Appliances, $W49, $Y49+3), 0), 0)</f>
        <v>0</v>
      </c>
      <c r="AA49" s="64"/>
      <c r="AB49" s="211" t="b">
        <f t="shared" si="10"/>
        <v>0</v>
      </c>
      <c r="AC49" s="211" cm="1">
        <f t="array" ref="AC49">IF($AB49, INDEX(Appliances, $W49, 9), 0)</f>
        <v>0</v>
      </c>
      <c r="AD49" s="211" cm="1">
        <f t="array" ref="AD49">IF($AB49, INDEX(Appliances, $W49, 10), 0)</f>
        <v>0</v>
      </c>
      <c r="AE49" s="212">
        <f t="shared" si="11"/>
        <v>0</v>
      </c>
      <c r="AF49" s="213">
        <f t="shared" si="12"/>
        <v>0</v>
      </c>
      <c r="AG49" s="222" t="str">
        <f t="shared" si="2"/>
        <v>-</v>
      </c>
      <c r="AH49" s="210">
        <f>_xlfn.MAXIFS(Y!$F$61:$J$61, Y!$F$61:$J$61, "&lt;="&amp;AG49)</f>
        <v>0</v>
      </c>
      <c r="AI49" s="210" cm="1">
        <f t="array" ref="AI49">IFERROR(IF(AE49&gt;0, INDEX(Appliances, $W49, MATCH($AH49, Y!$F$61:$J$61, 0)+3),0), 0)</f>
        <v>0</v>
      </c>
      <c r="AJ49" s="64"/>
      <c r="AK49" s="211" t="b">
        <f t="shared" si="13"/>
        <v>0</v>
      </c>
      <c r="AL49" s="211" cm="1">
        <f t="array" ref="AL49">IF($AK49, INDEX(Appliances, $W49, 9), 0)</f>
        <v>0</v>
      </c>
      <c r="AM49" s="211" cm="1">
        <f t="array" ref="AM49">IF($AK49, INDEX(Appliances, $W49, 10), 0)</f>
        <v>0</v>
      </c>
      <c r="AN49" s="212">
        <f t="shared" si="14"/>
        <v>0</v>
      </c>
      <c r="AO49" s="213">
        <f t="shared" si="15"/>
        <v>0</v>
      </c>
      <c r="AP49" s="222" t="str">
        <f t="shared" si="16"/>
        <v>-</v>
      </c>
      <c r="AQ49" s="210">
        <f>_xlfn.MAXIFS(Y!$F$61:$J$61, Y!$F$61:$J$61, "&lt;="&amp;AP49)</f>
        <v>0</v>
      </c>
      <c r="AR49" s="210" cm="1">
        <f t="array" ref="AR49">IFERROR(IF(AN49&gt;0, INDEX(Appliances, $W49, MATCH($AQ49, Y!$F$61:$J$61, 0)+3),0), 0)</f>
        <v>0</v>
      </c>
      <c r="AS49" s="64"/>
      <c r="AT49" s="211" t="b">
        <f t="shared" si="17"/>
        <v>0</v>
      </c>
      <c r="AU49" s="211">
        <f t="shared" ref="AU49" si="96">IF($AT49, INDEX(Appliances, 10, 9), 0)</f>
        <v>0</v>
      </c>
      <c r="AV49" s="211">
        <f t="shared" ref="AV49" si="97">IF($AT49, INDEX(Appliances, 10, 10), 0)</f>
        <v>0</v>
      </c>
      <c r="AW49" s="212">
        <f t="shared" si="20"/>
        <v>0</v>
      </c>
      <c r="AX49" s="213">
        <f t="shared" si="21"/>
        <v>0</v>
      </c>
      <c r="AY49" s="222" t="str">
        <f t="shared" si="22"/>
        <v>-</v>
      </c>
      <c r="AZ49" s="210">
        <f>_xlfn.MAXIFS(Y!$F$61:$J$61, Y!$F$61:$J$61, "&lt;="&amp;AY49)</f>
        <v>0</v>
      </c>
      <c r="BA49" s="210" cm="1">
        <f t="array" ref="BA49">IFERROR(IF(AW49&gt;0, INDEX(Appliances, $W49, MATCH($AQ49, Y!$F$61:$J$61, 0)+3),0), 0)</f>
        <v>0</v>
      </c>
      <c r="BB49" s="64"/>
    </row>
    <row r="50" spans="1:54" s="264" customFormat="1" ht="12" x14ac:dyDescent="0.2">
      <c r="A50" s="64"/>
      <c r="B50" s="251">
        <v>28</v>
      </c>
      <c r="C50" s="255"/>
      <c r="D50" s="255"/>
      <c r="E50" s="256"/>
      <c r="F50" s="257" t="str">
        <f>IFERROR(VLOOKUP(E50, Z!$A$2:$C$4127, 3, FALSE), "")</f>
        <v/>
      </c>
      <c r="G50" s="258"/>
      <c r="H50" s="255"/>
      <c r="I50" s="255"/>
      <c r="J50" s="256"/>
      <c r="K50" s="259"/>
      <c r="L50" s="260"/>
      <c r="M50" s="253">
        <f t="shared" si="0"/>
        <v>0</v>
      </c>
      <c r="N50" s="261"/>
      <c r="O50" s="260"/>
      <c r="P50" s="253">
        <f t="shared" si="5"/>
        <v>0</v>
      </c>
      <c r="Q50" s="261"/>
      <c r="R50" s="260"/>
      <c r="S50" s="262">
        <f t="shared" si="6"/>
        <v>0</v>
      </c>
      <c r="T50" s="268"/>
      <c r="U50" s="263">
        <f t="shared" si="7"/>
        <v>0</v>
      </c>
      <c r="V50" s="64"/>
      <c r="W50" s="210">
        <f t="shared" ref="W50" si="98">IFERROR(IFERROR(IFERROR( MATCH(G50, INDEX(Appliances,,1), 0), MATCH(G50, INDEX(Appliances,,2), 0)), MATCH(G50, INDEX(Appliances,,3), 0)), 0)</f>
        <v>0</v>
      </c>
      <c r="X50" s="210" t="str">
        <f t="shared" si="9"/>
        <v>-</v>
      </c>
      <c r="Y50" s="210" t="e">
        <f>IF(X50, MATCH(J50, Y!$F$62:$H$62, 0), 0)</f>
        <v>#VALUE!</v>
      </c>
      <c r="Z50" s="210" cm="1">
        <f t="array" ref="Z50">IFERROR(IF($X50, INDEX(Appliances, $W50, $Y50+3), 0), 0)</f>
        <v>0</v>
      </c>
      <c r="AA50" s="64"/>
      <c r="AB50" s="211" t="b">
        <f t="shared" si="10"/>
        <v>0</v>
      </c>
      <c r="AC50" s="211" cm="1">
        <f t="array" ref="AC50">IF($AB50, INDEX(Appliances, $W50, 9), 0)</f>
        <v>0</v>
      </c>
      <c r="AD50" s="211" cm="1">
        <f t="array" ref="AD50">IF($AB50, INDEX(Appliances, $W50, 10), 0)</f>
        <v>0</v>
      </c>
      <c r="AE50" s="212">
        <f t="shared" si="11"/>
        <v>0</v>
      </c>
      <c r="AF50" s="213">
        <f t="shared" si="12"/>
        <v>0</v>
      </c>
      <c r="AG50" s="222" t="str">
        <f t="shared" si="2"/>
        <v>-</v>
      </c>
      <c r="AH50" s="210">
        <f>_xlfn.MAXIFS(Y!$F$61:$J$61, Y!$F$61:$J$61, "&lt;="&amp;AG50)</f>
        <v>0</v>
      </c>
      <c r="AI50" s="210" cm="1">
        <f t="array" ref="AI50">IFERROR(IF(AE50&gt;0, INDEX(Appliances, $W50, MATCH($AH50, Y!$F$61:$J$61, 0)+3),0), 0)</f>
        <v>0</v>
      </c>
      <c r="AJ50" s="64"/>
      <c r="AK50" s="211" t="b">
        <f t="shared" si="13"/>
        <v>0</v>
      </c>
      <c r="AL50" s="211" cm="1">
        <f t="array" ref="AL50">IF($AK50, INDEX(Appliances, $W50, 9), 0)</f>
        <v>0</v>
      </c>
      <c r="AM50" s="211" cm="1">
        <f t="array" ref="AM50">IF($AK50, INDEX(Appliances, $W50, 10), 0)</f>
        <v>0</v>
      </c>
      <c r="AN50" s="212">
        <f t="shared" si="14"/>
        <v>0</v>
      </c>
      <c r="AO50" s="213">
        <f t="shared" si="15"/>
        <v>0</v>
      </c>
      <c r="AP50" s="222" t="str">
        <f t="shared" si="16"/>
        <v>-</v>
      </c>
      <c r="AQ50" s="210">
        <f>_xlfn.MAXIFS(Y!$F$61:$J$61, Y!$F$61:$J$61, "&lt;="&amp;AP50)</f>
        <v>0</v>
      </c>
      <c r="AR50" s="210" cm="1">
        <f t="array" ref="AR50">IFERROR(IF(AN50&gt;0, INDEX(Appliances, $W50, MATCH($AQ50, Y!$F$61:$J$61, 0)+3),0), 0)</f>
        <v>0</v>
      </c>
      <c r="AS50" s="64"/>
      <c r="AT50" s="211" t="b">
        <f t="shared" si="17"/>
        <v>0</v>
      </c>
      <c r="AU50" s="211">
        <f t="shared" ref="AU50" si="99">IF($AT50, INDEX(Appliances, 10, 9), 0)</f>
        <v>0</v>
      </c>
      <c r="AV50" s="211">
        <f t="shared" ref="AV50" si="100">IF($AT50, INDEX(Appliances, 10, 10), 0)</f>
        <v>0</v>
      </c>
      <c r="AW50" s="212">
        <f t="shared" si="20"/>
        <v>0</v>
      </c>
      <c r="AX50" s="213">
        <f t="shared" si="21"/>
        <v>0</v>
      </c>
      <c r="AY50" s="222" t="str">
        <f t="shared" si="22"/>
        <v>-</v>
      </c>
      <c r="AZ50" s="210">
        <f>_xlfn.MAXIFS(Y!$F$61:$J$61, Y!$F$61:$J$61, "&lt;="&amp;AY50)</f>
        <v>0</v>
      </c>
      <c r="BA50" s="210" cm="1">
        <f t="array" ref="BA50">IFERROR(IF(AW50&gt;0, INDEX(Appliances, $W50, MATCH($AQ50, Y!$F$61:$J$61, 0)+3),0), 0)</f>
        <v>0</v>
      </c>
      <c r="BB50" s="64"/>
    </row>
    <row r="51" spans="1:54" s="264" customFormat="1" ht="12" x14ac:dyDescent="0.2">
      <c r="A51" s="64"/>
      <c r="B51" s="251">
        <v>29</v>
      </c>
      <c r="C51" s="255"/>
      <c r="D51" s="255"/>
      <c r="E51" s="256"/>
      <c r="F51" s="257" t="str">
        <f>IFERROR(VLOOKUP(E51, Z!$A$2:$C$4127, 3, FALSE), "")</f>
        <v/>
      </c>
      <c r="G51" s="258"/>
      <c r="H51" s="255"/>
      <c r="I51" s="255"/>
      <c r="J51" s="256"/>
      <c r="K51" s="259"/>
      <c r="L51" s="260"/>
      <c r="M51" s="253">
        <f t="shared" si="0"/>
        <v>0</v>
      </c>
      <c r="N51" s="261"/>
      <c r="O51" s="260"/>
      <c r="P51" s="253">
        <f t="shared" si="5"/>
        <v>0</v>
      </c>
      <c r="Q51" s="261"/>
      <c r="R51" s="260"/>
      <c r="S51" s="262">
        <f t="shared" si="6"/>
        <v>0</v>
      </c>
      <c r="T51" s="268"/>
      <c r="U51" s="263">
        <f t="shared" si="7"/>
        <v>0</v>
      </c>
      <c r="V51" s="64"/>
      <c r="W51" s="210">
        <f t="shared" ref="W51" si="101">IFERROR(IFERROR(IFERROR( MATCH(G51, INDEX(Appliances,,1), 0), MATCH(G51, INDEX(Appliances,,2), 0)), MATCH(G51, INDEX(Appliances,,3), 0)), 0)</f>
        <v>0</v>
      </c>
      <c r="X51" s="210" t="str">
        <f t="shared" si="9"/>
        <v>-</v>
      </c>
      <c r="Y51" s="210" t="e">
        <f>IF(X51, MATCH(J51, Y!$F$62:$H$62, 0), 0)</f>
        <v>#VALUE!</v>
      </c>
      <c r="Z51" s="210" cm="1">
        <f t="array" ref="Z51">IFERROR(IF($X51, INDEX(Appliances, $W51, $Y51+3), 0), 0)</f>
        <v>0</v>
      </c>
      <c r="AA51" s="64"/>
      <c r="AB51" s="211" t="b">
        <f t="shared" si="10"/>
        <v>0</v>
      </c>
      <c r="AC51" s="211" cm="1">
        <f t="array" ref="AC51">IF($AB51, INDEX(Appliances, $W51, 9), 0)</f>
        <v>0</v>
      </c>
      <c r="AD51" s="211" cm="1">
        <f t="array" ref="AD51">IF($AB51, INDEX(Appliances, $W51, 10), 0)</f>
        <v>0</v>
      </c>
      <c r="AE51" s="212">
        <f t="shared" si="11"/>
        <v>0</v>
      </c>
      <c r="AF51" s="213">
        <f t="shared" si="12"/>
        <v>0</v>
      </c>
      <c r="AG51" s="222" t="str">
        <f t="shared" si="2"/>
        <v>-</v>
      </c>
      <c r="AH51" s="210">
        <f>_xlfn.MAXIFS(Y!$F$61:$J$61, Y!$F$61:$J$61, "&lt;="&amp;AG51)</f>
        <v>0</v>
      </c>
      <c r="AI51" s="210" cm="1">
        <f t="array" ref="AI51">IFERROR(IF(AE51&gt;0, INDEX(Appliances, $W51, MATCH($AH51, Y!$F$61:$J$61, 0)+3),0), 0)</f>
        <v>0</v>
      </c>
      <c r="AJ51" s="64"/>
      <c r="AK51" s="211" t="b">
        <f t="shared" si="13"/>
        <v>0</v>
      </c>
      <c r="AL51" s="211" cm="1">
        <f t="array" ref="AL51">IF($AK51, INDEX(Appliances, $W51, 9), 0)</f>
        <v>0</v>
      </c>
      <c r="AM51" s="211" cm="1">
        <f t="array" ref="AM51">IF($AK51, INDEX(Appliances, $W51, 10), 0)</f>
        <v>0</v>
      </c>
      <c r="AN51" s="212">
        <f t="shared" si="14"/>
        <v>0</v>
      </c>
      <c r="AO51" s="213">
        <f t="shared" si="15"/>
        <v>0</v>
      </c>
      <c r="AP51" s="222" t="str">
        <f t="shared" si="16"/>
        <v>-</v>
      </c>
      <c r="AQ51" s="210">
        <f>_xlfn.MAXIFS(Y!$F$61:$J$61, Y!$F$61:$J$61, "&lt;="&amp;AP51)</f>
        <v>0</v>
      </c>
      <c r="AR51" s="210" cm="1">
        <f t="array" ref="AR51">IFERROR(IF(AN51&gt;0, INDEX(Appliances, $W51, MATCH($AQ51, Y!$F$61:$J$61, 0)+3),0), 0)</f>
        <v>0</v>
      </c>
      <c r="AS51" s="64"/>
      <c r="AT51" s="211" t="b">
        <f t="shared" si="17"/>
        <v>0</v>
      </c>
      <c r="AU51" s="211">
        <f t="shared" ref="AU51" si="102">IF($AT51, INDEX(Appliances, 10, 9), 0)</f>
        <v>0</v>
      </c>
      <c r="AV51" s="211">
        <f t="shared" ref="AV51" si="103">IF($AT51, INDEX(Appliances, 10, 10), 0)</f>
        <v>0</v>
      </c>
      <c r="AW51" s="212">
        <f t="shared" si="20"/>
        <v>0</v>
      </c>
      <c r="AX51" s="213">
        <f t="shared" si="21"/>
        <v>0</v>
      </c>
      <c r="AY51" s="222" t="str">
        <f t="shared" si="22"/>
        <v>-</v>
      </c>
      <c r="AZ51" s="210">
        <f>_xlfn.MAXIFS(Y!$F$61:$J$61, Y!$F$61:$J$61, "&lt;="&amp;AY51)</f>
        <v>0</v>
      </c>
      <c r="BA51" s="210" cm="1">
        <f t="array" ref="BA51">IFERROR(IF(AW51&gt;0, INDEX(Appliances, $W51, MATCH($AQ51, Y!$F$61:$J$61, 0)+3),0), 0)</f>
        <v>0</v>
      </c>
      <c r="BB51" s="64"/>
    </row>
    <row r="52" spans="1:54" s="264" customFormat="1" ht="12" x14ac:dyDescent="0.2">
      <c r="A52" s="64"/>
      <c r="B52" s="251">
        <v>30</v>
      </c>
      <c r="C52" s="255"/>
      <c r="D52" s="255"/>
      <c r="E52" s="256"/>
      <c r="F52" s="257" t="str">
        <f>IFERROR(VLOOKUP(E52, Z!$A$2:$C$4127, 3, FALSE), "")</f>
        <v/>
      </c>
      <c r="G52" s="258"/>
      <c r="H52" s="255"/>
      <c r="I52" s="255"/>
      <c r="J52" s="256"/>
      <c r="K52" s="259"/>
      <c r="L52" s="260"/>
      <c r="M52" s="253">
        <f t="shared" si="0"/>
        <v>0</v>
      </c>
      <c r="N52" s="261"/>
      <c r="O52" s="260"/>
      <c r="P52" s="253">
        <f t="shared" si="5"/>
        <v>0</v>
      </c>
      <c r="Q52" s="261"/>
      <c r="R52" s="260"/>
      <c r="S52" s="262">
        <f t="shared" si="6"/>
        <v>0</v>
      </c>
      <c r="T52" s="268"/>
      <c r="U52" s="263">
        <f t="shared" si="7"/>
        <v>0</v>
      </c>
      <c r="V52" s="64"/>
      <c r="W52" s="210">
        <f t="shared" ref="W52" si="104">IFERROR(IFERROR(IFERROR( MATCH(G52, INDEX(Appliances,,1), 0), MATCH(G52, INDEX(Appliances,,2), 0)), MATCH(G52, INDEX(Appliances,,3), 0)), 0)</f>
        <v>0</v>
      </c>
      <c r="X52" s="210" t="str">
        <f t="shared" si="9"/>
        <v>-</v>
      </c>
      <c r="Y52" s="210" t="e">
        <f>IF(X52, MATCH(J52, Y!$F$62:$H$62, 0), 0)</f>
        <v>#VALUE!</v>
      </c>
      <c r="Z52" s="210" cm="1">
        <f t="array" ref="Z52">IFERROR(IF($X52, INDEX(Appliances, $W52, $Y52+3), 0), 0)</f>
        <v>0</v>
      </c>
      <c r="AA52" s="64"/>
      <c r="AB52" s="211" t="b">
        <f t="shared" si="10"/>
        <v>0</v>
      </c>
      <c r="AC52" s="211" cm="1">
        <f t="array" ref="AC52">IF($AB52, INDEX(Appliances, $W52, 9), 0)</f>
        <v>0</v>
      </c>
      <c r="AD52" s="211" cm="1">
        <f t="array" ref="AD52">IF($AB52, INDEX(Appliances, $W52, 10), 0)</f>
        <v>0</v>
      </c>
      <c r="AE52" s="212">
        <f t="shared" si="11"/>
        <v>0</v>
      </c>
      <c r="AF52" s="213">
        <f t="shared" si="12"/>
        <v>0</v>
      </c>
      <c r="AG52" s="222" t="str">
        <f t="shared" si="2"/>
        <v>-</v>
      </c>
      <c r="AH52" s="210">
        <f>_xlfn.MAXIFS(Y!$F$61:$J$61, Y!$F$61:$J$61, "&lt;="&amp;AG52)</f>
        <v>0</v>
      </c>
      <c r="AI52" s="210" cm="1">
        <f t="array" ref="AI52">IFERROR(IF(AE52&gt;0, INDEX(Appliances, $W52, MATCH($AH52, Y!$F$61:$J$61, 0)+3),0), 0)</f>
        <v>0</v>
      </c>
      <c r="AJ52" s="64"/>
      <c r="AK52" s="211" t="b">
        <f t="shared" si="13"/>
        <v>0</v>
      </c>
      <c r="AL52" s="211" cm="1">
        <f t="array" ref="AL52">IF($AK52, INDEX(Appliances, $W52, 9), 0)</f>
        <v>0</v>
      </c>
      <c r="AM52" s="211" cm="1">
        <f t="array" ref="AM52">IF($AK52, INDEX(Appliances, $W52, 10), 0)</f>
        <v>0</v>
      </c>
      <c r="AN52" s="212">
        <f t="shared" si="14"/>
        <v>0</v>
      </c>
      <c r="AO52" s="213">
        <f t="shared" si="15"/>
        <v>0</v>
      </c>
      <c r="AP52" s="222" t="str">
        <f t="shared" si="16"/>
        <v>-</v>
      </c>
      <c r="AQ52" s="210">
        <f>_xlfn.MAXIFS(Y!$F$61:$J$61, Y!$F$61:$J$61, "&lt;="&amp;AP52)</f>
        <v>0</v>
      </c>
      <c r="AR52" s="210" cm="1">
        <f t="array" ref="AR52">IFERROR(IF(AN52&gt;0, INDEX(Appliances, $W52, MATCH($AQ52, Y!$F$61:$J$61, 0)+3),0), 0)</f>
        <v>0</v>
      </c>
      <c r="AS52" s="64"/>
      <c r="AT52" s="211" t="b">
        <f t="shared" si="17"/>
        <v>0</v>
      </c>
      <c r="AU52" s="211">
        <f t="shared" ref="AU52" si="105">IF($AT52, INDEX(Appliances, 10, 9), 0)</f>
        <v>0</v>
      </c>
      <c r="AV52" s="211">
        <f t="shared" ref="AV52" si="106">IF($AT52, INDEX(Appliances, 10, 10), 0)</f>
        <v>0</v>
      </c>
      <c r="AW52" s="212">
        <f t="shared" si="20"/>
        <v>0</v>
      </c>
      <c r="AX52" s="213">
        <f t="shared" si="21"/>
        <v>0</v>
      </c>
      <c r="AY52" s="222" t="str">
        <f t="shared" si="22"/>
        <v>-</v>
      </c>
      <c r="AZ52" s="210">
        <f>_xlfn.MAXIFS(Y!$F$61:$J$61, Y!$F$61:$J$61, "&lt;="&amp;AY52)</f>
        <v>0</v>
      </c>
      <c r="BA52" s="210" cm="1">
        <f t="array" ref="BA52">IFERROR(IF(AW52&gt;0, INDEX(Appliances, $W52, MATCH($AQ52, Y!$F$61:$J$61, 0)+3),0), 0)</f>
        <v>0</v>
      </c>
      <c r="BB52" s="64"/>
    </row>
    <row r="53" spans="1:54" s="264" customFormat="1" ht="12" x14ac:dyDescent="0.2">
      <c r="A53" s="64"/>
      <c r="B53" s="251">
        <v>31</v>
      </c>
      <c r="C53" s="255"/>
      <c r="D53" s="255"/>
      <c r="E53" s="256"/>
      <c r="F53" s="257" t="str">
        <f>IFERROR(VLOOKUP(E53, Z!$A$2:$C$4127, 3, FALSE), "")</f>
        <v/>
      </c>
      <c r="G53" s="258"/>
      <c r="H53" s="255"/>
      <c r="I53" s="255"/>
      <c r="J53" s="256"/>
      <c r="K53" s="259"/>
      <c r="L53" s="260"/>
      <c r="M53" s="253">
        <f t="shared" si="0"/>
        <v>0</v>
      </c>
      <c r="N53" s="261"/>
      <c r="O53" s="260"/>
      <c r="P53" s="253">
        <f t="shared" si="5"/>
        <v>0</v>
      </c>
      <c r="Q53" s="261"/>
      <c r="R53" s="260"/>
      <c r="S53" s="262">
        <f t="shared" si="6"/>
        <v>0</v>
      </c>
      <c r="T53" s="268"/>
      <c r="U53" s="263">
        <f t="shared" si="7"/>
        <v>0</v>
      </c>
      <c r="V53" s="64"/>
      <c r="W53" s="210">
        <f t="shared" ref="W53" si="107">IFERROR(IFERROR(IFERROR( MATCH(G53, INDEX(Appliances,,1), 0), MATCH(G53, INDEX(Appliances,,2), 0)), MATCH(G53, INDEX(Appliances,,3), 0)), 0)</f>
        <v>0</v>
      </c>
      <c r="X53" s="210" t="str">
        <f t="shared" si="9"/>
        <v>-</v>
      </c>
      <c r="Y53" s="210" t="e">
        <f>IF(X53, MATCH(J53, Y!$F$62:$H$62, 0), 0)</f>
        <v>#VALUE!</v>
      </c>
      <c r="Z53" s="210" cm="1">
        <f t="array" ref="Z53">IFERROR(IF($X53, INDEX(Appliances, $W53, $Y53+3), 0), 0)</f>
        <v>0</v>
      </c>
      <c r="AA53" s="64"/>
      <c r="AB53" s="211" t="b">
        <f t="shared" si="10"/>
        <v>0</v>
      </c>
      <c r="AC53" s="211" cm="1">
        <f t="array" ref="AC53">IF($AB53, INDEX(Appliances, $W53, 9), 0)</f>
        <v>0</v>
      </c>
      <c r="AD53" s="211" cm="1">
        <f t="array" ref="AD53">IF($AB53, INDEX(Appliances, $W53, 10), 0)</f>
        <v>0</v>
      </c>
      <c r="AE53" s="212">
        <f t="shared" si="11"/>
        <v>0</v>
      </c>
      <c r="AF53" s="213">
        <f t="shared" si="12"/>
        <v>0</v>
      </c>
      <c r="AG53" s="222" t="str">
        <f t="shared" si="2"/>
        <v>-</v>
      </c>
      <c r="AH53" s="210">
        <f>_xlfn.MAXIFS(Y!$F$61:$J$61, Y!$F$61:$J$61, "&lt;="&amp;AG53)</f>
        <v>0</v>
      </c>
      <c r="AI53" s="210" cm="1">
        <f t="array" ref="AI53">IFERROR(IF(AE53&gt;0, INDEX(Appliances, $W53, MATCH($AH53, Y!$F$61:$J$61, 0)+3),0), 0)</f>
        <v>0</v>
      </c>
      <c r="AJ53" s="64"/>
      <c r="AK53" s="211" t="b">
        <f t="shared" si="13"/>
        <v>0</v>
      </c>
      <c r="AL53" s="211" cm="1">
        <f t="array" ref="AL53">IF($AK53, INDEX(Appliances, $W53, 9), 0)</f>
        <v>0</v>
      </c>
      <c r="AM53" s="211" cm="1">
        <f t="array" ref="AM53">IF($AK53, INDEX(Appliances, $W53, 10), 0)</f>
        <v>0</v>
      </c>
      <c r="AN53" s="212">
        <f t="shared" si="14"/>
        <v>0</v>
      </c>
      <c r="AO53" s="213">
        <f t="shared" si="15"/>
        <v>0</v>
      </c>
      <c r="AP53" s="222" t="str">
        <f t="shared" si="16"/>
        <v>-</v>
      </c>
      <c r="AQ53" s="210">
        <f>_xlfn.MAXIFS(Y!$F$61:$J$61, Y!$F$61:$J$61, "&lt;="&amp;AP53)</f>
        <v>0</v>
      </c>
      <c r="AR53" s="210" cm="1">
        <f t="array" ref="AR53">IFERROR(IF(AN53&gt;0, INDEX(Appliances, $W53, MATCH($AQ53, Y!$F$61:$J$61, 0)+3),0), 0)</f>
        <v>0</v>
      </c>
      <c r="AS53" s="64"/>
      <c r="AT53" s="211" t="b">
        <f t="shared" si="17"/>
        <v>0</v>
      </c>
      <c r="AU53" s="211">
        <f t="shared" ref="AU53" si="108">IF($AT53, INDEX(Appliances, 10, 9), 0)</f>
        <v>0</v>
      </c>
      <c r="AV53" s="211">
        <f t="shared" ref="AV53" si="109">IF($AT53, INDEX(Appliances, 10, 10), 0)</f>
        <v>0</v>
      </c>
      <c r="AW53" s="212">
        <f t="shared" si="20"/>
        <v>0</v>
      </c>
      <c r="AX53" s="213">
        <f t="shared" si="21"/>
        <v>0</v>
      </c>
      <c r="AY53" s="222" t="str">
        <f t="shared" si="22"/>
        <v>-</v>
      </c>
      <c r="AZ53" s="210">
        <f>_xlfn.MAXIFS(Y!$F$61:$J$61, Y!$F$61:$J$61, "&lt;="&amp;AY53)</f>
        <v>0</v>
      </c>
      <c r="BA53" s="210" cm="1">
        <f t="array" ref="BA53">IFERROR(IF(AW53&gt;0, INDEX(Appliances, $W53, MATCH($AQ53, Y!$F$61:$J$61, 0)+3),0), 0)</f>
        <v>0</v>
      </c>
      <c r="BB53" s="64"/>
    </row>
    <row r="54" spans="1:54" s="264" customFormat="1" ht="12" x14ac:dyDescent="0.2">
      <c r="A54" s="64"/>
      <c r="B54" s="251">
        <v>32</v>
      </c>
      <c r="C54" s="255"/>
      <c r="D54" s="255"/>
      <c r="E54" s="256"/>
      <c r="F54" s="257" t="str">
        <f>IFERROR(VLOOKUP(E54, Z!$A$2:$C$4127, 3, FALSE), "")</f>
        <v/>
      </c>
      <c r="G54" s="258"/>
      <c r="H54" s="255"/>
      <c r="I54" s="255"/>
      <c r="J54" s="256"/>
      <c r="K54" s="259"/>
      <c r="L54" s="260"/>
      <c r="M54" s="253">
        <f t="shared" si="0"/>
        <v>0</v>
      </c>
      <c r="N54" s="261"/>
      <c r="O54" s="260"/>
      <c r="P54" s="253">
        <f t="shared" si="5"/>
        <v>0</v>
      </c>
      <c r="Q54" s="261"/>
      <c r="R54" s="260"/>
      <c r="S54" s="262">
        <f t="shared" si="6"/>
        <v>0</v>
      </c>
      <c r="T54" s="268"/>
      <c r="U54" s="263">
        <f t="shared" si="7"/>
        <v>0</v>
      </c>
      <c r="V54" s="64"/>
      <c r="W54" s="210">
        <f t="shared" ref="W54" si="110">IFERROR(IFERROR(IFERROR( MATCH(G54, INDEX(Appliances,,1), 0), MATCH(G54, INDEX(Appliances,,2), 0)), MATCH(G54, INDEX(Appliances,,3), 0)), 0)</f>
        <v>0</v>
      </c>
      <c r="X54" s="210" t="str">
        <f t="shared" si="9"/>
        <v>-</v>
      </c>
      <c r="Y54" s="210" t="e">
        <f>IF(X54, MATCH(J54, Y!$F$62:$H$62, 0), 0)</f>
        <v>#VALUE!</v>
      </c>
      <c r="Z54" s="210" cm="1">
        <f t="array" ref="Z54">IFERROR(IF($X54, INDEX(Appliances, $W54, $Y54+3), 0), 0)</f>
        <v>0</v>
      </c>
      <c r="AA54" s="64"/>
      <c r="AB54" s="211" t="b">
        <f t="shared" si="10"/>
        <v>0</v>
      </c>
      <c r="AC54" s="211" cm="1">
        <f t="array" ref="AC54">IF($AB54, INDEX(Appliances, $W54, 9), 0)</f>
        <v>0</v>
      </c>
      <c r="AD54" s="211" cm="1">
        <f t="array" ref="AD54">IF($AB54, INDEX(Appliances, $W54, 10), 0)</f>
        <v>0</v>
      </c>
      <c r="AE54" s="212">
        <f t="shared" si="11"/>
        <v>0</v>
      </c>
      <c r="AF54" s="213">
        <f t="shared" si="12"/>
        <v>0</v>
      </c>
      <c r="AG54" s="222" t="str">
        <f t="shared" si="2"/>
        <v>-</v>
      </c>
      <c r="AH54" s="210">
        <f>_xlfn.MAXIFS(Y!$F$61:$J$61, Y!$F$61:$J$61, "&lt;="&amp;AG54)</f>
        <v>0</v>
      </c>
      <c r="AI54" s="210" cm="1">
        <f t="array" ref="AI54">IFERROR(IF(AE54&gt;0, INDEX(Appliances, $W54, MATCH($AH54, Y!$F$61:$J$61, 0)+3),0), 0)</f>
        <v>0</v>
      </c>
      <c r="AJ54" s="64"/>
      <c r="AK54" s="211" t="b">
        <f t="shared" si="13"/>
        <v>0</v>
      </c>
      <c r="AL54" s="211" cm="1">
        <f t="array" ref="AL54">IF($AK54, INDEX(Appliances, $W54, 9), 0)</f>
        <v>0</v>
      </c>
      <c r="AM54" s="211" cm="1">
        <f t="array" ref="AM54">IF($AK54, INDEX(Appliances, $W54, 10), 0)</f>
        <v>0</v>
      </c>
      <c r="AN54" s="212">
        <f t="shared" si="14"/>
        <v>0</v>
      </c>
      <c r="AO54" s="213">
        <f t="shared" si="15"/>
        <v>0</v>
      </c>
      <c r="AP54" s="222" t="str">
        <f t="shared" si="16"/>
        <v>-</v>
      </c>
      <c r="AQ54" s="210">
        <f>_xlfn.MAXIFS(Y!$F$61:$J$61, Y!$F$61:$J$61, "&lt;="&amp;AP54)</f>
        <v>0</v>
      </c>
      <c r="AR54" s="210" cm="1">
        <f t="array" ref="AR54">IFERROR(IF(AN54&gt;0, INDEX(Appliances, $W54, MATCH($AQ54, Y!$F$61:$J$61, 0)+3),0), 0)</f>
        <v>0</v>
      </c>
      <c r="AS54" s="64"/>
      <c r="AT54" s="211" t="b">
        <f t="shared" si="17"/>
        <v>0</v>
      </c>
      <c r="AU54" s="211">
        <f t="shared" ref="AU54" si="111">IF($AT54, INDEX(Appliances, 10, 9), 0)</f>
        <v>0</v>
      </c>
      <c r="AV54" s="211">
        <f t="shared" ref="AV54" si="112">IF($AT54, INDEX(Appliances, 10, 10), 0)</f>
        <v>0</v>
      </c>
      <c r="AW54" s="212">
        <f t="shared" si="20"/>
        <v>0</v>
      </c>
      <c r="AX54" s="213">
        <f t="shared" si="21"/>
        <v>0</v>
      </c>
      <c r="AY54" s="222" t="str">
        <f t="shared" si="22"/>
        <v>-</v>
      </c>
      <c r="AZ54" s="210">
        <f>_xlfn.MAXIFS(Y!$F$61:$J$61, Y!$F$61:$J$61, "&lt;="&amp;AY54)</f>
        <v>0</v>
      </c>
      <c r="BA54" s="210" cm="1">
        <f t="array" ref="BA54">IFERROR(IF(AW54&gt;0, INDEX(Appliances, $W54, MATCH($AQ54, Y!$F$61:$J$61, 0)+3),0), 0)</f>
        <v>0</v>
      </c>
      <c r="BB54" s="64"/>
    </row>
    <row r="55" spans="1:54" s="264" customFormat="1" ht="12" x14ac:dyDescent="0.2">
      <c r="A55" s="64"/>
      <c r="B55" s="251">
        <v>33</v>
      </c>
      <c r="C55" s="255"/>
      <c r="D55" s="255"/>
      <c r="E55" s="256"/>
      <c r="F55" s="257" t="str">
        <f>IFERROR(VLOOKUP(E55, Z!$A$2:$C$4127, 3, FALSE), "")</f>
        <v/>
      </c>
      <c r="G55" s="258"/>
      <c r="H55" s="255"/>
      <c r="I55" s="255"/>
      <c r="J55" s="256"/>
      <c r="K55" s="259"/>
      <c r="L55" s="260"/>
      <c r="M55" s="253">
        <f t="shared" si="0"/>
        <v>0</v>
      </c>
      <c r="N55" s="261"/>
      <c r="O55" s="260"/>
      <c r="P55" s="253">
        <f t="shared" si="5"/>
        <v>0</v>
      </c>
      <c r="Q55" s="261"/>
      <c r="R55" s="260"/>
      <c r="S55" s="262">
        <f t="shared" si="6"/>
        <v>0</v>
      </c>
      <c r="T55" s="268"/>
      <c r="U55" s="263">
        <f t="shared" si="7"/>
        <v>0</v>
      </c>
      <c r="V55" s="64"/>
      <c r="W55" s="210">
        <f t="shared" ref="W55" si="113">IFERROR(IFERROR(IFERROR( MATCH(G55, INDEX(Appliances,,1), 0), MATCH(G55, INDEX(Appliances,,2), 0)), MATCH(G55, INDEX(Appliances,,3), 0)), 0)</f>
        <v>0</v>
      </c>
      <c r="X55" s="210" t="str">
        <f t="shared" si="9"/>
        <v>-</v>
      </c>
      <c r="Y55" s="210" t="e">
        <f>IF(X55, MATCH(J55, Y!$F$62:$H$62, 0), 0)</f>
        <v>#VALUE!</v>
      </c>
      <c r="Z55" s="210" cm="1">
        <f t="array" ref="Z55">IFERROR(IF($X55, INDEX(Appliances, $W55, $Y55+3), 0), 0)</f>
        <v>0</v>
      </c>
      <c r="AA55" s="64"/>
      <c r="AB55" s="211" t="b">
        <f t="shared" si="10"/>
        <v>0</v>
      </c>
      <c r="AC55" s="211" cm="1">
        <f t="array" ref="AC55">IF($AB55, INDEX(Appliances, $W55, 9), 0)</f>
        <v>0</v>
      </c>
      <c r="AD55" s="211" cm="1">
        <f t="array" ref="AD55">IF($AB55, INDEX(Appliances, $W55, 10), 0)</f>
        <v>0</v>
      </c>
      <c r="AE55" s="212">
        <f t="shared" si="11"/>
        <v>0</v>
      </c>
      <c r="AF55" s="213">
        <f t="shared" si="12"/>
        <v>0</v>
      </c>
      <c r="AG55" s="222" t="str">
        <f t="shared" si="2"/>
        <v>-</v>
      </c>
      <c r="AH55" s="210">
        <f>_xlfn.MAXIFS(Y!$F$61:$J$61, Y!$F$61:$J$61, "&lt;="&amp;AG55)</f>
        <v>0</v>
      </c>
      <c r="AI55" s="210" cm="1">
        <f t="array" ref="AI55">IFERROR(IF(AE55&gt;0, INDEX(Appliances, $W55, MATCH($AH55, Y!$F$61:$J$61, 0)+3),0), 0)</f>
        <v>0</v>
      </c>
      <c r="AJ55" s="64"/>
      <c r="AK55" s="211" t="b">
        <f t="shared" si="13"/>
        <v>0</v>
      </c>
      <c r="AL55" s="211" cm="1">
        <f t="array" ref="AL55">IF($AK55, INDEX(Appliances, $W55, 9), 0)</f>
        <v>0</v>
      </c>
      <c r="AM55" s="211" cm="1">
        <f t="array" ref="AM55">IF($AK55, INDEX(Appliances, $W55, 10), 0)</f>
        <v>0</v>
      </c>
      <c r="AN55" s="212">
        <f t="shared" si="14"/>
        <v>0</v>
      </c>
      <c r="AO55" s="213">
        <f t="shared" si="15"/>
        <v>0</v>
      </c>
      <c r="AP55" s="222" t="str">
        <f t="shared" si="16"/>
        <v>-</v>
      </c>
      <c r="AQ55" s="210">
        <f>_xlfn.MAXIFS(Y!$F$61:$J$61, Y!$F$61:$J$61, "&lt;="&amp;AP55)</f>
        <v>0</v>
      </c>
      <c r="AR55" s="210" cm="1">
        <f t="array" ref="AR55">IFERROR(IF(AN55&gt;0, INDEX(Appliances, $W55, MATCH($AQ55, Y!$F$61:$J$61, 0)+3),0), 0)</f>
        <v>0</v>
      </c>
      <c r="AS55" s="64"/>
      <c r="AT55" s="211" t="b">
        <f t="shared" si="17"/>
        <v>0</v>
      </c>
      <c r="AU55" s="211">
        <f t="shared" ref="AU55" si="114">IF($AT55, INDEX(Appliances, 10, 9), 0)</f>
        <v>0</v>
      </c>
      <c r="AV55" s="211">
        <f t="shared" ref="AV55" si="115">IF($AT55, INDEX(Appliances, 10, 10), 0)</f>
        <v>0</v>
      </c>
      <c r="AW55" s="212">
        <f t="shared" si="20"/>
        <v>0</v>
      </c>
      <c r="AX55" s="213">
        <f t="shared" si="21"/>
        <v>0</v>
      </c>
      <c r="AY55" s="222" t="str">
        <f t="shared" si="22"/>
        <v>-</v>
      </c>
      <c r="AZ55" s="210">
        <f>_xlfn.MAXIFS(Y!$F$61:$J$61, Y!$F$61:$J$61, "&lt;="&amp;AY55)</f>
        <v>0</v>
      </c>
      <c r="BA55" s="210" cm="1">
        <f t="array" ref="BA55">IFERROR(IF(AW55&gt;0, INDEX(Appliances, $W55, MATCH($AQ55, Y!$F$61:$J$61, 0)+3),0), 0)</f>
        <v>0</v>
      </c>
      <c r="BB55" s="64"/>
    </row>
    <row r="56" spans="1:54" s="264" customFormat="1" ht="12" x14ac:dyDescent="0.2">
      <c r="A56" s="64"/>
      <c r="B56" s="251">
        <v>34</v>
      </c>
      <c r="C56" s="255"/>
      <c r="D56" s="255"/>
      <c r="E56" s="256"/>
      <c r="F56" s="257" t="str">
        <f>IFERROR(VLOOKUP(E56, Z!$A$2:$C$4127, 3, FALSE), "")</f>
        <v/>
      </c>
      <c r="G56" s="258"/>
      <c r="H56" s="255"/>
      <c r="I56" s="255"/>
      <c r="J56" s="256"/>
      <c r="K56" s="259"/>
      <c r="L56" s="260"/>
      <c r="M56" s="253">
        <f t="shared" si="0"/>
        <v>0</v>
      </c>
      <c r="N56" s="261"/>
      <c r="O56" s="260"/>
      <c r="P56" s="253">
        <f t="shared" si="5"/>
        <v>0</v>
      </c>
      <c r="Q56" s="261"/>
      <c r="R56" s="260"/>
      <c r="S56" s="262">
        <f t="shared" si="6"/>
        <v>0</v>
      </c>
      <c r="T56" s="268"/>
      <c r="U56" s="263">
        <f t="shared" si="7"/>
        <v>0</v>
      </c>
      <c r="V56" s="64"/>
      <c r="W56" s="210">
        <f t="shared" ref="W56" si="116">IFERROR(IFERROR(IFERROR( MATCH(G56, INDEX(Appliances,,1), 0), MATCH(G56, INDEX(Appliances,,2), 0)), MATCH(G56, INDEX(Appliances,,3), 0)), 0)</f>
        <v>0</v>
      </c>
      <c r="X56" s="210" t="str">
        <f t="shared" si="9"/>
        <v>-</v>
      </c>
      <c r="Y56" s="210" t="e">
        <f>IF(X56, MATCH(J56, Y!$F$62:$H$62, 0), 0)</f>
        <v>#VALUE!</v>
      </c>
      <c r="Z56" s="210" cm="1">
        <f t="array" ref="Z56">IFERROR(IF($X56, INDEX(Appliances, $W56, $Y56+3), 0), 0)</f>
        <v>0</v>
      </c>
      <c r="AA56" s="64"/>
      <c r="AB56" s="211" t="b">
        <f t="shared" si="10"/>
        <v>0</v>
      </c>
      <c r="AC56" s="211" cm="1">
        <f t="array" ref="AC56">IF($AB56, INDEX(Appliances, $W56, 9), 0)</f>
        <v>0</v>
      </c>
      <c r="AD56" s="211" cm="1">
        <f t="array" ref="AD56">IF($AB56, INDEX(Appliances, $W56, 10), 0)</f>
        <v>0</v>
      </c>
      <c r="AE56" s="212">
        <f t="shared" si="11"/>
        <v>0</v>
      </c>
      <c r="AF56" s="213">
        <f t="shared" si="12"/>
        <v>0</v>
      </c>
      <c r="AG56" s="222" t="str">
        <f t="shared" si="2"/>
        <v>-</v>
      </c>
      <c r="AH56" s="210">
        <f>_xlfn.MAXIFS(Y!$F$61:$J$61, Y!$F$61:$J$61, "&lt;="&amp;AG56)</f>
        <v>0</v>
      </c>
      <c r="AI56" s="210" cm="1">
        <f t="array" ref="AI56">IFERROR(IF(AE56&gt;0, INDEX(Appliances, $W56, MATCH($AH56, Y!$F$61:$J$61, 0)+3),0), 0)</f>
        <v>0</v>
      </c>
      <c r="AJ56" s="64"/>
      <c r="AK56" s="211" t="b">
        <f t="shared" si="13"/>
        <v>0</v>
      </c>
      <c r="AL56" s="211" cm="1">
        <f t="array" ref="AL56">IF($AK56, INDEX(Appliances, $W56, 9), 0)</f>
        <v>0</v>
      </c>
      <c r="AM56" s="211" cm="1">
        <f t="array" ref="AM56">IF($AK56, INDEX(Appliances, $W56, 10), 0)</f>
        <v>0</v>
      </c>
      <c r="AN56" s="212">
        <f t="shared" si="14"/>
        <v>0</v>
      </c>
      <c r="AO56" s="213">
        <f t="shared" si="15"/>
        <v>0</v>
      </c>
      <c r="AP56" s="222" t="str">
        <f t="shared" si="16"/>
        <v>-</v>
      </c>
      <c r="AQ56" s="210">
        <f>_xlfn.MAXIFS(Y!$F$61:$J$61, Y!$F$61:$J$61, "&lt;="&amp;AP56)</f>
        <v>0</v>
      </c>
      <c r="AR56" s="210" cm="1">
        <f t="array" ref="AR56">IFERROR(IF(AN56&gt;0, INDEX(Appliances, $W56, MATCH($AQ56, Y!$F$61:$J$61, 0)+3),0), 0)</f>
        <v>0</v>
      </c>
      <c r="AS56" s="64"/>
      <c r="AT56" s="211" t="b">
        <f t="shared" si="17"/>
        <v>0</v>
      </c>
      <c r="AU56" s="211">
        <f t="shared" ref="AU56" si="117">IF($AT56, INDEX(Appliances, 10, 9), 0)</f>
        <v>0</v>
      </c>
      <c r="AV56" s="211">
        <f t="shared" ref="AV56" si="118">IF($AT56, INDEX(Appliances, 10, 10), 0)</f>
        <v>0</v>
      </c>
      <c r="AW56" s="212">
        <f t="shared" si="20"/>
        <v>0</v>
      </c>
      <c r="AX56" s="213">
        <f t="shared" si="21"/>
        <v>0</v>
      </c>
      <c r="AY56" s="222" t="str">
        <f t="shared" si="22"/>
        <v>-</v>
      </c>
      <c r="AZ56" s="210">
        <f>_xlfn.MAXIFS(Y!$F$61:$J$61, Y!$F$61:$J$61, "&lt;="&amp;AY56)</f>
        <v>0</v>
      </c>
      <c r="BA56" s="210" cm="1">
        <f t="array" ref="BA56">IFERROR(IF(AW56&gt;0, INDEX(Appliances, $W56, MATCH($AQ56, Y!$F$61:$J$61, 0)+3),0), 0)</f>
        <v>0</v>
      </c>
      <c r="BB56" s="64"/>
    </row>
    <row r="57" spans="1:54" s="264" customFormat="1" ht="12" x14ac:dyDescent="0.2">
      <c r="A57" s="64"/>
      <c r="B57" s="251">
        <v>35</v>
      </c>
      <c r="C57" s="255"/>
      <c r="D57" s="255"/>
      <c r="E57" s="256"/>
      <c r="F57" s="257" t="str">
        <f>IFERROR(VLOOKUP(E57, Z!$A$2:$C$4127, 3, FALSE), "")</f>
        <v/>
      </c>
      <c r="G57" s="258"/>
      <c r="H57" s="255"/>
      <c r="I57" s="255"/>
      <c r="J57" s="256"/>
      <c r="K57" s="259"/>
      <c r="L57" s="260"/>
      <c r="M57" s="253">
        <f t="shared" si="0"/>
        <v>0</v>
      </c>
      <c r="N57" s="261"/>
      <c r="O57" s="260"/>
      <c r="P57" s="253">
        <f t="shared" si="5"/>
        <v>0</v>
      </c>
      <c r="Q57" s="261"/>
      <c r="R57" s="260"/>
      <c r="S57" s="262">
        <f t="shared" si="6"/>
        <v>0</v>
      </c>
      <c r="T57" s="268"/>
      <c r="U57" s="263">
        <f t="shared" si="7"/>
        <v>0</v>
      </c>
      <c r="V57" s="64"/>
      <c r="W57" s="210">
        <f t="shared" ref="W57" si="119">IFERROR(IFERROR(IFERROR( MATCH(G57, INDEX(Appliances,,1), 0), MATCH(G57, INDEX(Appliances,,2), 0)), MATCH(G57, INDEX(Appliances,,3), 0)), 0)</f>
        <v>0</v>
      </c>
      <c r="X57" s="210" t="str">
        <f t="shared" si="9"/>
        <v>-</v>
      </c>
      <c r="Y57" s="210" t="e">
        <f>IF(X57, MATCH(J57, Y!$F$62:$H$62, 0), 0)</f>
        <v>#VALUE!</v>
      </c>
      <c r="Z57" s="210" cm="1">
        <f t="array" ref="Z57">IFERROR(IF($X57, INDEX(Appliances, $W57, $Y57+3), 0), 0)</f>
        <v>0</v>
      </c>
      <c r="AA57" s="64"/>
      <c r="AB57" s="211" t="b">
        <f t="shared" si="10"/>
        <v>0</v>
      </c>
      <c r="AC57" s="211" cm="1">
        <f t="array" ref="AC57">IF($AB57, INDEX(Appliances, $W57, 9), 0)</f>
        <v>0</v>
      </c>
      <c r="AD57" s="211" cm="1">
        <f t="array" ref="AD57">IF($AB57, INDEX(Appliances, $W57, 10), 0)</f>
        <v>0</v>
      </c>
      <c r="AE57" s="212">
        <f t="shared" si="11"/>
        <v>0</v>
      </c>
      <c r="AF57" s="213">
        <f t="shared" si="12"/>
        <v>0</v>
      </c>
      <c r="AG57" s="222" t="str">
        <f t="shared" si="2"/>
        <v>-</v>
      </c>
      <c r="AH57" s="210">
        <f>_xlfn.MAXIFS(Y!$F$61:$J$61, Y!$F$61:$J$61, "&lt;="&amp;AG57)</f>
        <v>0</v>
      </c>
      <c r="AI57" s="210" cm="1">
        <f t="array" ref="AI57">IFERROR(IF(AE57&gt;0, INDEX(Appliances, $W57, MATCH($AH57, Y!$F$61:$J$61, 0)+3),0), 0)</f>
        <v>0</v>
      </c>
      <c r="AJ57" s="64"/>
      <c r="AK57" s="211" t="b">
        <f t="shared" si="13"/>
        <v>0</v>
      </c>
      <c r="AL57" s="211" cm="1">
        <f t="array" ref="AL57">IF($AK57, INDEX(Appliances, $W57, 9), 0)</f>
        <v>0</v>
      </c>
      <c r="AM57" s="211" cm="1">
        <f t="array" ref="AM57">IF($AK57, INDEX(Appliances, $W57, 10), 0)</f>
        <v>0</v>
      </c>
      <c r="AN57" s="212">
        <f t="shared" si="14"/>
        <v>0</v>
      </c>
      <c r="AO57" s="213">
        <f t="shared" si="15"/>
        <v>0</v>
      </c>
      <c r="AP57" s="222" t="str">
        <f t="shared" si="16"/>
        <v>-</v>
      </c>
      <c r="AQ57" s="210">
        <f>_xlfn.MAXIFS(Y!$F$61:$J$61, Y!$F$61:$J$61, "&lt;="&amp;AP57)</f>
        <v>0</v>
      </c>
      <c r="AR57" s="210" cm="1">
        <f t="array" ref="AR57">IFERROR(IF(AN57&gt;0, INDEX(Appliances, $W57, MATCH($AQ57, Y!$F$61:$J$61, 0)+3),0), 0)</f>
        <v>0</v>
      </c>
      <c r="AS57" s="64"/>
      <c r="AT57" s="211" t="b">
        <f t="shared" si="17"/>
        <v>0</v>
      </c>
      <c r="AU57" s="211">
        <f t="shared" ref="AU57" si="120">IF($AT57, INDEX(Appliances, 10, 9), 0)</f>
        <v>0</v>
      </c>
      <c r="AV57" s="211">
        <f t="shared" ref="AV57" si="121">IF($AT57, INDEX(Appliances, 10, 10), 0)</f>
        <v>0</v>
      </c>
      <c r="AW57" s="212">
        <f t="shared" si="20"/>
        <v>0</v>
      </c>
      <c r="AX57" s="213">
        <f t="shared" si="21"/>
        <v>0</v>
      </c>
      <c r="AY57" s="222" t="str">
        <f t="shared" si="22"/>
        <v>-</v>
      </c>
      <c r="AZ57" s="210">
        <f>_xlfn.MAXIFS(Y!$F$61:$J$61, Y!$F$61:$J$61, "&lt;="&amp;AY57)</f>
        <v>0</v>
      </c>
      <c r="BA57" s="210" cm="1">
        <f t="array" ref="BA57">IFERROR(IF(AW57&gt;0, INDEX(Appliances, $W57, MATCH($AQ57, Y!$F$61:$J$61, 0)+3),0), 0)</f>
        <v>0</v>
      </c>
      <c r="BB57" s="64"/>
    </row>
    <row r="58" spans="1:54" s="264" customFormat="1" ht="12" x14ac:dyDescent="0.2">
      <c r="A58" s="64"/>
      <c r="B58" s="251">
        <v>36</v>
      </c>
      <c r="C58" s="255"/>
      <c r="D58" s="255"/>
      <c r="E58" s="256"/>
      <c r="F58" s="257" t="str">
        <f>IFERROR(VLOOKUP(E58, Z!$A$2:$C$4127, 3, FALSE), "")</f>
        <v/>
      </c>
      <c r="G58" s="258"/>
      <c r="H58" s="255"/>
      <c r="I58" s="255"/>
      <c r="J58" s="256"/>
      <c r="K58" s="259"/>
      <c r="L58" s="260"/>
      <c r="M58" s="253">
        <f t="shared" si="0"/>
        <v>0</v>
      </c>
      <c r="N58" s="261"/>
      <c r="O58" s="260"/>
      <c r="P58" s="253">
        <f t="shared" si="5"/>
        <v>0</v>
      </c>
      <c r="Q58" s="261"/>
      <c r="R58" s="260"/>
      <c r="S58" s="262">
        <f t="shared" si="6"/>
        <v>0</v>
      </c>
      <c r="T58" s="268"/>
      <c r="U58" s="263">
        <f t="shared" si="7"/>
        <v>0</v>
      </c>
      <c r="V58" s="64"/>
      <c r="W58" s="210">
        <f t="shared" ref="W58" si="122">IFERROR(IFERROR(IFERROR( MATCH(G58, INDEX(Appliances,,1), 0), MATCH(G58, INDEX(Appliances,,2), 0)), MATCH(G58, INDEX(Appliances,,3), 0)), 0)</f>
        <v>0</v>
      </c>
      <c r="X58" s="210" t="str">
        <f t="shared" si="9"/>
        <v>-</v>
      </c>
      <c r="Y58" s="210" t="e">
        <f>IF(X58, MATCH(J58, Y!$F$62:$H$62, 0), 0)</f>
        <v>#VALUE!</v>
      </c>
      <c r="Z58" s="210" cm="1">
        <f t="array" ref="Z58">IFERROR(IF($X58, INDEX(Appliances, $W58, $Y58+3), 0), 0)</f>
        <v>0</v>
      </c>
      <c r="AA58" s="64"/>
      <c r="AB58" s="211" t="b">
        <f t="shared" si="10"/>
        <v>0</v>
      </c>
      <c r="AC58" s="211" cm="1">
        <f t="array" ref="AC58">IF($AB58, INDEX(Appliances, $W58, 9), 0)</f>
        <v>0</v>
      </c>
      <c r="AD58" s="211" cm="1">
        <f t="array" ref="AD58">IF($AB58, INDEX(Appliances, $W58, 10), 0)</f>
        <v>0</v>
      </c>
      <c r="AE58" s="212">
        <f t="shared" si="11"/>
        <v>0</v>
      </c>
      <c r="AF58" s="213">
        <f t="shared" si="12"/>
        <v>0</v>
      </c>
      <c r="AG58" s="222" t="str">
        <f t="shared" si="2"/>
        <v>-</v>
      </c>
      <c r="AH58" s="210">
        <f>_xlfn.MAXIFS(Y!$F$61:$J$61, Y!$F$61:$J$61, "&lt;="&amp;AG58)</f>
        <v>0</v>
      </c>
      <c r="AI58" s="210" cm="1">
        <f t="array" ref="AI58">IFERROR(IF(AE58&gt;0, INDEX(Appliances, $W58, MATCH($AH58, Y!$F$61:$J$61, 0)+3),0), 0)</f>
        <v>0</v>
      </c>
      <c r="AJ58" s="64"/>
      <c r="AK58" s="211" t="b">
        <f t="shared" si="13"/>
        <v>0</v>
      </c>
      <c r="AL58" s="211" cm="1">
        <f t="array" ref="AL58">IF($AK58, INDEX(Appliances, $W58, 9), 0)</f>
        <v>0</v>
      </c>
      <c r="AM58" s="211" cm="1">
        <f t="array" ref="AM58">IF($AK58, INDEX(Appliances, $W58, 10), 0)</f>
        <v>0</v>
      </c>
      <c r="AN58" s="212">
        <f t="shared" si="14"/>
        <v>0</v>
      </c>
      <c r="AO58" s="213">
        <f t="shared" si="15"/>
        <v>0</v>
      </c>
      <c r="AP58" s="222" t="str">
        <f t="shared" si="16"/>
        <v>-</v>
      </c>
      <c r="AQ58" s="210">
        <f>_xlfn.MAXIFS(Y!$F$61:$J$61, Y!$F$61:$J$61, "&lt;="&amp;AP58)</f>
        <v>0</v>
      </c>
      <c r="AR58" s="210" cm="1">
        <f t="array" ref="AR58">IFERROR(IF(AN58&gt;0, INDEX(Appliances, $W58, MATCH($AQ58, Y!$F$61:$J$61, 0)+3),0), 0)</f>
        <v>0</v>
      </c>
      <c r="AS58" s="64"/>
      <c r="AT58" s="211" t="b">
        <f t="shared" si="17"/>
        <v>0</v>
      </c>
      <c r="AU58" s="211">
        <f t="shared" ref="AU58" si="123">IF($AT58, INDEX(Appliances, 10, 9), 0)</f>
        <v>0</v>
      </c>
      <c r="AV58" s="211">
        <f t="shared" ref="AV58" si="124">IF($AT58, INDEX(Appliances, 10, 10), 0)</f>
        <v>0</v>
      </c>
      <c r="AW58" s="212">
        <f t="shared" si="20"/>
        <v>0</v>
      </c>
      <c r="AX58" s="213">
        <f t="shared" si="21"/>
        <v>0</v>
      </c>
      <c r="AY58" s="222" t="str">
        <f t="shared" si="22"/>
        <v>-</v>
      </c>
      <c r="AZ58" s="210">
        <f>_xlfn.MAXIFS(Y!$F$61:$J$61, Y!$F$61:$J$61, "&lt;="&amp;AY58)</f>
        <v>0</v>
      </c>
      <c r="BA58" s="210" cm="1">
        <f t="array" ref="BA58">IFERROR(IF(AW58&gt;0, INDEX(Appliances, $W58, MATCH($AQ58, Y!$F$61:$J$61, 0)+3),0), 0)</f>
        <v>0</v>
      </c>
      <c r="BB58" s="64"/>
    </row>
    <row r="59" spans="1:54" s="264" customFormat="1" ht="12" x14ac:dyDescent="0.2">
      <c r="A59" s="64"/>
      <c r="B59" s="251">
        <v>37</v>
      </c>
      <c r="C59" s="255"/>
      <c r="D59" s="255"/>
      <c r="E59" s="256"/>
      <c r="F59" s="257" t="str">
        <f>IFERROR(VLOOKUP(E59, Z!$A$2:$C$4127, 3, FALSE), "")</f>
        <v/>
      </c>
      <c r="G59" s="258"/>
      <c r="H59" s="255"/>
      <c r="I59" s="255"/>
      <c r="J59" s="256"/>
      <c r="K59" s="259"/>
      <c r="L59" s="260"/>
      <c r="M59" s="253">
        <f t="shared" si="0"/>
        <v>0</v>
      </c>
      <c r="N59" s="261"/>
      <c r="O59" s="260"/>
      <c r="P59" s="253">
        <f t="shared" si="5"/>
        <v>0</v>
      </c>
      <c r="Q59" s="261"/>
      <c r="R59" s="260"/>
      <c r="S59" s="262">
        <f t="shared" si="6"/>
        <v>0</v>
      </c>
      <c r="T59" s="268"/>
      <c r="U59" s="263">
        <f t="shared" si="7"/>
        <v>0</v>
      </c>
      <c r="V59" s="64"/>
      <c r="W59" s="210">
        <f t="shared" ref="W59" si="125">IFERROR(IFERROR(IFERROR( MATCH(G59, INDEX(Appliances,,1), 0), MATCH(G59, INDEX(Appliances,,2), 0)), MATCH(G59, INDEX(Appliances,,3), 0)), 0)</f>
        <v>0</v>
      </c>
      <c r="X59" s="210" t="str">
        <f t="shared" si="9"/>
        <v>-</v>
      </c>
      <c r="Y59" s="210" t="e">
        <f>IF(X59, MATCH(J59, Y!$F$62:$H$62, 0), 0)</f>
        <v>#VALUE!</v>
      </c>
      <c r="Z59" s="210" cm="1">
        <f t="array" ref="Z59">IFERROR(IF($X59, INDEX(Appliances, $W59, $Y59+3), 0), 0)</f>
        <v>0</v>
      </c>
      <c r="AA59" s="64"/>
      <c r="AB59" s="211" t="b">
        <f t="shared" si="10"/>
        <v>0</v>
      </c>
      <c r="AC59" s="211" cm="1">
        <f t="array" ref="AC59">IF($AB59, INDEX(Appliances, $W59, 9), 0)</f>
        <v>0</v>
      </c>
      <c r="AD59" s="211" cm="1">
        <f t="array" ref="AD59">IF($AB59, INDEX(Appliances, $W59, 10), 0)</f>
        <v>0</v>
      </c>
      <c r="AE59" s="212">
        <f t="shared" si="11"/>
        <v>0</v>
      </c>
      <c r="AF59" s="213">
        <f t="shared" si="12"/>
        <v>0</v>
      </c>
      <c r="AG59" s="222" t="str">
        <f t="shared" si="2"/>
        <v>-</v>
      </c>
      <c r="AH59" s="210">
        <f>_xlfn.MAXIFS(Y!$F$61:$J$61, Y!$F$61:$J$61, "&lt;="&amp;AG59)</f>
        <v>0</v>
      </c>
      <c r="AI59" s="210" cm="1">
        <f t="array" ref="AI59">IFERROR(IF(AE59&gt;0, INDEX(Appliances, $W59, MATCH($AH59, Y!$F$61:$J$61, 0)+3),0), 0)</f>
        <v>0</v>
      </c>
      <c r="AJ59" s="64"/>
      <c r="AK59" s="211" t="b">
        <f t="shared" si="13"/>
        <v>0</v>
      </c>
      <c r="AL59" s="211" cm="1">
        <f t="array" ref="AL59">IF($AK59, INDEX(Appliances, $W59, 9), 0)</f>
        <v>0</v>
      </c>
      <c r="AM59" s="211" cm="1">
        <f t="array" ref="AM59">IF($AK59, INDEX(Appliances, $W59, 10), 0)</f>
        <v>0</v>
      </c>
      <c r="AN59" s="212">
        <f t="shared" si="14"/>
        <v>0</v>
      </c>
      <c r="AO59" s="213">
        <f t="shared" si="15"/>
        <v>0</v>
      </c>
      <c r="AP59" s="222" t="str">
        <f t="shared" si="16"/>
        <v>-</v>
      </c>
      <c r="AQ59" s="210">
        <f>_xlfn.MAXIFS(Y!$F$61:$J$61, Y!$F$61:$J$61, "&lt;="&amp;AP59)</f>
        <v>0</v>
      </c>
      <c r="AR59" s="210" cm="1">
        <f t="array" ref="AR59">IFERROR(IF(AN59&gt;0, INDEX(Appliances, $W59, MATCH($AQ59, Y!$F$61:$J$61, 0)+3),0), 0)</f>
        <v>0</v>
      </c>
      <c r="AS59" s="64"/>
      <c r="AT59" s="211" t="b">
        <f t="shared" si="17"/>
        <v>0</v>
      </c>
      <c r="AU59" s="211">
        <f t="shared" ref="AU59" si="126">IF($AT59, INDEX(Appliances, 10, 9), 0)</f>
        <v>0</v>
      </c>
      <c r="AV59" s="211">
        <f t="shared" ref="AV59" si="127">IF($AT59, INDEX(Appliances, 10, 10), 0)</f>
        <v>0</v>
      </c>
      <c r="AW59" s="212">
        <f t="shared" si="20"/>
        <v>0</v>
      </c>
      <c r="AX59" s="213">
        <f t="shared" si="21"/>
        <v>0</v>
      </c>
      <c r="AY59" s="222" t="str">
        <f t="shared" si="22"/>
        <v>-</v>
      </c>
      <c r="AZ59" s="210">
        <f>_xlfn.MAXIFS(Y!$F$61:$J$61, Y!$F$61:$J$61, "&lt;="&amp;AY59)</f>
        <v>0</v>
      </c>
      <c r="BA59" s="210" cm="1">
        <f t="array" ref="BA59">IFERROR(IF(AW59&gt;0, INDEX(Appliances, $W59, MATCH($AQ59, Y!$F$61:$J$61, 0)+3),0), 0)</f>
        <v>0</v>
      </c>
      <c r="BB59" s="64"/>
    </row>
    <row r="60" spans="1:54" s="264" customFormat="1" ht="12" x14ac:dyDescent="0.2">
      <c r="A60" s="64"/>
      <c r="B60" s="251">
        <v>38</v>
      </c>
      <c r="C60" s="255"/>
      <c r="D60" s="255"/>
      <c r="E60" s="256"/>
      <c r="F60" s="257" t="str">
        <f>IFERROR(VLOOKUP(E60, Z!$A$2:$C$4127, 3, FALSE), "")</f>
        <v/>
      </c>
      <c r="G60" s="258"/>
      <c r="H60" s="255"/>
      <c r="I60" s="255"/>
      <c r="J60" s="256"/>
      <c r="K60" s="259"/>
      <c r="L60" s="260"/>
      <c r="M60" s="253">
        <f t="shared" si="0"/>
        <v>0</v>
      </c>
      <c r="N60" s="261"/>
      <c r="O60" s="260"/>
      <c r="P60" s="253">
        <f t="shared" si="5"/>
        <v>0</v>
      </c>
      <c r="Q60" s="261"/>
      <c r="R60" s="260"/>
      <c r="S60" s="262">
        <f t="shared" si="6"/>
        <v>0</v>
      </c>
      <c r="T60" s="268"/>
      <c r="U60" s="263">
        <f t="shared" si="7"/>
        <v>0</v>
      </c>
      <c r="V60" s="64"/>
      <c r="W60" s="210">
        <f t="shared" ref="W60" si="128">IFERROR(IFERROR(IFERROR( MATCH(G60, INDEX(Appliances,,1), 0), MATCH(G60, INDEX(Appliances,,2), 0)), MATCH(G60, INDEX(Appliances,,3), 0)), 0)</f>
        <v>0</v>
      </c>
      <c r="X60" s="210" t="str">
        <f t="shared" si="9"/>
        <v>-</v>
      </c>
      <c r="Y60" s="210" t="e">
        <f>IF(X60, MATCH(J60, Y!$F$62:$H$62, 0), 0)</f>
        <v>#VALUE!</v>
      </c>
      <c r="Z60" s="210" cm="1">
        <f t="array" ref="Z60">IFERROR(IF($X60, INDEX(Appliances, $W60, $Y60+3), 0), 0)</f>
        <v>0</v>
      </c>
      <c r="AA60" s="64"/>
      <c r="AB60" s="211" t="b">
        <f t="shared" si="10"/>
        <v>0</v>
      </c>
      <c r="AC60" s="211" cm="1">
        <f t="array" ref="AC60">IF($AB60, INDEX(Appliances, $W60, 9), 0)</f>
        <v>0</v>
      </c>
      <c r="AD60" s="211" cm="1">
        <f t="array" ref="AD60">IF($AB60, INDEX(Appliances, $W60, 10), 0)</f>
        <v>0</v>
      </c>
      <c r="AE60" s="212">
        <f t="shared" si="11"/>
        <v>0</v>
      </c>
      <c r="AF60" s="213">
        <f t="shared" si="12"/>
        <v>0</v>
      </c>
      <c r="AG60" s="222" t="str">
        <f t="shared" si="2"/>
        <v>-</v>
      </c>
      <c r="AH60" s="210">
        <f>_xlfn.MAXIFS(Y!$F$61:$J$61, Y!$F$61:$J$61, "&lt;="&amp;AG60)</f>
        <v>0</v>
      </c>
      <c r="AI60" s="210" cm="1">
        <f t="array" ref="AI60">IFERROR(IF(AE60&gt;0, INDEX(Appliances, $W60, MATCH($AH60, Y!$F$61:$J$61, 0)+3),0), 0)</f>
        <v>0</v>
      </c>
      <c r="AJ60" s="64"/>
      <c r="AK60" s="211" t="b">
        <f t="shared" si="13"/>
        <v>0</v>
      </c>
      <c r="AL60" s="211" cm="1">
        <f t="array" ref="AL60">IF($AK60, INDEX(Appliances, $W60, 9), 0)</f>
        <v>0</v>
      </c>
      <c r="AM60" s="211" cm="1">
        <f t="array" ref="AM60">IF($AK60, INDEX(Appliances, $W60, 10), 0)</f>
        <v>0</v>
      </c>
      <c r="AN60" s="212">
        <f t="shared" si="14"/>
        <v>0</v>
      </c>
      <c r="AO60" s="213">
        <f t="shared" si="15"/>
        <v>0</v>
      </c>
      <c r="AP60" s="222" t="str">
        <f t="shared" si="16"/>
        <v>-</v>
      </c>
      <c r="AQ60" s="210">
        <f>_xlfn.MAXIFS(Y!$F$61:$J$61, Y!$F$61:$J$61, "&lt;="&amp;AP60)</f>
        <v>0</v>
      </c>
      <c r="AR60" s="210" cm="1">
        <f t="array" ref="AR60">IFERROR(IF(AN60&gt;0, INDEX(Appliances, $W60, MATCH($AQ60, Y!$F$61:$J$61, 0)+3),0), 0)</f>
        <v>0</v>
      </c>
      <c r="AS60" s="64"/>
      <c r="AT60" s="211" t="b">
        <f t="shared" si="17"/>
        <v>0</v>
      </c>
      <c r="AU60" s="211">
        <f t="shared" ref="AU60" si="129">IF($AT60, INDEX(Appliances, 10, 9), 0)</f>
        <v>0</v>
      </c>
      <c r="AV60" s="211">
        <f t="shared" ref="AV60" si="130">IF($AT60, INDEX(Appliances, 10, 10), 0)</f>
        <v>0</v>
      </c>
      <c r="AW60" s="212">
        <f t="shared" si="20"/>
        <v>0</v>
      </c>
      <c r="AX60" s="213">
        <f t="shared" si="21"/>
        <v>0</v>
      </c>
      <c r="AY60" s="222" t="str">
        <f t="shared" si="22"/>
        <v>-</v>
      </c>
      <c r="AZ60" s="210">
        <f>_xlfn.MAXIFS(Y!$F$61:$J$61, Y!$F$61:$J$61, "&lt;="&amp;AY60)</f>
        <v>0</v>
      </c>
      <c r="BA60" s="210" cm="1">
        <f t="array" ref="BA60">IFERROR(IF(AW60&gt;0, INDEX(Appliances, $W60, MATCH($AQ60, Y!$F$61:$J$61, 0)+3),0), 0)</f>
        <v>0</v>
      </c>
      <c r="BB60" s="64"/>
    </row>
    <row r="61" spans="1:54" s="264" customFormat="1" ht="12" x14ac:dyDescent="0.2">
      <c r="A61" s="64"/>
      <c r="B61" s="251">
        <v>39</v>
      </c>
      <c r="C61" s="255"/>
      <c r="D61" s="255"/>
      <c r="E61" s="256"/>
      <c r="F61" s="257" t="str">
        <f>IFERROR(VLOOKUP(E61, Z!$A$2:$C$4127, 3, FALSE), "")</f>
        <v/>
      </c>
      <c r="G61" s="258"/>
      <c r="H61" s="255"/>
      <c r="I61" s="255"/>
      <c r="J61" s="256"/>
      <c r="K61" s="259"/>
      <c r="L61" s="260"/>
      <c r="M61" s="253">
        <f t="shared" si="0"/>
        <v>0</v>
      </c>
      <c r="N61" s="261"/>
      <c r="O61" s="260"/>
      <c r="P61" s="253">
        <f t="shared" si="5"/>
        <v>0</v>
      </c>
      <c r="Q61" s="261"/>
      <c r="R61" s="260"/>
      <c r="S61" s="262">
        <f t="shared" si="6"/>
        <v>0</v>
      </c>
      <c r="T61" s="268"/>
      <c r="U61" s="263">
        <f t="shared" si="7"/>
        <v>0</v>
      </c>
      <c r="V61" s="64"/>
      <c r="W61" s="210">
        <f t="shared" ref="W61" si="131">IFERROR(IFERROR(IFERROR( MATCH(G61, INDEX(Appliances,,1), 0), MATCH(G61, INDEX(Appliances,,2), 0)), MATCH(G61, INDEX(Appliances,,3), 0)), 0)</f>
        <v>0</v>
      </c>
      <c r="X61" s="210" t="str">
        <f t="shared" si="9"/>
        <v>-</v>
      </c>
      <c r="Y61" s="210" t="e">
        <f>IF(X61, MATCH(J61, Y!$F$62:$H$62, 0), 0)</f>
        <v>#VALUE!</v>
      </c>
      <c r="Z61" s="210" cm="1">
        <f t="array" ref="Z61">IFERROR(IF($X61, INDEX(Appliances, $W61, $Y61+3), 0), 0)</f>
        <v>0</v>
      </c>
      <c r="AA61" s="64"/>
      <c r="AB61" s="211" t="b">
        <f t="shared" si="10"/>
        <v>0</v>
      </c>
      <c r="AC61" s="211" cm="1">
        <f t="array" ref="AC61">IF($AB61, INDEX(Appliances, $W61, 9), 0)</f>
        <v>0</v>
      </c>
      <c r="AD61" s="211" cm="1">
        <f t="array" ref="AD61">IF($AB61, INDEX(Appliances, $W61, 10), 0)</f>
        <v>0</v>
      </c>
      <c r="AE61" s="212">
        <f t="shared" si="11"/>
        <v>0</v>
      </c>
      <c r="AF61" s="213">
        <f t="shared" si="12"/>
        <v>0</v>
      </c>
      <c r="AG61" s="222" t="str">
        <f t="shared" si="2"/>
        <v>-</v>
      </c>
      <c r="AH61" s="210">
        <f>_xlfn.MAXIFS(Y!$F$61:$J$61, Y!$F$61:$J$61, "&lt;="&amp;AG61)</f>
        <v>0</v>
      </c>
      <c r="AI61" s="210" cm="1">
        <f t="array" ref="AI61">IFERROR(IF(AE61&gt;0, INDEX(Appliances, $W61, MATCH($AH61, Y!$F$61:$J$61, 0)+3),0), 0)</f>
        <v>0</v>
      </c>
      <c r="AJ61" s="64"/>
      <c r="AK61" s="211" t="b">
        <f t="shared" si="13"/>
        <v>0</v>
      </c>
      <c r="AL61" s="211" cm="1">
        <f t="array" ref="AL61">IF($AK61, INDEX(Appliances, $W61, 9), 0)</f>
        <v>0</v>
      </c>
      <c r="AM61" s="211" cm="1">
        <f t="array" ref="AM61">IF($AK61, INDEX(Appliances, $W61, 10), 0)</f>
        <v>0</v>
      </c>
      <c r="AN61" s="212">
        <f t="shared" si="14"/>
        <v>0</v>
      </c>
      <c r="AO61" s="213">
        <f t="shared" si="15"/>
        <v>0</v>
      </c>
      <c r="AP61" s="222" t="str">
        <f t="shared" si="16"/>
        <v>-</v>
      </c>
      <c r="AQ61" s="210">
        <f>_xlfn.MAXIFS(Y!$F$61:$J$61, Y!$F$61:$J$61, "&lt;="&amp;AP61)</f>
        <v>0</v>
      </c>
      <c r="AR61" s="210" cm="1">
        <f t="array" ref="AR61">IFERROR(IF(AN61&gt;0, INDEX(Appliances, $W61, MATCH($AQ61, Y!$F$61:$J$61, 0)+3),0), 0)</f>
        <v>0</v>
      </c>
      <c r="AS61" s="64"/>
      <c r="AT61" s="211" t="b">
        <f t="shared" si="17"/>
        <v>0</v>
      </c>
      <c r="AU61" s="211">
        <f t="shared" ref="AU61" si="132">IF($AT61, INDEX(Appliances, 10, 9), 0)</f>
        <v>0</v>
      </c>
      <c r="AV61" s="211">
        <f t="shared" ref="AV61" si="133">IF($AT61, INDEX(Appliances, 10, 10), 0)</f>
        <v>0</v>
      </c>
      <c r="AW61" s="212">
        <f t="shared" si="20"/>
        <v>0</v>
      </c>
      <c r="AX61" s="213">
        <f t="shared" si="21"/>
        <v>0</v>
      </c>
      <c r="AY61" s="222" t="str">
        <f t="shared" si="22"/>
        <v>-</v>
      </c>
      <c r="AZ61" s="210">
        <f>_xlfn.MAXIFS(Y!$F$61:$J$61, Y!$F$61:$J$61, "&lt;="&amp;AY61)</f>
        <v>0</v>
      </c>
      <c r="BA61" s="210" cm="1">
        <f t="array" ref="BA61">IFERROR(IF(AW61&gt;0, INDEX(Appliances, $W61, MATCH($AQ61, Y!$F$61:$J$61, 0)+3),0), 0)</f>
        <v>0</v>
      </c>
      <c r="BB61" s="64"/>
    </row>
    <row r="62" spans="1:54" s="264" customFormat="1" ht="12" x14ac:dyDescent="0.2">
      <c r="A62" s="64"/>
      <c r="B62" s="251">
        <v>40</v>
      </c>
      <c r="C62" s="255"/>
      <c r="D62" s="255"/>
      <c r="E62" s="256"/>
      <c r="F62" s="257" t="str">
        <f>IFERROR(VLOOKUP(E62, Z!$A$2:$C$4127, 3, FALSE), "")</f>
        <v/>
      </c>
      <c r="G62" s="258"/>
      <c r="H62" s="255"/>
      <c r="I62" s="255"/>
      <c r="J62" s="256"/>
      <c r="K62" s="259"/>
      <c r="L62" s="260"/>
      <c r="M62" s="253">
        <f t="shared" si="0"/>
        <v>0</v>
      </c>
      <c r="N62" s="261"/>
      <c r="O62" s="260"/>
      <c r="P62" s="253">
        <f t="shared" si="5"/>
        <v>0</v>
      </c>
      <c r="Q62" s="261"/>
      <c r="R62" s="260"/>
      <c r="S62" s="262">
        <f t="shared" si="6"/>
        <v>0</v>
      </c>
      <c r="T62" s="268"/>
      <c r="U62" s="263">
        <f t="shared" si="7"/>
        <v>0</v>
      </c>
      <c r="V62" s="64"/>
      <c r="W62" s="210">
        <f t="shared" ref="W62" si="134">IFERROR(IFERROR(IFERROR( MATCH(G62, INDEX(Appliances,,1), 0), MATCH(G62, INDEX(Appliances,,2), 0)), MATCH(G62, INDEX(Appliances,,3), 0)), 0)</f>
        <v>0</v>
      </c>
      <c r="X62" s="210" t="str">
        <f t="shared" si="9"/>
        <v>-</v>
      </c>
      <c r="Y62" s="210" t="e">
        <f>IF(X62, MATCH(J62, Y!$F$62:$H$62, 0), 0)</f>
        <v>#VALUE!</v>
      </c>
      <c r="Z62" s="210" cm="1">
        <f t="array" ref="Z62">IFERROR(IF($X62, INDEX(Appliances, $W62, $Y62+3), 0), 0)</f>
        <v>0</v>
      </c>
      <c r="AA62" s="64"/>
      <c r="AB62" s="211" t="b">
        <f t="shared" si="10"/>
        <v>0</v>
      </c>
      <c r="AC62" s="211" cm="1">
        <f t="array" ref="AC62">IF($AB62, INDEX(Appliances, $W62, 9), 0)</f>
        <v>0</v>
      </c>
      <c r="AD62" s="211" cm="1">
        <f t="array" ref="AD62">IF($AB62, INDEX(Appliances, $W62, 10), 0)</f>
        <v>0</v>
      </c>
      <c r="AE62" s="212">
        <f t="shared" si="11"/>
        <v>0</v>
      </c>
      <c r="AF62" s="213">
        <f t="shared" si="12"/>
        <v>0</v>
      </c>
      <c r="AG62" s="222" t="str">
        <f t="shared" si="2"/>
        <v>-</v>
      </c>
      <c r="AH62" s="210">
        <f>_xlfn.MAXIFS(Y!$F$61:$J$61, Y!$F$61:$J$61, "&lt;="&amp;AG62)</f>
        <v>0</v>
      </c>
      <c r="AI62" s="210" cm="1">
        <f t="array" ref="AI62">IFERROR(IF(AE62&gt;0, INDEX(Appliances, $W62, MATCH($AH62, Y!$F$61:$J$61, 0)+3),0), 0)</f>
        <v>0</v>
      </c>
      <c r="AJ62" s="64"/>
      <c r="AK62" s="211" t="b">
        <f t="shared" si="13"/>
        <v>0</v>
      </c>
      <c r="AL62" s="211" cm="1">
        <f t="array" ref="AL62">IF($AK62, INDEX(Appliances, $W62, 9), 0)</f>
        <v>0</v>
      </c>
      <c r="AM62" s="211" cm="1">
        <f t="array" ref="AM62">IF($AK62, INDEX(Appliances, $W62, 10), 0)</f>
        <v>0</v>
      </c>
      <c r="AN62" s="212">
        <f t="shared" si="14"/>
        <v>0</v>
      </c>
      <c r="AO62" s="213">
        <f t="shared" si="15"/>
        <v>0</v>
      </c>
      <c r="AP62" s="222" t="str">
        <f t="shared" si="16"/>
        <v>-</v>
      </c>
      <c r="AQ62" s="210">
        <f>_xlfn.MAXIFS(Y!$F$61:$J$61, Y!$F$61:$J$61, "&lt;="&amp;AP62)</f>
        <v>0</v>
      </c>
      <c r="AR62" s="210" cm="1">
        <f t="array" ref="AR62">IFERROR(IF(AN62&gt;0, INDEX(Appliances, $W62, MATCH($AQ62, Y!$F$61:$J$61, 0)+3),0), 0)</f>
        <v>0</v>
      </c>
      <c r="AS62" s="64"/>
      <c r="AT62" s="211" t="b">
        <f t="shared" si="17"/>
        <v>0</v>
      </c>
      <c r="AU62" s="211">
        <f t="shared" ref="AU62" si="135">IF($AT62, INDEX(Appliances, 10, 9), 0)</f>
        <v>0</v>
      </c>
      <c r="AV62" s="211">
        <f t="shared" ref="AV62" si="136">IF($AT62, INDEX(Appliances, 10, 10), 0)</f>
        <v>0</v>
      </c>
      <c r="AW62" s="212">
        <f t="shared" si="20"/>
        <v>0</v>
      </c>
      <c r="AX62" s="213">
        <f t="shared" si="21"/>
        <v>0</v>
      </c>
      <c r="AY62" s="222" t="str">
        <f t="shared" si="22"/>
        <v>-</v>
      </c>
      <c r="AZ62" s="210">
        <f>_xlfn.MAXIFS(Y!$F$61:$J$61, Y!$F$61:$J$61, "&lt;="&amp;AY62)</f>
        <v>0</v>
      </c>
      <c r="BA62" s="210" cm="1">
        <f t="array" ref="BA62">IFERROR(IF(AW62&gt;0, INDEX(Appliances, $W62, MATCH($AQ62, Y!$F$61:$J$61, 0)+3),0), 0)</f>
        <v>0</v>
      </c>
      <c r="BB62" s="64"/>
    </row>
    <row r="63" spans="1:54" s="264" customFormat="1" ht="12" x14ac:dyDescent="0.2">
      <c r="A63" s="64"/>
      <c r="B63" s="251">
        <v>41</v>
      </c>
      <c r="C63" s="255"/>
      <c r="D63" s="255"/>
      <c r="E63" s="256"/>
      <c r="F63" s="257" t="str">
        <f>IFERROR(VLOOKUP(E63, Z!$A$2:$C$4127, 3, FALSE), "")</f>
        <v/>
      </c>
      <c r="G63" s="258"/>
      <c r="H63" s="255"/>
      <c r="I63" s="255"/>
      <c r="J63" s="256"/>
      <c r="K63" s="259"/>
      <c r="L63" s="260"/>
      <c r="M63" s="253">
        <f t="shared" si="0"/>
        <v>0</v>
      </c>
      <c r="N63" s="261"/>
      <c r="O63" s="260"/>
      <c r="P63" s="253">
        <f t="shared" si="5"/>
        <v>0</v>
      </c>
      <c r="Q63" s="261"/>
      <c r="R63" s="260"/>
      <c r="S63" s="262">
        <f t="shared" si="6"/>
        <v>0</v>
      </c>
      <c r="T63" s="268"/>
      <c r="U63" s="263">
        <f t="shared" si="7"/>
        <v>0</v>
      </c>
      <c r="V63" s="64"/>
      <c r="W63" s="210">
        <f t="shared" ref="W63" si="137">IFERROR(IFERROR(IFERROR( MATCH(G63, INDEX(Appliances,,1), 0), MATCH(G63, INDEX(Appliances,,2), 0)), MATCH(G63, INDEX(Appliances,,3), 0)), 0)</f>
        <v>0</v>
      </c>
      <c r="X63" s="210" t="str">
        <f t="shared" si="9"/>
        <v>-</v>
      </c>
      <c r="Y63" s="210" t="e">
        <f>IF(X63, MATCH(J63, Y!$F$62:$H$62, 0), 0)</f>
        <v>#VALUE!</v>
      </c>
      <c r="Z63" s="210" cm="1">
        <f t="array" ref="Z63">IFERROR(IF($X63, INDEX(Appliances, $W63, $Y63+3), 0), 0)</f>
        <v>0</v>
      </c>
      <c r="AA63" s="64"/>
      <c r="AB63" s="211" t="b">
        <f t="shared" si="10"/>
        <v>0</v>
      </c>
      <c r="AC63" s="211" cm="1">
        <f t="array" ref="AC63">IF($AB63, INDEX(Appliances, $W63, 9), 0)</f>
        <v>0</v>
      </c>
      <c r="AD63" s="211" cm="1">
        <f t="array" ref="AD63">IF($AB63, INDEX(Appliances, $W63, 10), 0)</f>
        <v>0</v>
      </c>
      <c r="AE63" s="212">
        <f t="shared" si="11"/>
        <v>0</v>
      </c>
      <c r="AF63" s="213">
        <f t="shared" si="12"/>
        <v>0</v>
      </c>
      <c r="AG63" s="222" t="str">
        <f t="shared" si="2"/>
        <v>-</v>
      </c>
      <c r="AH63" s="210">
        <f>_xlfn.MAXIFS(Y!$F$61:$J$61, Y!$F$61:$J$61, "&lt;="&amp;AG63)</f>
        <v>0</v>
      </c>
      <c r="AI63" s="210" cm="1">
        <f t="array" ref="AI63">IFERROR(IF(AE63&gt;0, INDEX(Appliances, $W63, MATCH($AH63, Y!$F$61:$J$61, 0)+3),0), 0)</f>
        <v>0</v>
      </c>
      <c r="AJ63" s="64"/>
      <c r="AK63" s="211" t="b">
        <f t="shared" si="13"/>
        <v>0</v>
      </c>
      <c r="AL63" s="211" cm="1">
        <f t="array" ref="AL63">IF($AK63, INDEX(Appliances, $W63, 9), 0)</f>
        <v>0</v>
      </c>
      <c r="AM63" s="211" cm="1">
        <f t="array" ref="AM63">IF($AK63, INDEX(Appliances, $W63, 10), 0)</f>
        <v>0</v>
      </c>
      <c r="AN63" s="212">
        <f t="shared" si="14"/>
        <v>0</v>
      </c>
      <c r="AO63" s="213">
        <f t="shared" si="15"/>
        <v>0</v>
      </c>
      <c r="AP63" s="222" t="str">
        <f t="shared" si="16"/>
        <v>-</v>
      </c>
      <c r="AQ63" s="210">
        <f>_xlfn.MAXIFS(Y!$F$61:$J$61, Y!$F$61:$J$61, "&lt;="&amp;AP63)</f>
        <v>0</v>
      </c>
      <c r="AR63" s="210" cm="1">
        <f t="array" ref="AR63">IFERROR(IF(AN63&gt;0, INDEX(Appliances, $W63, MATCH($AQ63, Y!$F$61:$J$61, 0)+3),0), 0)</f>
        <v>0</v>
      </c>
      <c r="AS63" s="64"/>
      <c r="AT63" s="211" t="b">
        <f t="shared" si="17"/>
        <v>0</v>
      </c>
      <c r="AU63" s="211">
        <f t="shared" ref="AU63" si="138">IF($AT63, INDEX(Appliances, 10, 9), 0)</f>
        <v>0</v>
      </c>
      <c r="AV63" s="211">
        <f t="shared" ref="AV63" si="139">IF($AT63, INDEX(Appliances, 10, 10), 0)</f>
        <v>0</v>
      </c>
      <c r="AW63" s="212">
        <f t="shared" si="20"/>
        <v>0</v>
      </c>
      <c r="AX63" s="213">
        <f t="shared" si="21"/>
        <v>0</v>
      </c>
      <c r="AY63" s="222" t="str">
        <f t="shared" si="22"/>
        <v>-</v>
      </c>
      <c r="AZ63" s="210">
        <f>_xlfn.MAXIFS(Y!$F$61:$J$61, Y!$F$61:$J$61, "&lt;="&amp;AY63)</f>
        <v>0</v>
      </c>
      <c r="BA63" s="210" cm="1">
        <f t="array" ref="BA63">IFERROR(IF(AW63&gt;0, INDEX(Appliances, $W63, MATCH($AQ63, Y!$F$61:$J$61, 0)+3),0), 0)</f>
        <v>0</v>
      </c>
      <c r="BB63" s="64"/>
    </row>
    <row r="64" spans="1:54" s="264" customFormat="1" ht="12" x14ac:dyDescent="0.2">
      <c r="A64" s="64"/>
      <c r="B64" s="251">
        <v>42</v>
      </c>
      <c r="C64" s="255"/>
      <c r="D64" s="255"/>
      <c r="E64" s="256"/>
      <c r="F64" s="257" t="str">
        <f>IFERROR(VLOOKUP(E64, Z!$A$2:$C$4127, 3, FALSE), "")</f>
        <v/>
      </c>
      <c r="G64" s="258"/>
      <c r="H64" s="255"/>
      <c r="I64" s="255"/>
      <c r="J64" s="256"/>
      <c r="K64" s="259"/>
      <c r="L64" s="260"/>
      <c r="M64" s="253">
        <f t="shared" si="0"/>
        <v>0</v>
      </c>
      <c r="N64" s="261"/>
      <c r="O64" s="260"/>
      <c r="P64" s="253">
        <f t="shared" si="5"/>
        <v>0</v>
      </c>
      <c r="Q64" s="261"/>
      <c r="R64" s="260"/>
      <c r="S64" s="262">
        <f t="shared" si="6"/>
        <v>0</v>
      </c>
      <c r="T64" s="268"/>
      <c r="U64" s="263">
        <f t="shared" si="7"/>
        <v>0</v>
      </c>
      <c r="V64" s="64"/>
      <c r="W64" s="210">
        <f t="shared" ref="W64" si="140">IFERROR(IFERROR(IFERROR( MATCH(G64, INDEX(Appliances,,1), 0), MATCH(G64, INDEX(Appliances,,2), 0)), MATCH(G64, INDEX(Appliances,,3), 0)), 0)</f>
        <v>0</v>
      </c>
      <c r="X64" s="210" t="str">
        <f t="shared" si="9"/>
        <v>-</v>
      </c>
      <c r="Y64" s="210" t="e">
        <f>IF(X64, MATCH(J64, Y!$F$62:$H$62, 0), 0)</f>
        <v>#VALUE!</v>
      </c>
      <c r="Z64" s="210" cm="1">
        <f t="array" ref="Z64">IFERROR(IF($X64, INDEX(Appliances, $W64, $Y64+3), 0), 0)</f>
        <v>0</v>
      </c>
      <c r="AA64" s="64"/>
      <c r="AB64" s="211" t="b">
        <f t="shared" si="10"/>
        <v>0</v>
      </c>
      <c r="AC64" s="211" cm="1">
        <f t="array" ref="AC64">IF($AB64, INDEX(Appliances, $W64, 9), 0)</f>
        <v>0</v>
      </c>
      <c r="AD64" s="211" cm="1">
        <f t="array" ref="AD64">IF($AB64, INDEX(Appliances, $W64, 10), 0)</f>
        <v>0</v>
      </c>
      <c r="AE64" s="212">
        <f t="shared" si="11"/>
        <v>0</v>
      </c>
      <c r="AF64" s="213">
        <f t="shared" si="12"/>
        <v>0</v>
      </c>
      <c r="AG64" s="222" t="str">
        <f t="shared" si="2"/>
        <v>-</v>
      </c>
      <c r="AH64" s="210">
        <f>_xlfn.MAXIFS(Y!$F$61:$J$61, Y!$F$61:$J$61, "&lt;="&amp;AG64)</f>
        <v>0</v>
      </c>
      <c r="AI64" s="210" cm="1">
        <f t="array" ref="AI64">IFERROR(IF(AE64&gt;0, INDEX(Appliances, $W64, MATCH($AH64, Y!$F$61:$J$61, 0)+3),0), 0)</f>
        <v>0</v>
      </c>
      <c r="AJ64" s="64"/>
      <c r="AK64" s="211" t="b">
        <f t="shared" si="13"/>
        <v>0</v>
      </c>
      <c r="AL64" s="211" cm="1">
        <f t="array" ref="AL64">IF($AK64, INDEX(Appliances, $W64, 9), 0)</f>
        <v>0</v>
      </c>
      <c r="AM64" s="211" cm="1">
        <f t="array" ref="AM64">IF($AK64, INDEX(Appliances, $W64, 10), 0)</f>
        <v>0</v>
      </c>
      <c r="AN64" s="212">
        <f t="shared" si="14"/>
        <v>0</v>
      </c>
      <c r="AO64" s="213">
        <f t="shared" si="15"/>
        <v>0</v>
      </c>
      <c r="AP64" s="222" t="str">
        <f t="shared" si="16"/>
        <v>-</v>
      </c>
      <c r="AQ64" s="210">
        <f>_xlfn.MAXIFS(Y!$F$61:$J$61, Y!$F$61:$J$61, "&lt;="&amp;AP64)</f>
        <v>0</v>
      </c>
      <c r="AR64" s="210" cm="1">
        <f t="array" ref="AR64">IFERROR(IF(AN64&gt;0, INDEX(Appliances, $W64, MATCH($AQ64, Y!$F$61:$J$61, 0)+3),0), 0)</f>
        <v>0</v>
      </c>
      <c r="AS64" s="64"/>
      <c r="AT64" s="211" t="b">
        <f t="shared" si="17"/>
        <v>0</v>
      </c>
      <c r="AU64" s="211">
        <f t="shared" ref="AU64" si="141">IF($AT64, INDEX(Appliances, 10, 9), 0)</f>
        <v>0</v>
      </c>
      <c r="AV64" s="211">
        <f t="shared" ref="AV64" si="142">IF($AT64, INDEX(Appliances, 10, 10), 0)</f>
        <v>0</v>
      </c>
      <c r="AW64" s="212">
        <f t="shared" si="20"/>
        <v>0</v>
      </c>
      <c r="AX64" s="213">
        <f t="shared" si="21"/>
        <v>0</v>
      </c>
      <c r="AY64" s="222" t="str">
        <f t="shared" si="22"/>
        <v>-</v>
      </c>
      <c r="AZ64" s="210">
        <f>_xlfn.MAXIFS(Y!$F$61:$J$61, Y!$F$61:$J$61, "&lt;="&amp;AY64)</f>
        <v>0</v>
      </c>
      <c r="BA64" s="210" cm="1">
        <f t="array" ref="BA64">IFERROR(IF(AW64&gt;0, INDEX(Appliances, $W64, MATCH($AQ64, Y!$F$61:$J$61, 0)+3),0), 0)</f>
        <v>0</v>
      </c>
      <c r="BB64" s="64"/>
    </row>
    <row r="65" spans="1:54" s="264" customFormat="1" ht="12" x14ac:dyDescent="0.2">
      <c r="A65" s="64"/>
      <c r="B65" s="251">
        <v>43</v>
      </c>
      <c r="C65" s="255"/>
      <c r="D65" s="255"/>
      <c r="E65" s="256"/>
      <c r="F65" s="257" t="str">
        <f>IFERROR(VLOOKUP(E65, Z!$A$2:$C$4127, 3, FALSE), "")</f>
        <v/>
      </c>
      <c r="G65" s="258"/>
      <c r="H65" s="255"/>
      <c r="I65" s="255"/>
      <c r="J65" s="256"/>
      <c r="K65" s="259"/>
      <c r="L65" s="260"/>
      <c r="M65" s="253">
        <f t="shared" si="0"/>
        <v>0</v>
      </c>
      <c r="N65" s="261"/>
      <c r="O65" s="260"/>
      <c r="P65" s="253">
        <f t="shared" si="5"/>
        <v>0</v>
      </c>
      <c r="Q65" s="261"/>
      <c r="R65" s="260"/>
      <c r="S65" s="262">
        <f t="shared" si="6"/>
        <v>0</v>
      </c>
      <c r="T65" s="268"/>
      <c r="U65" s="263">
        <f t="shared" si="7"/>
        <v>0</v>
      </c>
      <c r="V65" s="64"/>
      <c r="W65" s="210">
        <f t="shared" ref="W65" si="143">IFERROR(IFERROR(IFERROR( MATCH(G65, INDEX(Appliances,,1), 0), MATCH(G65, INDEX(Appliances,,2), 0)), MATCH(G65, INDEX(Appliances,,3), 0)), 0)</f>
        <v>0</v>
      </c>
      <c r="X65" s="210" t="str">
        <f t="shared" si="9"/>
        <v>-</v>
      </c>
      <c r="Y65" s="210" t="e">
        <f>IF(X65, MATCH(J65, Y!$F$62:$H$62, 0), 0)</f>
        <v>#VALUE!</v>
      </c>
      <c r="Z65" s="210" cm="1">
        <f t="array" ref="Z65">IFERROR(IF($X65, INDEX(Appliances, $W65, $Y65+3), 0), 0)</f>
        <v>0</v>
      </c>
      <c r="AA65" s="64"/>
      <c r="AB65" s="211" t="b">
        <f t="shared" si="10"/>
        <v>0</v>
      </c>
      <c r="AC65" s="211" cm="1">
        <f t="array" ref="AC65">IF($AB65, INDEX(Appliances, $W65, 9), 0)</f>
        <v>0</v>
      </c>
      <c r="AD65" s="211" cm="1">
        <f t="array" ref="AD65">IF($AB65, INDEX(Appliances, $W65, 10), 0)</f>
        <v>0</v>
      </c>
      <c r="AE65" s="212">
        <f t="shared" si="11"/>
        <v>0</v>
      </c>
      <c r="AF65" s="213">
        <f t="shared" si="12"/>
        <v>0</v>
      </c>
      <c r="AG65" s="222" t="str">
        <f t="shared" si="2"/>
        <v>-</v>
      </c>
      <c r="AH65" s="210">
        <f>_xlfn.MAXIFS(Y!$F$61:$J$61, Y!$F$61:$J$61, "&lt;="&amp;AG65)</f>
        <v>0</v>
      </c>
      <c r="AI65" s="210" cm="1">
        <f t="array" ref="AI65">IFERROR(IF(AE65&gt;0, INDEX(Appliances, $W65, MATCH($AH65, Y!$F$61:$J$61, 0)+3),0), 0)</f>
        <v>0</v>
      </c>
      <c r="AJ65" s="64"/>
      <c r="AK65" s="211" t="b">
        <f t="shared" si="13"/>
        <v>0</v>
      </c>
      <c r="AL65" s="211" cm="1">
        <f t="array" ref="AL65">IF($AK65, INDEX(Appliances, $W65, 9), 0)</f>
        <v>0</v>
      </c>
      <c r="AM65" s="211" cm="1">
        <f t="array" ref="AM65">IF($AK65, INDEX(Appliances, $W65, 10), 0)</f>
        <v>0</v>
      </c>
      <c r="AN65" s="212">
        <f t="shared" si="14"/>
        <v>0</v>
      </c>
      <c r="AO65" s="213">
        <f t="shared" si="15"/>
        <v>0</v>
      </c>
      <c r="AP65" s="222" t="str">
        <f t="shared" si="16"/>
        <v>-</v>
      </c>
      <c r="AQ65" s="210">
        <f>_xlfn.MAXIFS(Y!$F$61:$J$61, Y!$F$61:$J$61, "&lt;="&amp;AP65)</f>
        <v>0</v>
      </c>
      <c r="AR65" s="210" cm="1">
        <f t="array" ref="AR65">IFERROR(IF(AN65&gt;0, INDEX(Appliances, $W65, MATCH($AQ65, Y!$F$61:$J$61, 0)+3),0), 0)</f>
        <v>0</v>
      </c>
      <c r="AS65" s="64"/>
      <c r="AT65" s="211" t="b">
        <f t="shared" si="17"/>
        <v>0</v>
      </c>
      <c r="AU65" s="211">
        <f t="shared" ref="AU65" si="144">IF($AT65, INDEX(Appliances, 10, 9), 0)</f>
        <v>0</v>
      </c>
      <c r="AV65" s="211">
        <f t="shared" ref="AV65" si="145">IF($AT65, INDEX(Appliances, 10, 10), 0)</f>
        <v>0</v>
      </c>
      <c r="AW65" s="212">
        <f t="shared" si="20"/>
        <v>0</v>
      </c>
      <c r="AX65" s="213">
        <f t="shared" si="21"/>
        <v>0</v>
      </c>
      <c r="AY65" s="222" t="str">
        <f t="shared" si="22"/>
        <v>-</v>
      </c>
      <c r="AZ65" s="210">
        <f>_xlfn.MAXIFS(Y!$F$61:$J$61, Y!$F$61:$J$61, "&lt;="&amp;AY65)</f>
        <v>0</v>
      </c>
      <c r="BA65" s="210" cm="1">
        <f t="array" ref="BA65">IFERROR(IF(AW65&gt;0, INDEX(Appliances, $W65, MATCH($AQ65, Y!$F$61:$J$61, 0)+3),0), 0)</f>
        <v>0</v>
      </c>
      <c r="BB65" s="64"/>
    </row>
    <row r="66" spans="1:54" s="264" customFormat="1" ht="12" x14ac:dyDescent="0.2">
      <c r="A66" s="64"/>
      <c r="B66" s="251">
        <v>44</v>
      </c>
      <c r="C66" s="255"/>
      <c r="D66" s="255"/>
      <c r="E66" s="256"/>
      <c r="F66" s="257" t="str">
        <f>IFERROR(VLOOKUP(E66, Z!$A$2:$C$4127, 3, FALSE), "")</f>
        <v/>
      </c>
      <c r="G66" s="258"/>
      <c r="H66" s="255"/>
      <c r="I66" s="255"/>
      <c r="J66" s="256"/>
      <c r="K66" s="259"/>
      <c r="L66" s="260"/>
      <c r="M66" s="253">
        <f t="shared" si="0"/>
        <v>0</v>
      </c>
      <c r="N66" s="261"/>
      <c r="O66" s="260"/>
      <c r="P66" s="253">
        <f t="shared" si="5"/>
        <v>0</v>
      </c>
      <c r="Q66" s="261"/>
      <c r="R66" s="260"/>
      <c r="S66" s="262">
        <f t="shared" si="6"/>
        <v>0</v>
      </c>
      <c r="T66" s="268"/>
      <c r="U66" s="263">
        <f t="shared" si="7"/>
        <v>0</v>
      </c>
      <c r="V66" s="64"/>
      <c r="W66" s="210">
        <f t="shared" ref="W66" si="146">IFERROR(IFERROR(IFERROR( MATCH(G66, INDEX(Appliances,,1), 0), MATCH(G66, INDEX(Appliances,,2), 0)), MATCH(G66, INDEX(Appliances,,3), 0)), 0)</f>
        <v>0</v>
      </c>
      <c r="X66" s="210" t="str">
        <f t="shared" si="9"/>
        <v>-</v>
      </c>
      <c r="Y66" s="210" t="e">
        <f>IF(X66, MATCH(J66, Y!$F$62:$H$62, 0), 0)</f>
        <v>#VALUE!</v>
      </c>
      <c r="Z66" s="210" cm="1">
        <f t="array" ref="Z66">IFERROR(IF($X66, INDEX(Appliances, $W66, $Y66+3), 0), 0)</f>
        <v>0</v>
      </c>
      <c r="AA66" s="64"/>
      <c r="AB66" s="211" t="b">
        <f t="shared" si="10"/>
        <v>0</v>
      </c>
      <c r="AC66" s="211" cm="1">
        <f t="array" ref="AC66">IF($AB66, INDEX(Appliances, $W66, 9), 0)</f>
        <v>0</v>
      </c>
      <c r="AD66" s="211" cm="1">
        <f t="array" ref="AD66">IF($AB66, INDEX(Appliances, $W66, 10), 0)</f>
        <v>0</v>
      </c>
      <c r="AE66" s="212">
        <f t="shared" si="11"/>
        <v>0</v>
      </c>
      <c r="AF66" s="213">
        <f t="shared" si="12"/>
        <v>0</v>
      </c>
      <c r="AG66" s="222" t="str">
        <f t="shared" si="2"/>
        <v>-</v>
      </c>
      <c r="AH66" s="210">
        <f>_xlfn.MAXIFS(Y!$F$61:$J$61, Y!$F$61:$J$61, "&lt;="&amp;AG66)</f>
        <v>0</v>
      </c>
      <c r="AI66" s="210" cm="1">
        <f t="array" ref="AI66">IFERROR(IF(AE66&gt;0, INDEX(Appliances, $W66, MATCH($AH66, Y!$F$61:$J$61, 0)+3),0), 0)</f>
        <v>0</v>
      </c>
      <c r="AJ66" s="64"/>
      <c r="AK66" s="211" t="b">
        <f t="shared" si="13"/>
        <v>0</v>
      </c>
      <c r="AL66" s="211" cm="1">
        <f t="array" ref="AL66">IF($AK66, INDEX(Appliances, $W66, 9), 0)</f>
        <v>0</v>
      </c>
      <c r="AM66" s="211" cm="1">
        <f t="array" ref="AM66">IF($AK66, INDEX(Appliances, $W66, 10), 0)</f>
        <v>0</v>
      </c>
      <c r="AN66" s="212">
        <f t="shared" si="14"/>
        <v>0</v>
      </c>
      <c r="AO66" s="213">
        <f t="shared" si="15"/>
        <v>0</v>
      </c>
      <c r="AP66" s="222" t="str">
        <f t="shared" si="16"/>
        <v>-</v>
      </c>
      <c r="AQ66" s="210">
        <f>_xlfn.MAXIFS(Y!$F$61:$J$61, Y!$F$61:$J$61, "&lt;="&amp;AP66)</f>
        <v>0</v>
      </c>
      <c r="AR66" s="210" cm="1">
        <f t="array" ref="AR66">IFERROR(IF(AN66&gt;0, INDEX(Appliances, $W66, MATCH($AQ66, Y!$F$61:$J$61, 0)+3),0), 0)</f>
        <v>0</v>
      </c>
      <c r="AS66" s="64"/>
      <c r="AT66" s="211" t="b">
        <f t="shared" si="17"/>
        <v>0</v>
      </c>
      <c r="AU66" s="211">
        <f t="shared" ref="AU66" si="147">IF($AT66, INDEX(Appliances, 10, 9), 0)</f>
        <v>0</v>
      </c>
      <c r="AV66" s="211">
        <f t="shared" ref="AV66" si="148">IF($AT66, INDEX(Appliances, 10, 10), 0)</f>
        <v>0</v>
      </c>
      <c r="AW66" s="212">
        <f t="shared" si="20"/>
        <v>0</v>
      </c>
      <c r="AX66" s="213">
        <f t="shared" si="21"/>
        <v>0</v>
      </c>
      <c r="AY66" s="222" t="str">
        <f t="shared" si="22"/>
        <v>-</v>
      </c>
      <c r="AZ66" s="210">
        <f>_xlfn.MAXIFS(Y!$F$61:$J$61, Y!$F$61:$J$61, "&lt;="&amp;AY66)</f>
        <v>0</v>
      </c>
      <c r="BA66" s="210" cm="1">
        <f t="array" ref="BA66">IFERROR(IF(AW66&gt;0, INDEX(Appliances, $W66, MATCH($AQ66, Y!$F$61:$J$61, 0)+3),0), 0)</f>
        <v>0</v>
      </c>
      <c r="BB66" s="64"/>
    </row>
    <row r="67" spans="1:54" s="264" customFormat="1" ht="12" x14ac:dyDescent="0.2">
      <c r="A67" s="64"/>
      <c r="B67" s="251">
        <v>45</v>
      </c>
      <c r="C67" s="255"/>
      <c r="D67" s="255"/>
      <c r="E67" s="256"/>
      <c r="F67" s="257" t="str">
        <f>IFERROR(VLOOKUP(E67, Z!$A$2:$C$4127, 3, FALSE), "")</f>
        <v/>
      </c>
      <c r="G67" s="258"/>
      <c r="H67" s="255"/>
      <c r="I67" s="255"/>
      <c r="J67" s="256"/>
      <c r="K67" s="259"/>
      <c r="L67" s="260"/>
      <c r="M67" s="253">
        <f t="shared" si="0"/>
        <v>0</v>
      </c>
      <c r="N67" s="261"/>
      <c r="O67" s="260"/>
      <c r="P67" s="253">
        <f t="shared" si="5"/>
        <v>0</v>
      </c>
      <c r="Q67" s="261"/>
      <c r="R67" s="260"/>
      <c r="S67" s="262">
        <f t="shared" si="6"/>
        <v>0</v>
      </c>
      <c r="T67" s="268"/>
      <c r="U67" s="263">
        <f t="shared" si="7"/>
        <v>0</v>
      </c>
      <c r="V67" s="64"/>
      <c r="W67" s="210">
        <f t="shared" ref="W67" si="149">IFERROR(IFERROR(IFERROR( MATCH(G67, INDEX(Appliances,,1), 0), MATCH(G67, INDEX(Appliances,,2), 0)), MATCH(G67, INDEX(Appliances,,3), 0)), 0)</f>
        <v>0</v>
      </c>
      <c r="X67" s="210" t="str">
        <f t="shared" si="9"/>
        <v>-</v>
      </c>
      <c r="Y67" s="210" t="e">
        <f>IF(X67, MATCH(J67, Y!$F$62:$H$62, 0), 0)</f>
        <v>#VALUE!</v>
      </c>
      <c r="Z67" s="210" cm="1">
        <f t="array" ref="Z67">IFERROR(IF($X67, INDEX(Appliances, $W67, $Y67+3), 0), 0)</f>
        <v>0</v>
      </c>
      <c r="AA67" s="64"/>
      <c r="AB67" s="211" t="b">
        <f t="shared" si="10"/>
        <v>0</v>
      </c>
      <c r="AC67" s="211" cm="1">
        <f t="array" ref="AC67">IF($AB67, INDEX(Appliances, $W67, 9), 0)</f>
        <v>0</v>
      </c>
      <c r="AD67" s="211" cm="1">
        <f t="array" ref="AD67">IF($AB67, INDEX(Appliances, $W67, 10), 0)</f>
        <v>0</v>
      </c>
      <c r="AE67" s="212">
        <f t="shared" si="11"/>
        <v>0</v>
      </c>
      <c r="AF67" s="213">
        <f t="shared" si="12"/>
        <v>0</v>
      </c>
      <c r="AG67" s="222" t="str">
        <f t="shared" si="2"/>
        <v>-</v>
      </c>
      <c r="AH67" s="210">
        <f>_xlfn.MAXIFS(Y!$F$61:$J$61, Y!$F$61:$J$61, "&lt;="&amp;AG67)</f>
        <v>0</v>
      </c>
      <c r="AI67" s="210" cm="1">
        <f t="array" ref="AI67">IFERROR(IF(AE67&gt;0, INDEX(Appliances, $W67, MATCH($AH67, Y!$F$61:$J$61, 0)+3),0), 0)</f>
        <v>0</v>
      </c>
      <c r="AJ67" s="64"/>
      <c r="AK67" s="211" t="b">
        <f t="shared" si="13"/>
        <v>0</v>
      </c>
      <c r="AL67" s="211" cm="1">
        <f t="array" ref="AL67">IF($AK67, INDEX(Appliances, $W67, 9), 0)</f>
        <v>0</v>
      </c>
      <c r="AM67" s="211" cm="1">
        <f t="array" ref="AM67">IF($AK67, INDEX(Appliances, $W67, 10), 0)</f>
        <v>0</v>
      </c>
      <c r="AN67" s="212">
        <f t="shared" si="14"/>
        <v>0</v>
      </c>
      <c r="AO67" s="213">
        <f t="shared" si="15"/>
        <v>0</v>
      </c>
      <c r="AP67" s="222" t="str">
        <f t="shared" si="16"/>
        <v>-</v>
      </c>
      <c r="AQ67" s="210">
        <f>_xlfn.MAXIFS(Y!$F$61:$J$61, Y!$F$61:$J$61, "&lt;="&amp;AP67)</f>
        <v>0</v>
      </c>
      <c r="AR67" s="210" cm="1">
        <f t="array" ref="AR67">IFERROR(IF(AN67&gt;0, INDEX(Appliances, $W67, MATCH($AQ67, Y!$F$61:$J$61, 0)+3),0), 0)</f>
        <v>0</v>
      </c>
      <c r="AS67" s="64"/>
      <c r="AT67" s="211" t="b">
        <f t="shared" si="17"/>
        <v>0</v>
      </c>
      <c r="AU67" s="211">
        <f t="shared" ref="AU67" si="150">IF($AT67, INDEX(Appliances, 10, 9), 0)</f>
        <v>0</v>
      </c>
      <c r="AV67" s="211">
        <f t="shared" ref="AV67" si="151">IF($AT67, INDEX(Appliances, 10, 10), 0)</f>
        <v>0</v>
      </c>
      <c r="AW67" s="212">
        <f t="shared" si="20"/>
        <v>0</v>
      </c>
      <c r="AX67" s="213">
        <f t="shared" si="21"/>
        <v>0</v>
      </c>
      <c r="AY67" s="222" t="str">
        <f t="shared" si="22"/>
        <v>-</v>
      </c>
      <c r="AZ67" s="210">
        <f>_xlfn.MAXIFS(Y!$F$61:$J$61, Y!$F$61:$J$61, "&lt;="&amp;AY67)</f>
        <v>0</v>
      </c>
      <c r="BA67" s="210" cm="1">
        <f t="array" ref="BA67">IFERROR(IF(AW67&gt;0, INDEX(Appliances, $W67, MATCH($AQ67, Y!$F$61:$J$61, 0)+3),0), 0)</f>
        <v>0</v>
      </c>
      <c r="BB67" s="64"/>
    </row>
    <row r="68" spans="1:54" s="264" customFormat="1" ht="12" x14ac:dyDescent="0.2">
      <c r="A68" s="64"/>
      <c r="B68" s="251">
        <v>46</v>
      </c>
      <c r="C68" s="255"/>
      <c r="D68" s="255"/>
      <c r="E68" s="256"/>
      <c r="F68" s="257" t="str">
        <f>IFERROR(VLOOKUP(E68, Z!$A$2:$C$4127, 3, FALSE), "")</f>
        <v/>
      </c>
      <c r="G68" s="258"/>
      <c r="H68" s="255"/>
      <c r="I68" s="255"/>
      <c r="J68" s="256"/>
      <c r="K68" s="259"/>
      <c r="L68" s="260"/>
      <c r="M68" s="253">
        <f t="shared" si="0"/>
        <v>0</v>
      </c>
      <c r="N68" s="261"/>
      <c r="O68" s="260"/>
      <c r="P68" s="253">
        <f t="shared" si="5"/>
        <v>0</v>
      </c>
      <c r="Q68" s="261"/>
      <c r="R68" s="260"/>
      <c r="S68" s="262">
        <f t="shared" si="6"/>
        <v>0</v>
      </c>
      <c r="T68" s="268"/>
      <c r="U68" s="263">
        <f t="shared" si="7"/>
        <v>0</v>
      </c>
      <c r="V68" s="64"/>
      <c r="W68" s="210">
        <f t="shared" ref="W68" si="152">IFERROR(IFERROR(IFERROR( MATCH(G68, INDEX(Appliances,,1), 0), MATCH(G68, INDEX(Appliances,,2), 0)), MATCH(G68, INDEX(Appliances,,3), 0)), 0)</f>
        <v>0</v>
      </c>
      <c r="X68" s="210" t="str">
        <f t="shared" si="9"/>
        <v>-</v>
      </c>
      <c r="Y68" s="210" t="e">
        <f>IF(X68, MATCH(J68, Y!$F$62:$H$62, 0), 0)</f>
        <v>#VALUE!</v>
      </c>
      <c r="Z68" s="210" cm="1">
        <f t="array" ref="Z68">IFERROR(IF($X68, INDEX(Appliances, $W68, $Y68+3), 0), 0)</f>
        <v>0</v>
      </c>
      <c r="AA68" s="64"/>
      <c r="AB68" s="211" t="b">
        <f t="shared" si="10"/>
        <v>0</v>
      </c>
      <c r="AC68" s="211" cm="1">
        <f t="array" ref="AC68">IF($AB68, INDEX(Appliances, $W68, 9), 0)</f>
        <v>0</v>
      </c>
      <c r="AD68" s="211" cm="1">
        <f t="array" ref="AD68">IF($AB68, INDEX(Appliances, $W68, 10), 0)</f>
        <v>0</v>
      </c>
      <c r="AE68" s="212">
        <f t="shared" si="11"/>
        <v>0</v>
      </c>
      <c r="AF68" s="213">
        <f t="shared" si="12"/>
        <v>0</v>
      </c>
      <c r="AG68" s="222" t="str">
        <f t="shared" si="2"/>
        <v>-</v>
      </c>
      <c r="AH68" s="210">
        <f>_xlfn.MAXIFS(Y!$F$61:$J$61, Y!$F$61:$J$61, "&lt;="&amp;AG68)</f>
        <v>0</v>
      </c>
      <c r="AI68" s="210" cm="1">
        <f t="array" ref="AI68">IFERROR(IF(AE68&gt;0, INDEX(Appliances, $W68, MATCH($AH68, Y!$F$61:$J$61, 0)+3),0), 0)</f>
        <v>0</v>
      </c>
      <c r="AJ68" s="64"/>
      <c r="AK68" s="211" t="b">
        <f t="shared" si="13"/>
        <v>0</v>
      </c>
      <c r="AL68" s="211" cm="1">
        <f t="array" ref="AL68">IF($AK68, INDEX(Appliances, $W68, 9), 0)</f>
        <v>0</v>
      </c>
      <c r="AM68" s="211" cm="1">
        <f t="array" ref="AM68">IF($AK68, INDEX(Appliances, $W68, 10), 0)</f>
        <v>0</v>
      </c>
      <c r="AN68" s="212">
        <f t="shared" si="14"/>
        <v>0</v>
      </c>
      <c r="AO68" s="213">
        <f t="shared" si="15"/>
        <v>0</v>
      </c>
      <c r="AP68" s="222" t="str">
        <f t="shared" si="16"/>
        <v>-</v>
      </c>
      <c r="AQ68" s="210">
        <f>_xlfn.MAXIFS(Y!$F$61:$J$61, Y!$F$61:$J$61, "&lt;="&amp;AP68)</f>
        <v>0</v>
      </c>
      <c r="AR68" s="210" cm="1">
        <f t="array" ref="AR68">IFERROR(IF(AN68&gt;0, INDEX(Appliances, $W68, MATCH($AQ68, Y!$F$61:$J$61, 0)+3),0), 0)</f>
        <v>0</v>
      </c>
      <c r="AS68" s="64"/>
      <c r="AT68" s="211" t="b">
        <f t="shared" si="17"/>
        <v>0</v>
      </c>
      <c r="AU68" s="211">
        <f t="shared" ref="AU68" si="153">IF($AT68, INDEX(Appliances, 10, 9), 0)</f>
        <v>0</v>
      </c>
      <c r="AV68" s="211">
        <f t="shared" ref="AV68" si="154">IF($AT68, INDEX(Appliances, 10, 10), 0)</f>
        <v>0</v>
      </c>
      <c r="AW68" s="212">
        <f t="shared" si="20"/>
        <v>0</v>
      </c>
      <c r="AX68" s="213">
        <f t="shared" si="21"/>
        <v>0</v>
      </c>
      <c r="AY68" s="222" t="str">
        <f t="shared" si="22"/>
        <v>-</v>
      </c>
      <c r="AZ68" s="210">
        <f>_xlfn.MAXIFS(Y!$F$61:$J$61, Y!$F$61:$J$61, "&lt;="&amp;AY68)</f>
        <v>0</v>
      </c>
      <c r="BA68" s="210" cm="1">
        <f t="array" ref="BA68">IFERROR(IF(AW68&gt;0, INDEX(Appliances, $W68, MATCH($AQ68, Y!$F$61:$J$61, 0)+3),0), 0)</f>
        <v>0</v>
      </c>
      <c r="BB68" s="64"/>
    </row>
    <row r="69" spans="1:54" s="264" customFormat="1" ht="12" x14ac:dyDescent="0.2">
      <c r="A69" s="64"/>
      <c r="B69" s="251">
        <v>47</v>
      </c>
      <c r="C69" s="255"/>
      <c r="D69" s="255"/>
      <c r="E69" s="256"/>
      <c r="F69" s="257" t="str">
        <f>IFERROR(VLOOKUP(E69, Z!$A$2:$C$4127, 3, FALSE), "")</f>
        <v/>
      </c>
      <c r="G69" s="258"/>
      <c r="H69" s="255"/>
      <c r="I69" s="255"/>
      <c r="J69" s="256"/>
      <c r="K69" s="259"/>
      <c r="L69" s="260"/>
      <c r="M69" s="253">
        <f t="shared" si="0"/>
        <v>0</v>
      </c>
      <c r="N69" s="261"/>
      <c r="O69" s="260"/>
      <c r="P69" s="253">
        <f t="shared" si="5"/>
        <v>0</v>
      </c>
      <c r="Q69" s="261"/>
      <c r="R69" s="260"/>
      <c r="S69" s="262">
        <f t="shared" si="6"/>
        <v>0</v>
      </c>
      <c r="T69" s="268"/>
      <c r="U69" s="263">
        <f t="shared" si="7"/>
        <v>0</v>
      </c>
      <c r="V69" s="64"/>
      <c r="W69" s="210">
        <f t="shared" ref="W69" si="155">IFERROR(IFERROR(IFERROR( MATCH(G69, INDEX(Appliances,,1), 0), MATCH(G69, INDEX(Appliances,,2), 0)), MATCH(G69, INDEX(Appliances,,3), 0)), 0)</f>
        <v>0</v>
      </c>
      <c r="X69" s="210" t="str">
        <f t="shared" si="9"/>
        <v>-</v>
      </c>
      <c r="Y69" s="210" t="e">
        <f>IF(X69, MATCH(J69, Y!$F$62:$H$62, 0), 0)</f>
        <v>#VALUE!</v>
      </c>
      <c r="Z69" s="210" cm="1">
        <f t="array" ref="Z69">IFERROR(IF($X69, INDEX(Appliances, $W69, $Y69+3), 0), 0)</f>
        <v>0</v>
      </c>
      <c r="AA69" s="64"/>
      <c r="AB69" s="211" t="b">
        <f t="shared" si="10"/>
        <v>0</v>
      </c>
      <c r="AC69" s="211" cm="1">
        <f t="array" ref="AC69">IF($AB69, INDEX(Appliances, $W69, 9), 0)</f>
        <v>0</v>
      </c>
      <c r="AD69" s="211" cm="1">
        <f t="array" ref="AD69">IF($AB69, INDEX(Appliances, $W69, 10), 0)</f>
        <v>0</v>
      </c>
      <c r="AE69" s="212">
        <f t="shared" si="11"/>
        <v>0</v>
      </c>
      <c r="AF69" s="213">
        <f t="shared" si="12"/>
        <v>0</v>
      </c>
      <c r="AG69" s="222" t="str">
        <f t="shared" si="2"/>
        <v>-</v>
      </c>
      <c r="AH69" s="210">
        <f>_xlfn.MAXIFS(Y!$F$61:$J$61, Y!$F$61:$J$61, "&lt;="&amp;AG69)</f>
        <v>0</v>
      </c>
      <c r="AI69" s="210" cm="1">
        <f t="array" ref="AI69">IFERROR(IF(AE69&gt;0, INDEX(Appliances, $W69, MATCH($AH69, Y!$F$61:$J$61, 0)+3),0), 0)</f>
        <v>0</v>
      </c>
      <c r="AJ69" s="64"/>
      <c r="AK69" s="211" t="b">
        <f t="shared" si="13"/>
        <v>0</v>
      </c>
      <c r="AL69" s="211" cm="1">
        <f t="array" ref="AL69">IF($AK69, INDEX(Appliances, $W69, 9), 0)</f>
        <v>0</v>
      </c>
      <c r="AM69" s="211" cm="1">
        <f t="array" ref="AM69">IF($AK69, INDEX(Appliances, $W69, 10), 0)</f>
        <v>0</v>
      </c>
      <c r="AN69" s="212">
        <f t="shared" si="14"/>
        <v>0</v>
      </c>
      <c r="AO69" s="213">
        <f t="shared" si="15"/>
        <v>0</v>
      </c>
      <c r="AP69" s="222" t="str">
        <f t="shared" si="16"/>
        <v>-</v>
      </c>
      <c r="AQ69" s="210">
        <f>_xlfn.MAXIFS(Y!$F$61:$J$61, Y!$F$61:$J$61, "&lt;="&amp;AP69)</f>
        <v>0</v>
      </c>
      <c r="AR69" s="210" cm="1">
        <f t="array" ref="AR69">IFERROR(IF(AN69&gt;0, INDEX(Appliances, $W69, MATCH($AQ69, Y!$F$61:$J$61, 0)+3),0), 0)</f>
        <v>0</v>
      </c>
      <c r="AS69" s="64"/>
      <c r="AT69" s="211" t="b">
        <f t="shared" si="17"/>
        <v>0</v>
      </c>
      <c r="AU69" s="211">
        <f t="shared" ref="AU69" si="156">IF($AT69, INDEX(Appliances, 10, 9), 0)</f>
        <v>0</v>
      </c>
      <c r="AV69" s="211">
        <f t="shared" ref="AV69" si="157">IF($AT69, INDEX(Appliances, 10, 10), 0)</f>
        <v>0</v>
      </c>
      <c r="AW69" s="212">
        <f t="shared" si="20"/>
        <v>0</v>
      </c>
      <c r="AX69" s="213">
        <f t="shared" si="21"/>
        <v>0</v>
      </c>
      <c r="AY69" s="222" t="str">
        <f t="shared" si="22"/>
        <v>-</v>
      </c>
      <c r="AZ69" s="210">
        <f>_xlfn.MAXIFS(Y!$F$61:$J$61, Y!$F$61:$J$61, "&lt;="&amp;AY69)</f>
        <v>0</v>
      </c>
      <c r="BA69" s="210" cm="1">
        <f t="array" ref="BA69">IFERROR(IF(AW69&gt;0, INDEX(Appliances, $W69, MATCH($AQ69, Y!$F$61:$J$61, 0)+3),0), 0)</f>
        <v>0</v>
      </c>
      <c r="BB69" s="64"/>
    </row>
    <row r="70" spans="1:54" s="264" customFormat="1" ht="12" x14ac:dyDescent="0.2">
      <c r="A70" s="64"/>
      <c r="B70" s="251">
        <v>48</v>
      </c>
      <c r="C70" s="255"/>
      <c r="D70" s="255"/>
      <c r="E70" s="256"/>
      <c r="F70" s="257" t="str">
        <f>IFERROR(VLOOKUP(E70, Z!$A$2:$C$4127, 3, FALSE), "")</f>
        <v/>
      </c>
      <c r="G70" s="258"/>
      <c r="H70" s="255"/>
      <c r="I70" s="255"/>
      <c r="J70" s="256"/>
      <c r="K70" s="259"/>
      <c r="L70" s="260"/>
      <c r="M70" s="253">
        <f t="shared" si="0"/>
        <v>0</v>
      </c>
      <c r="N70" s="261"/>
      <c r="O70" s="260"/>
      <c r="P70" s="253">
        <f t="shared" si="5"/>
        <v>0</v>
      </c>
      <c r="Q70" s="261"/>
      <c r="R70" s="260"/>
      <c r="S70" s="262">
        <f t="shared" si="6"/>
        <v>0</v>
      </c>
      <c r="T70" s="268"/>
      <c r="U70" s="263">
        <f t="shared" si="7"/>
        <v>0</v>
      </c>
      <c r="V70" s="64"/>
      <c r="W70" s="210">
        <f t="shared" ref="W70" si="158">IFERROR(IFERROR(IFERROR( MATCH(G70, INDEX(Appliances,,1), 0), MATCH(G70, INDEX(Appliances,,2), 0)), MATCH(G70, INDEX(Appliances,,3), 0)), 0)</f>
        <v>0</v>
      </c>
      <c r="X70" s="210" t="str">
        <f t="shared" si="9"/>
        <v>-</v>
      </c>
      <c r="Y70" s="210" t="e">
        <f>IF(X70, MATCH(J70, Y!$F$62:$H$62, 0), 0)</f>
        <v>#VALUE!</v>
      </c>
      <c r="Z70" s="210" cm="1">
        <f t="array" ref="Z70">IFERROR(IF($X70, INDEX(Appliances, $W70, $Y70+3), 0), 0)</f>
        <v>0</v>
      </c>
      <c r="AA70" s="64"/>
      <c r="AB70" s="211" t="b">
        <f t="shared" si="10"/>
        <v>0</v>
      </c>
      <c r="AC70" s="211" cm="1">
        <f t="array" ref="AC70">IF($AB70, INDEX(Appliances, $W70, 9), 0)</f>
        <v>0</v>
      </c>
      <c r="AD70" s="211" cm="1">
        <f t="array" ref="AD70">IF($AB70, INDEX(Appliances, $W70, 10), 0)</f>
        <v>0</v>
      </c>
      <c r="AE70" s="212">
        <f t="shared" si="11"/>
        <v>0</v>
      </c>
      <c r="AF70" s="213">
        <f t="shared" si="12"/>
        <v>0</v>
      </c>
      <c r="AG70" s="222" t="str">
        <f t="shared" si="2"/>
        <v>-</v>
      </c>
      <c r="AH70" s="210">
        <f>_xlfn.MAXIFS(Y!$F$61:$J$61, Y!$F$61:$J$61, "&lt;="&amp;AG70)</f>
        <v>0</v>
      </c>
      <c r="AI70" s="210" cm="1">
        <f t="array" ref="AI70">IFERROR(IF(AE70&gt;0, INDEX(Appliances, $W70, MATCH($AH70, Y!$F$61:$J$61, 0)+3),0), 0)</f>
        <v>0</v>
      </c>
      <c r="AJ70" s="64"/>
      <c r="AK70" s="211" t="b">
        <f t="shared" si="13"/>
        <v>0</v>
      </c>
      <c r="AL70" s="211" cm="1">
        <f t="array" ref="AL70">IF($AK70, INDEX(Appliances, $W70, 9), 0)</f>
        <v>0</v>
      </c>
      <c r="AM70" s="211" cm="1">
        <f t="array" ref="AM70">IF($AK70, INDEX(Appliances, $W70, 10), 0)</f>
        <v>0</v>
      </c>
      <c r="AN70" s="212">
        <f t="shared" si="14"/>
        <v>0</v>
      </c>
      <c r="AO70" s="213">
        <f t="shared" si="15"/>
        <v>0</v>
      </c>
      <c r="AP70" s="222" t="str">
        <f t="shared" si="16"/>
        <v>-</v>
      </c>
      <c r="AQ70" s="210">
        <f>_xlfn.MAXIFS(Y!$F$61:$J$61, Y!$F$61:$J$61, "&lt;="&amp;AP70)</f>
        <v>0</v>
      </c>
      <c r="AR70" s="210" cm="1">
        <f t="array" ref="AR70">IFERROR(IF(AN70&gt;0, INDEX(Appliances, $W70, MATCH($AQ70, Y!$F$61:$J$61, 0)+3),0), 0)</f>
        <v>0</v>
      </c>
      <c r="AS70" s="64"/>
      <c r="AT70" s="211" t="b">
        <f t="shared" si="17"/>
        <v>0</v>
      </c>
      <c r="AU70" s="211">
        <f t="shared" ref="AU70" si="159">IF($AT70, INDEX(Appliances, 10, 9), 0)</f>
        <v>0</v>
      </c>
      <c r="AV70" s="211">
        <f t="shared" ref="AV70" si="160">IF($AT70, INDEX(Appliances, 10, 10), 0)</f>
        <v>0</v>
      </c>
      <c r="AW70" s="212">
        <f t="shared" si="20"/>
        <v>0</v>
      </c>
      <c r="AX70" s="213">
        <f t="shared" si="21"/>
        <v>0</v>
      </c>
      <c r="AY70" s="222" t="str">
        <f t="shared" si="22"/>
        <v>-</v>
      </c>
      <c r="AZ70" s="210">
        <f>_xlfn.MAXIFS(Y!$F$61:$J$61, Y!$F$61:$J$61, "&lt;="&amp;AY70)</f>
        <v>0</v>
      </c>
      <c r="BA70" s="210" cm="1">
        <f t="array" ref="BA70">IFERROR(IF(AW70&gt;0, INDEX(Appliances, $W70, MATCH($AQ70, Y!$F$61:$J$61, 0)+3),0), 0)</f>
        <v>0</v>
      </c>
      <c r="BB70" s="64"/>
    </row>
    <row r="71" spans="1:54" s="264" customFormat="1" ht="12" x14ac:dyDescent="0.2">
      <c r="A71" s="64"/>
      <c r="B71" s="251">
        <v>49</v>
      </c>
      <c r="C71" s="255"/>
      <c r="D71" s="255"/>
      <c r="E71" s="256"/>
      <c r="F71" s="257" t="str">
        <f>IFERROR(VLOOKUP(E71, Z!$A$2:$C$4127, 3, FALSE), "")</f>
        <v/>
      </c>
      <c r="G71" s="258"/>
      <c r="H71" s="255"/>
      <c r="I71" s="255"/>
      <c r="J71" s="256"/>
      <c r="K71" s="259"/>
      <c r="L71" s="260"/>
      <c r="M71" s="253">
        <f t="shared" si="0"/>
        <v>0</v>
      </c>
      <c r="N71" s="261"/>
      <c r="O71" s="260"/>
      <c r="P71" s="253">
        <f t="shared" si="5"/>
        <v>0</v>
      </c>
      <c r="Q71" s="261"/>
      <c r="R71" s="260"/>
      <c r="S71" s="262">
        <f t="shared" si="6"/>
        <v>0</v>
      </c>
      <c r="T71" s="268"/>
      <c r="U71" s="263">
        <f t="shared" si="7"/>
        <v>0</v>
      </c>
      <c r="V71" s="64"/>
      <c r="W71" s="210">
        <f t="shared" ref="W71" si="161">IFERROR(IFERROR(IFERROR( MATCH(G71, INDEX(Appliances,,1), 0), MATCH(G71, INDEX(Appliances,,2), 0)), MATCH(G71, INDEX(Appliances,,3), 0)), 0)</f>
        <v>0</v>
      </c>
      <c r="X71" s="210" t="str">
        <f t="shared" si="9"/>
        <v>-</v>
      </c>
      <c r="Y71" s="210" t="e">
        <f>IF(X71, MATCH(J71, Y!$F$62:$H$62, 0), 0)</f>
        <v>#VALUE!</v>
      </c>
      <c r="Z71" s="210" cm="1">
        <f t="array" ref="Z71">IFERROR(IF($X71, INDEX(Appliances, $W71, $Y71+3), 0), 0)</f>
        <v>0</v>
      </c>
      <c r="AA71" s="64"/>
      <c r="AB71" s="211" t="b">
        <f t="shared" si="10"/>
        <v>0</v>
      </c>
      <c r="AC71" s="211" cm="1">
        <f t="array" ref="AC71">IF($AB71, INDEX(Appliances, $W71, 9), 0)</f>
        <v>0</v>
      </c>
      <c r="AD71" s="211" cm="1">
        <f t="array" ref="AD71">IF($AB71, INDEX(Appliances, $W71, 10), 0)</f>
        <v>0</v>
      </c>
      <c r="AE71" s="212">
        <f t="shared" si="11"/>
        <v>0</v>
      </c>
      <c r="AF71" s="213">
        <f t="shared" si="12"/>
        <v>0</v>
      </c>
      <c r="AG71" s="222" t="str">
        <f t="shared" si="2"/>
        <v>-</v>
      </c>
      <c r="AH71" s="210">
        <f>_xlfn.MAXIFS(Y!$F$61:$J$61, Y!$F$61:$J$61, "&lt;="&amp;AG71)</f>
        <v>0</v>
      </c>
      <c r="AI71" s="210" cm="1">
        <f t="array" ref="AI71">IFERROR(IF(AE71&gt;0, INDEX(Appliances, $W71, MATCH($AH71, Y!$F$61:$J$61, 0)+3),0), 0)</f>
        <v>0</v>
      </c>
      <c r="AJ71" s="64"/>
      <c r="AK71" s="211" t="b">
        <f t="shared" si="13"/>
        <v>0</v>
      </c>
      <c r="AL71" s="211" cm="1">
        <f t="array" ref="AL71">IF($AK71, INDEX(Appliances, $W71, 9), 0)</f>
        <v>0</v>
      </c>
      <c r="AM71" s="211" cm="1">
        <f t="array" ref="AM71">IF($AK71, INDEX(Appliances, $W71, 10), 0)</f>
        <v>0</v>
      </c>
      <c r="AN71" s="212">
        <f t="shared" si="14"/>
        <v>0</v>
      </c>
      <c r="AO71" s="213">
        <f t="shared" si="15"/>
        <v>0</v>
      </c>
      <c r="AP71" s="222" t="str">
        <f t="shared" si="16"/>
        <v>-</v>
      </c>
      <c r="AQ71" s="210">
        <f>_xlfn.MAXIFS(Y!$F$61:$J$61, Y!$F$61:$J$61, "&lt;="&amp;AP71)</f>
        <v>0</v>
      </c>
      <c r="AR71" s="210" cm="1">
        <f t="array" ref="AR71">IFERROR(IF(AN71&gt;0, INDEX(Appliances, $W71, MATCH($AQ71, Y!$F$61:$J$61, 0)+3),0), 0)</f>
        <v>0</v>
      </c>
      <c r="AS71" s="64"/>
      <c r="AT71" s="211" t="b">
        <f t="shared" si="17"/>
        <v>0</v>
      </c>
      <c r="AU71" s="211">
        <f t="shared" ref="AU71" si="162">IF($AT71, INDEX(Appliances, 10, 9), 0)</f>
        <v>0</v>
      </c>
      <c r="AV71" s="211">
        <f t="shared" ref="AV71" si="163">IF($AT71, INDEX(Appliances, 10, 10), 0)</f>
        <v>0</v>
      </c>
      <c r="AW71" s="212">
        <f t="shared" si="20"/>
        <v>0</v>
      </c>
      <c r="AX71" s="213">
        <f t="shared" si="21"/>
        <v>0</v>
      </c>
      <c r="AY71" s="222" t="str">
        <f t="shared" si="22"/>
        <v>-</v>
      </c>
      <c r="AZ71" s="210">
        <f>_xlfn.MAXIFS(Y!$F$61:$J$61, Y!$F$61:$J$61, "&lt;="&amp;AY71)</f>
        <v>0</v>
      </c>
      <c r="BA71" s="210" cm="1">
        <f t="array" ref="BA71">IFERROR(IF(AW71&gt;0, INDEX(Appliances, $W71, MATCH($AQ71, Y!$F$61:$J$61, 0)+3),0), 0)</f>
        <v>0</v>
      </c>
      <c r="BB71" s="64"/>
    </row>
    <row r="72" spans="1:54" s="264" customFormat="1" ht="12" x14ac:dyDescent="0.2">
      <c r="A72" s="64"/>
      <c r="B72" s="251">
        <v>50</v>
      </c>
      <c r="C72" s="255"/>
      <c r="D72" s="255"/>
      <c r="E72" s="256"/>
      <c r="F72" s="257" t="str">
        <f>IFERROR(VLOOKUP(E72, Z!$A$2:$C$4127, 3, FALSE), "")</f>
        <v/>
      </c>
      <c r="G72" s="258"/>
      <c r="H72" s="255"/>
      <c r="I72" s="255"/>
      <c r="J72" s="256"/>
      <c r="K72" s="259"/>
      <c r="L72" s="260"/>
      <c r="M72" s="253">
        <f t="shared" si="0"/>
        <v>0</v>
      </c>
      <c r="N72" s="261"/>
      <c r="O72" s="260"/>
      <c r="P72" s="253">
        <f t="shared" si="5"/>
        <v>0</v>
      </c>
      <c r="Q72" s="261"/>
      <c r="R72" s="260"/>
      <c r="S72" s="262">
        <f t="shared" si="6"/>
        <v>0</v>
      </c>
      <c r="T72" s="268"/>
      <c r="U72" s="263">
        <f t="shared" si="7"/>
        <v>0</v>
      </c>
      <c r="V72" s="64"/>
      <c r="W72" s="210">
        <f t="shared" ref="W72" si="164">IFERROR(IFERROR(IFERROR( MATCH(G72, INDEX(Appliances,,1), 0), MATCH(G72, INDEX(Appliances,,2), 0)), MATCH(G72, INDEX(Appliances,,3), 0)), 0)</f>
        <v>0</v>
      </c>
      <c r="X72" s="210" t="str">
        <f t="shared" si="9"/>
        <v>-</v>
      </c>
      <c r="Y72" s="210" t="e">
        <f>IF(X72, MATCH(J72, Y!$F$62:$H$62, 0), 0)</f>
        <v>#VALUE!</v>
      </c>
      <c r="Z72" s="210" cm="1">
        <f t="array" ref="Z72">IFERROR(IF($X72, INDEX(Appliances, $W72, $Y72+3), 0), 0)</f>
        <v>0</v>
      </c>
      <c r="AA72" s="64"/>
      <c r="AB72" s="211" t="b">
        <f t="shared" si="10"/>
        <v>0</v>
      </c>
      <c r="AC72" s="211" cm="1">
        <f t="array" ref="AC72">IF($AB72, INDEX(Appliances, $W72, 9), 0)</f>
        <v>0</v>
      </c>
      <c r="AD72" s="211" cm="1">
        <f t="array" ref="AD72">IF($AB72, INDEX(Appliances, $W72, 10), 0)</f>
        <v>0</v>
      </c>
      <c r="AE72" s="212">
        <f t="shared" si="11"/>
        <v>0</v>
      </c>
      <c r="AF72" s="213">
        <f t="shared" si="12"/>
        <v>0</v>
      </c>
      <c r="AG72" s="222" t="str">
        <f t="shared" si="2"/>
        <v>-</v>
      </c>
      <c r="AH72" s="210">
        <f>_xlfn.MAXIFS(Y!$F$61:$J$61, Y!$F$61:$J$61, "&lt;="&amp;AG72)</f>
        <v>0</v>
      </c>
      <c r="AI72" s="210" cm="1">
        <f t="array" ref="AI72">IFERROR(IF(AE72&gt;0, INDEX(Appliances, $W72, MATCH($AH72, Y!$F$61:$J$61, 0)+3),0), 0)</f>
        <v>0</v>
      </c>
      <c r="AJ72" s="64"/>
      <c r="AK72" s="211" t="b">
        <f t="shared" si="13"/>
        <v>0</v>
      </c>
      <c r="AL72" s="211" cm="1">
        <f t="array" ref="AL72">IF($AK72, INDEX(Appliances, $W72, 9), 0)</f>
        <v>0</v>
      </c>
      <c r="AM72" s="211" cm="1">
        <f t="array" ref="AM72">IF($AK72, INDEX(Appliances, $W72, 10), 0)</f>
        <v>0</v>
      </c>
      <c r="AN72" s="212">
        <f t="shared" si="14"/>
        <v>0</v>
      </c>
      <c r="AO72" s="213">
        <f t="shared" si="15"/>
        <v>0</v>
      </c>
      <c r="AP72" s="222" t="str">
        <f t="shared" si="16"/>
        <v>-</v>
      </c>
      <c r="AQ72" s="210">
        <f>_xlfn.MAXIFS(Y!$F$61:$J$61, Y!$F$61:$J$61, "&lt;="&amp;AP72)</f>
        <v>0</v>
      </c>
      <c r="AR72" s="210" cm="1">
        <f t="array" ref="AR72">IFERROR(IF(AN72&gt;0, INDEX(Appliances, $W72, MATCH($AQ72, Y!$F$61:$J$61, 0)+3),0), 0)</f>
        <v>0</v>
      </c>
      <c r="AS72" s="64"/>
      <c r="AT72" s="211" t="b">
        <f t="shared" si="17"/>
        <v>0</v>
      </c>
      <c r="AU72" s="211">
        <f t="shared" ref="AU72" si="165">IF($AT72, INDEX(Appliances, 10, 9), 0)</f>
        <v>0</v>
      </c>
      <c r="AV72" s="211">
        <f t="shared" ref="AV72" si="166">IF($AT72, INDEX(Appliances, 10, 10), 0)</f>
        <v>0</v>
      </c>
      <c r="AW72" s="212">
        <f t="shared" si="20"/>
        <v>0</v>
      </c>
      <c r="AX72" s="213">
        <f t="shared" si="21"/>
        <v>0</v>
      </c>
      <c r="AY72" s="222" t="str">
        <f t="shared" si="22"/>
        <v>-</v>
      </c>
      <c r="AZ72" s="210">
        <f>_xlfn.MAXIFS(Y!$F$61:$J$61, Y!$F$61:$J$61, "&lt;="&amp;AY72)</f>
        <v>0</v>
      </c>
      <c r="BA72" s="210" cm="1">
        <f t="array" ref="BA72">IFERROR(IF(AW72&gt;0, INDEX(Appliances, $W72, MATCH($AQ72, Y!$F$61:$J$61, 0)+3),0), 0)</f>
        <v>0</v>
      </c>
      <c r="BB72" s="64"/>
    </row>
    <row r="73" spans="1:54" s="264" customFormat="1" ht="12" x14ac:dyDescent="0.2">
      <c r="A73" s="64"/>
      <c r="B73" s="251">
        <v>51</v>
      </c>
      <c r="C73" s="255"/>
      <c r="D73" s="255"/>
      <c r="E73" s="256"/>
      <c r="F73" s="257" t="str">
        <f>IFERROR(VLOOKUP(E73, Z!$A$2:$C$4127, 3, FALSE), "")</f>
        <v/>
      </c>
      <c r="G73" s="258"/>
      <c r="H73" s="255"/>
      <c r="I73" s="255"/>
      <c r="J73" s="256"/>
      <c r="K73" s="259"/>
      <c r="L73" s="260"/>
      <c r="M73" s="253">
        <f t="shared" si="0"/>
        <v>0</v>
      </c>
      <c r="N73" s="261"/>
      <c r="O73" s="260"/>
      <c r="P73" s="253">
        <f t="shared" si="5"/>
        <v>0</v>
      </c>
      <c r="Q73" s="261"/>
      <c r="R73" s="260"/>
      <c r="S73" s="262">
        <f t="shared" si="6"/>
        <v>0</v>
      </c>
      <c r="T73" s="268"/>
      <c r="U73" s="263">
        <f t="shared" si="7"/>
        <v>0</v>
      </c>
      <c r="V73" s="64"/>
      <c r="W73" s="210">
        <f t="shared" ref="W73" si="167">IFERROR(IFERROR(IFERROR( MATCH(G73, INDEX(Appliances,,1), 0), MATCH(G73, INDEX(Appliances,,2), 0)), MATCH(G73, INDEX(Appliances,,3), 0)), 0)</f>
        <v>0</v>
      </c>
      <c r="X73" s="210" t="str">
        <f t="shared" si="9"/>
        <v>-</v>
      </c>
      <c r="Y73" s="210" t="e">
        <f>IF(X73, MATCH(J73, Y!$F$62:$H$62, 0), 0)</f>
        <v>#VALUE!</v>
      </c>
      <c r="Z73" s="210" cm="1">
        <f t="array" ref="Z73">IFERROR(IF($X73, INDEX(Appliances, $W73, $Y73+3), 0), 0)</f>
        <v>0</v>
      </c>
      <c r="AA73" s="64"/>
      <c r="AB73" s="211" t="b">
        <f t="shared" si="10"/>
        <v>0</v>
      </c>
      <c r="AC73" s="211" cm="1">
        <f t="array" ref="AC73">IF($AB73, INDEX(Appliances, $W73, 9), 0)</f>
        <v>0</v>
      </c>
      <c r="AD73" s="211" cm="1">
        <f t="array" ref="AD73">IF($AB73, INDEX(Appliances, $W73, 10), 0)</f>
        <v>0</v>
      </c>
      <c r="AE73" s="212">
        <f t="shared" si="11"/>
        <v>0</v>
      </c>
      <c r="AF73" s="213">
        <f t="shared" si="12"/>
        <v>0</v>
      </c>
      <c r="AG73" s="222" t="str">
        <f t="shared" si="2"/>
        <v>-</v>
      </c>
      <c r="AH73" s="210">
        <f>_xlfn.MAXIFS(Y!$F$61:$J$61, Y!$F$61:$J$61, "&lt;="&amp;AG73)</f>
        <v>0</v>
      </c>
      <c r="AI73" s="210" cm="1">
        <f t="array" ref="AI73">IFERROR(IF(AE73&gt;0, INDEX(Appliances, $W73, MATCH($AH73, Y!$F$61:$J$61, 0)+3),0), 0)</f>
        <v>0</v>
      </c>
      <c r="AJ73" s="64"/>
      <c r="AK73" s="211" t="b">
        <f t="shared" si="13"/>
        <v>0</v>
      </c>
      <c r="AL73" s="211" cm="1">
        <f t="array" ref="AL73">IF($AK73, INDEX(Appliances, $W73, 9), 0)</f>
        <v>0</v>
      </c>
      <c r="AM73" s="211" cm="1">
        <f t="array" ref="AM73">IF($AK73, INDEX(Appliances, $W73, 10), 0)</f>
        <v>0</v>
      </c>
      <c r="AN73" s="212">
        <f t="shared" si="14"/>
        <v>0</v>
      </c>
      <c r="AO73" s="213">
        <f t="shared" si="15"/>
        <v>0</v>
      </c>
      <c r="AP73" s="222" t="str">
        <f t="shared" si="16"/>
        <v>-</v>
      </c>
      <c r="AQ73" s="210">
        <f>_xlfn.MAXIFS(Y!$F$61:$J$61, Y!$F$61:$J$61, "&lt;="&amp;AP73)</f>
        <v>0</v>
      </c>
      <c r="AR73" s="210" cm="1">
        <f t="array" ref="AR73">IFERROR(IF(AN73&gt;0, INDEX(Appliances, $W73, MATCH($AQ73, Y!$F$61:$J$61, 0)+3),0), 0)</f>
        <v>0</v>
      </c>
      <c r="AS73" s="64"/>
      <c r="AT73" s="211" t="b">
        <f t="shared" si="17"/>
        <v>0</v>
      </c>
      <c r="AU73" s="211">
        <f t="shared" ref="AU73" si="168">IF($AT73, INDEX(Appliances, 10, 9), 0)</f>
        <v>0</v>
      </c>
      <c r="AV73" s="211">
        <f t="shared" ref="AV73" si="169">IF($AT73, INDEX(Appliances, 10, 10), 0)</f>
        <v>0</v>
      </c>
      <c r="AW73" s="212">
        <f t="shared" si="20"/>
        <v>0</v>
      </c>
      <c r="AX73" s="213">
        <f t="shared" si="21"/>
        <v>0</v>
      </c>
      <c r="AY73" s="222" t="str">
        <f t="shared" si="22"/>
        <v>-</v>
      </c>
      <c r="AZ73" s="210">
        <f>_xlfn.MAXIFS(Y!$F$61:$J$61, Y!$F$61:$J$61, "&lt;="&amp;AY73)</f>
        <v>0</v>
      </c>
      <c r="BA73" s="210" cm="1">
        <f t="array" ref="BA73">IFERROR(IF(AW73&gt;0, INDEX(Appliances, $W73, MATCH($AQ73, Y!$F$61:$J$61, 0)+3),0), 0)</f>
        <v>0</v>
      </c>
      <c r="BB73" s="64"/>
    </row>
    <row r="74" spans="1:54" s="264" customFormat="1" ht="12" x14ac:dyDescent="0.2">
      <c r="A74" s="64"/>
      <c r="B74" s="251">
        <v>52</v>
      </c>
      <c r="C74" s="255"/>
      <c r="D74" s="255"/>
      <c r="E74" s="256"/>
      <c r="F74" s="257" t="str">
        <f>IFERROR(VLOOKUP(E74, Z!$A$2:$C$4127, 3, FALSE), "")</f>
        <v/>
      </c>
      <c r="G74" s="258"/>
      <c r="H74" s="255"/>
      <c r="I74" s="255"/>
      <c r="J74" s="256"/>
      <c r="K74" s="259"/>
      <c r="L74" s="260"/>
      <c r="M74" s="253">
        <f t="shared" si="0"/>
        <v>0</v>
      </c>
      <c r="N74" s="261"/>
      <c r="O74" s="260"/>
      <c r="P74" s="253">
        <f t="shared" si="5"/>
        <v>0</v>
      </c>
      <c r="Q74" s="261"/>
      <c r="R74" s="260"/>
      <c r="S74" s="262">
        <f t="shared" si="6"/>
        <v>0</v>
      </c>
      <c r="T74" s="268"/>
      <c r="U74" s="263">
        <f t="shared" si="7"/>
        <v>0</v>
      </c>
      <c r="V74" s="64"/>
      <c r="W74" s="210">
        <f t="shared" ref="W74" si="170">IFERROR(IFERROR(IFERROR( MATCH(G74, INDEX(Appliances,,1), 0), MATCH(G74, INDEX(Appliances,,2), 0)), MATCH(G74, INDEX(Appliances,,3), 0)), 0)</f>
        <v>0</v>
      </c>
      <c r="X74" s="210" t="str">
        <f t="shared" si="9"/>
        <v>-</v>
      </c>
      <c r="Y74" s="210" t="e">
        <f>IF(X74, MATCH(J74, Y!$F$62:$H$62, 0), 0)</f>
        <v>#VALUE!</v>
      </c>
      <c r="Z74" s="210" cm="1">
        <f t="array" ref="Z74">IFERROR(IF($X74, INDEX(Appliances, $W74, $Y74+3), 0), 0)</f>
        <v>0</v>
      </c>
      <c r="AA74" s="64"/>
      <c r="AB74" s="211" t="b">
        <f t="shared" si="10"/>
        <v>0</v>
      </c>
      <c r="AC74" s="211" cm="1">
        <f t="array" ref="AC74">IF($AB74, INDEX(Appliances, $W74, 9), 0)</f>
        <v>0</v>
      </c>
      <c r="AD74" s="211" cm="1">
        <f t="array" ref="AD74">IF($AB74, INDEX(Appliances, $W74, 10), 0)</f>
        <v>0</v>
      </c>
      <c r="AE74" s="212">
        <f t="shared" si="11"/>
        <v>0</v>
      </c>
      <c r="AF74" s="213">
        <f t="shared" si="12"/>
        <v>0</v>
      </c>
      <c r="AG74" s="222" t="str">
        <f t="shared" si="2"/>
        <v>-</v>
      </c>
      <c r="AH74" s="210">
        <f>_xlfn.MAXIFS(Y!$F$61:$J$61, Y!$F$61:$J$61, "&lt;="&amp;AG74)</f>
        <v>0</v>
      </c>
      <c r="AI74" s="210" cm="1">
        <f t="array" ref="AI74">IFERROR(IF(AE74&gt;0, INDEX(Appliances, $W74, MATCH($AH74, Y!$F$61:$J$61, 0)+3),0), 0)</f>
        <v>0</v>
      </c>
      <c r="AJ74" s="64"/>
      <c r="AK74" s="211" t="b">
        <f t="shared" si="13"/>
        <v>0</v>
      </c>
      <c r="AL74" s="211" cm="1">
        <f t="array" ref="AL74">IF($AK74, INDEX(Appliances, $W74, 9), 0)</f>
        <v>0</v>
      </c>
      <c r="AM74" s="211" cm="1">
        <f t="array" ref="AM74">IF($AK74, INDEX(Appliances, $W74, 10), 0)</f>
        <v>0</v>
      </c>
      <c r="AN74" s="212">
        <f t="shared" si="14"/>
        <v>0</v>
      </c>
      <c r="AO74" s="213">
        <f t="shared" si="15"/>
        <v>0</v>
      </c>
      <c r="AP74" s="222" t="str">
        <f t="shared" si="16"/>
        <v>-</v>
      </c>
      <c r="AQ74" s="210">
        <f>_xlfn.MAXIFS(Y!$F$61:$J$61, Y!$F$61:$J$61, "&lt;="&amp;AP74)</f>
        <v>0</v>
      </c>
      <c r="AR74" s="210" cm="1">
        <f t="array" ref="AR74">IFERROR(IF(AN74&gt;0, INDEX(Appliances, $W74, MATCH($AQ74, Y!$F$61:$J$61, 0)+3),0), 0)</f>
        <v>0</v>
      </c>
      <c r="AS74" s="64"/>
      <c r="AT74" s="211" t="b">
        <f t="shared" si="17"/>
        <v>0</v>
      </c>
      <c r="AU74" s="211">
        <f t="shared" ref="AU74" si="171">IF($AT74, INDEX(Appliances, 10, 9), 0)</f>
        <v>0</v>
      </c>
      <c r="AV74" s="211">
        <f t="shared" ref="AV74" si="172">IF($AT74, INDEX(Appliances, 10, 10), 0)</f>
        <v>0</v>
      </c>
      <c r="AW74" s="212">
        <f t="shared" si="20"/>
        <v>0</v>
      </c>
      <c r="AX74" s="213">
        <f t="shared" si="21"/>
        <v>0</v>
      </c>
      <c r="AY74" s="222" t="str">
        <f t="shared" si="22"/>
        <v>-</v>
      </c>
      <c r="AZ74" s="210">
        <f>_xlfn.MAXIFS(Y!$F$61:$J$61, Y!$F$61:$J$61, "&lt;="&amp;AY74)</f>
        <v>0</v>
      </c>
      <c r="BA74" s="210" cm="1">
        <f t="array" ref="BA74">IFERROR(IF(AW74&gt;0, INDEX(Appliances, $W74, MATCH($AQ74, Y!$F$61:$J$61, 0)+3),0), 0)</f>
        <v>0</v>
      </c>
      <c r="BB74" s="64"/>
    </row>
    <row r="75" spans="1:54" s="264" customFormat="1" ht="12" x14ac:dyDescent="0.2">
      <c r="A75" s="64"/>
      <c r="B75" s="251">
        <v>53</v>
      </c>
      <c r="C75" s="255"/>
      <c r="D75" s="255"/>
      <c r="E75" s="256"/>
      <c r="F75" s="257" t="str">
        <f>IFERROR(VLOOKUP(E75, Z!$A$2:$C$4127, 3, FALSE), "")</f>
        <v/>
      </c>
      <c r="G75" s="258"/>
      <c r="H75" s="255"/>
      <c r="I75" s="255"/>
      <c r="J75" s="256"/>
      <c r="K75" s="259"/>
      <c r="L75" s="260"/>
      <c r="M75" s="253">
        <f t="shared" si="0"/>
        <v>0</v>
      </c>
      <c r="N75" s="261"/>
      <c r="O75" s="260"/>
      <c r="P75" s="253">
        <f t="shared" si="5"/>
        <v>0</v>
      </c>
      <c r="Q75" s="261"/>
      <c r="R75" s="260"/>
      <c r="S75" s="262">
        <f t="shared" si="6"/>
        <v>0</v>
      </c>
      <c r="T75" s="268"/>
      <c r="U75" s="263">
        <f t="shared" si="7"/>
        <v>0</v>
      </c>
      <c r="V75" s="64"/>
      <c r="W75" s="210">
        <f t="shared" ref="W75" si="173">IFERROR(IFERROR(IFERROR( MATCH(G75, INDEX(Appliances,,1), 0), MATCH(G75, INDEX(Appliances,,2), 0)), MATCH(G75, INDEX(Appliances,,3), 0)), 0)</f>
        <v>0</v>
      </c>
      <c r="X75" s="210" t="str">
        <f t="shared" si="9"/>
        <v>-</v>
      </c>
      <c r="Y75" s="210" t="e">
        <f>IF(X75, MATCH(J75, Y!$F$62:$H$62, 0), 0)</f>
        <v>#VALUE!</v>
      </c>
      <c r="Z75" s="210" cm="1">
        <f t="array" ref="Z75">IFERROR(IF($X75, INDEX(Appliances, $W75, $Y75+3), 0), 0)</f>
        <v>0</v>
      </c>
      <c r="AA75" s="64"/>
      <c r="AB75" s="211" t="b">
        <f t="shared" si="10"/>
        <v>0</v>
      </c>
      <c r="AC75" s="211" cm="1">
        <f t="array" ref="AC75">IF($AB75, INDEX(Appliances, $W75, 9), 0)</f>
        <v>0</v>
      </c>
      <c r="AD75" s="211" cm="1">
        <f t="array" ref="AD75">IF($AB75, INDEX(Appliances, $W75, 10), 0)</f>
        <v>0</v>
      </c>
      <c r="AE75" s="212">
        <f t="shared" si="11"/>
        <v>0</v>
      </c>
      <c r="AF75" s="213">
        <f t="shared" si="12"/>
        <v>0</v>
      </c>
      <c r="AG75" s="222" t="str">
        <f t="shared" si="2"/>
        <v>-</v>
      </c>
      <c r="AH75" s="210">
        <f>_xlfn.MAXIFS(Y!$F$61:$J$61, Y!$F$61:$J$61, "&lt;="&amp;AG75)</f>
        <v>0</v>
      </c>
      <c r="AI75" s="210" cm="1">
        <f t="array" ref="AI75">IFERROR(IF(AE75&gt;0, INDEX(Appliances, $W75, MATCH($AH75, Y!$F$61:$J$61, 0)+3),0), 0)</f>
        <v>0</v>
      </c>
      <c r="AJ75" s="64"/>
      <c r="AK75" s="211" t="b">
        <f t="shared" si="13"/>
        <v>0</v>
      </c>
      <c r="AL75" s="211" cm="1">
        <f t="array" ref="AL75">IF($AK75, INDEX(Appliances, $W75, 9), 0)</f>
        <v>0</v>
      </c>
      <c r="AM75" s="211" cm="1">
        <f t="array" ref="AM75">IF($AK75, INDEX(Appliances, $W75, 10), 0)</f>
        <v>0</v>
      </c>
      <c r="AN75" s="212">
        <f t="shared" si="14"/>
        <v>0</v>
      </c>
      <c r="AO75" s="213">
        <f t="shared" si="15"/>
        <v>0</v>
      </c>
      <c r="AP75" s="222" t="str">
        <f t="shared" si="16"/>
        <v>-</v>
      </c>
      <c r="AQ75" s="210">
        <f>_xlfn.MAXIFS(Y!$F$61:$J$61, Y!$F$61:$J$61, "&lt;="&amp;AP75)</f>
        <v>0</v>
      </c>
      <c r="AR75" s="210" cm="1">
        <f t="array" ref="AR75">IFERROR(IF(AN75&gt;0, INDEX(Appliances, $W75, MATCH($AQ75, Y!$F$61:$J$61, 0)+3),0), 0)</f>
        <v>0</v>
      </c>
      <c r="AS75" s="64"/>
      <c r="AT75" s="211" t="b">
        <f t="shared" si="17"/>
        <v>0</v>
      </c>
      <c r="AU75" s="211">
        <f t="shared" ref="AU75" si="174">IF($AT75, INDEX(Appliances, 10, 9), 0)</f>
        <v>0</v>
      </c>
      <c r="AV75" s="211">
        <f t="shared" ref="AV75" si="175">IF($AT75, INDEX(Appliances, 10, 10), 0)</f>
        <v>0</v>
      </c>
      <c r="AW75" s="212">
        <f t="shared" si="20"/>
        <v>0</v>
      </c>
      <c r="AX75" s="213">
        <f t="shared" si="21"/>
        <v>0</v>
      </c>
      <c r="AY75" s="222" t="str">
        <f t="shared" si="22"/>
        <v>-</v>
      </c>
      <c r="AZ75" s="210">
        <f>_xlfn.MAXIFS(Y!$F$61:$J$61, Y!$F$61:$J$61, "&lt;="&amp;AY75)</f>
        <v>0</v>
      </c>
      <c r="BA75" s="210" cm="1">
        <f t="array" ref="BA75">IFERROR(IF(AW75&gt;0, INDEX(Appliances, $W75, MATCH($AQ75, Y!$F$61:$J$61, 0)+3),0), 0)</f>
        <v>0</v>
      </c>
      <c r="BB75" s="64"/>
    </row>
    <row r="76" spans="1:54" s="264" customFormat="1" ht="12" x14ac:dyDescent="0.2">
      <c r="A76" s="64"/>
      <c r="B76" s="251">
        <v>54</v>
      </c>
      <c r="C76" s="255"/>
      <c r="D76" s="255"/>
      <c r="E76" s="256"/>
      <c r="F76" s="257" t="str">
        <f>IFERROR(VLOOKUP(E76, Z!$A$2:$C$4127, 3, FALSE), "")</f>
        <v/>
      </c>
      <c r="G76" s="258"/>
      <c r="H76" s="255"/>
      <c r="I76" s="255"/>
      <c r="J76" s="256"/>
      <c r="K76" s="259"/>
      <c r="L76" s="260"/>
      <c r="M76" s="253">
        <f t="shared" si="0"/>
        <v>0</v>
      </c>
      <c r="N76" s="261"/>
      <c r="O76" s="260"/>
      <c r="P76" s="253">
        <f t="shared" si="5"/>
        <v>0</v>
      </c>
      <c r="Q76" s="261"/>
      <c r="R76" s="260"/>
      <c r="S76" s="262">
        <f t="shared" si="6"/>
        <v>0</v>
      </c>
      <c r="T76" s="268"/>
      <c r="U76" s="263">
        <f t="shared" si="7"/>
        <v>0</v>
      </c>
      <c r="V76" s="64"/>
      <c r="W76" s="210">
        <f t="shared" ref="W76" si="176">IFERROR(IFERROR(IFERROR( MATCH(G76, INDEX(Appliances,,1), 0), MATCH(G76, INDEX(Appliances,,2), 0)), MATCH(G76, INDEX(Appliances,,3), 0)), 0)</f>
        <v>0</v>
      </c>
      <c r="X76" s="210" t="str">
        <f t="shared" si="9"/>
        <v>-</v>
      </c>
      <c r="Y76" s="210" t="e">
        <f>IF(X76, MATCH(J76, Y!$F$62:$H$62, 0), 0)</f>
        <v>#VALUE!</v>
      </c>
      <c r="Z76" s="210" cm="1">
        <f t="array" ref="Z76">IFERROR(IF($X76, INDEX(Appliances, $W76, $Y76+3), 0), 0)</f>
        <v>0</v>
      </c>
      <c r="AA76" s="64"/>
      <c r="AB76" s="211" t="b">
        <f t="shared" si="10"/>
        <v>0</v>
      </c>
      <c r="AC76" s="211" cm="1">
        <f t="array" ref="AC76">IF($AB76, INDEX(Appliances, $W76, 9), 0)</f>
        <v>0</v>
      </c>
      <c r="AD76" s="211" cm="1">
        <f t="array" ref="AD76">IF($AB76, INDEX(Appliances, $W76, 10), 0)</f>
        <v>0</v>
      </c>
      <c r="AE76" s="212">
        <f t="shared" si="11"/>
        <v>0</v>
      </c>
      <c r="AF76" s="213">
        <f t="shared" si="12"/>
        <v>0</v>
      </c>
      <c r="AG76" s="222" t="str">
        <f t="shared" si="2"/>
        <v>-</v>
      </c>
      <c r="AH76" s="210">
        <f>_xlfn.MAXIFS(Y!$F$61:$J$61, Y!$F$61:$J$61, "&lt;="&amp;AG76)</f>
        <v>0</v>
      </c>
      <c r="AI76" s="210" cm="1">
        <f t="array" ref="AI76">IFERROR(IF(AE76&gt;0, INDEX(Appliances, $W76, MATCH($AH76, Y!$F$61:$J$61, 0)+3),0), 0)</f>
        <v>0</v>
      </c>
      <c r="AJ76" s="64"/>
      <c r="AK76" s="211" t="b">
        <f t="shared" si="13"/>
        <v>0</v>
      </c>
      <c r="AL76" s="211" cm="1">
        <f t="array" ref="AL76">IF($AK76, INDEX(Appliances, $W76, 9), 0)</f>
        <v>0</v>
      </c>
      <c r="AM76" s="211" cm="1">
        <f t="array" ref="AM76">IF($AK76, INDEX(Appliances, $W76, 10), 0)</f>
        <v>0</v>
      </c>
      <c r="AN76" s="212">
        <f t="shared" si="14"/>
        <v>0</v>
      </c>
      <c r="AO76" s="213">
        <f t="shared" si="15"/>
        <v>0</v>
      </c>
      <c r="AP76" s="222" t="str">
        <f t="shared" si="16"/>
        <v>-</v>
      </c>
      <c r="AQ76" s="210">
        <f>_xlfn.MAXIFS(Y!$F$61:$J$61, Y!$F$61:$J$61, "&lt;="&amp;AP76)</f>
        <v>0</v>
      </c>
      <c r="AR76" s="210" cm="1">
        <f t="array" ref="AR76">IFERROR(IF(AN76&gt;0, INDEX(Appliances, $W76, MATCH($AQ76, Y!$F$61:$J$61, 0)+3),0), 0)</f>
        <v>0</v>
      </c>
      <c r="AS76" s="64"/>
      <c r="AT76" s="211" t="b">
        <f t="shared" si="17"/>
        <v>0</v>
      </c>
      <c r="AU76" s="211">
        <f t="shared" ref="AU76" si="177">IF($AT76, INDEX(Appliances, 10, 9), 0)</f>
        <v>0</v>
      </c>
      <c r="AV76" s="211">
        <f t="shared" ref="AV76" si="178">IF($AT76, INDEX(Appliances, 10, 10), 0)</f>
        <v>0</v>
      </c>
      <c r="AW76" s="212">
        <f t="shared" si="20"/>
        <v>0</v>
      </c>
      <c r="AX76" s="213">
        <f t="shared" si="21"/>
        <v>0</v>
      </c>
      <c r="AY76" s="222" t="str">
        <f t="shared" si="22"/>
        <v>-</v>
      </c>
      <c r="AZ76" s="210">
        <f>_xlfn.MAXIFS(Y!$F$61:$J$61, Y!$F$61:$J$61, "&lt;="&amp;AY76)</f>
        <v>0</v>
      </c>
      <c r="BA76" s="210" cm="1">
        <f t="array" ref="BA76">IFERROR(IF(AW76&gt;0, INDEX(Appliances, $W76, MATCH($AQ76, Y!$F$61:$J$61, 0)+3),0), 0)</f>
        <v>0</v>
      </c>
      <c r="BB76" s="64"/>
    </row>
    <row r="77" spans="1:54" s="264" customFormat="1" ht="12" x14ac:dyDescent="0.2">
      <c r="A77" s="64"/>
      <c r="B77" s="251">
        <v>55</v>
      </c>
      <c r="C77" s="255"/>
      <c r="D77" s="255"/>
      <c r="E77" s="256"/>
      <c r="F77" s="257" t="str">
        <f>IFERROR(VLOOKUP(E77, Z!$A$2:$C$4127, 3, FALSE), "")</f>
        <v/>
      </c>
      <c r="G77" s="258"/>
      <c r="H77" s="255"/>
      <c r="I77" s="255"/>
      <c r="J77" s="256"/>
      <c r="K77" s="259"/>
      <c r="L77" s="260"/>
      <c r="M77" s="253">
        <f t="shared" si="0"/>
        <v>0</v>
      </c>
      <c r="N77" s="261"/>
      <c r="O77" s="260"/>
      <c r="P77" s="253">
        <f t="shared" si="5"/>
        <v>0</v>
      </c>
      <c r="Q77" s="261"/>
      <c r="R77" s="260"/>
      <c r="S77" s="262">
        <f t="shared" si="6"/>
        <v>0</v>
      </c>
      <c r="T77" s="268"/>
      <c r="U77" s="263">
        <f t="shared" si="7"/>
        <v>0</v>
      </c>
      <c r="V77" s="64"/>
      <c r="W77" s="210">
        <f t="shared" ref="W77" si="179">IFERROR(IFERROR(IFERROR( MATCH(G77, INDEX(Appliances,,1), 0), MATCH(G77, INDEX(Appliances,,2), 0)), MATCH(G77, INDEX(Appliances,,3), 0)), 0)</f>
        <v>0</v>
      </c>
      <c r="X77" s="210" t="str">
        <f t="shared" si="9"/>
        <v>-</v>
      </c>
      <c r="Y77" s="210" t="e">
        <f>IF(X77, MATCH(J77, Y!$F$62:$H$62, 0), 0)</f>
        <v>#VALUE!</v>
      </c>
      <c r="Z77" s="210" cm="1">
        <f t="array" ref="Z77">IFERROR(IF($X77, INDEX(Appliances, $W77, $Y77+3), 0), 0)</f>
        <v>0</v>
      </c>
      <c r="AA77" s="64"/>
      <c r="AB77" s="211" t="b">
        <f t="shared" si="10"/>
        <v>0</v>
      </c>
      <c r="AC77" s="211" cm="1">
        <f t="array" ref="AC77">IF($AB77, INDEX(Appliances, $W77, 9), 0)</f>
        <v>0</v>
      </c>
      <c r="AD77" s="211" cm="1">
        <f t="array" ref="AD77">IF($AB77, INDEX(Appliances, $W77, 10), 0)</f>
        <v>0</v>
      </c>
      <c r="AE77" s="212">
        <f t="shared" si="11"/>
        <v>0</v>
      </c>
      <c r="AF77" s="213">
        <f t="shared" si="12"/>
        <v>0</v>
      </c>
      <c r="AG77" s="222" t="str">
        <f t="shared" si="2"/>
        <v>-</v>
      </c>
      <c r="AH77" s="210">
        <f>_xlfn.MAXIFS(Y!$F$61:$J$61, Y!$F$61:$J$61, "&lt;="&amp;AG77)</f>
        <v>0</v>
      </c>
      <c r="AI77" s="210" cm="1">
        <f t="array" ref="AI77">IFERROR(IF(AE77&gt;0, INDEX(Appliances, $W77, MATCH($AH77, Y!$F$61:$J$61, 0)+3),0), 0)</f>
        <v>0</v>
      </c>
      <c r="AJ77" s="64"/>
      <c r="AK77" s="211" t="b">
        <f t="shared" si="13"/>
        <v>0</v>
      </c>
      <c r="AL77" s="211" cm="1">
        <f t="array" ref="AL77">IF($AK77, INDEX(Appliances, $W77, 9), 0)</f>
        <v>0</v>
      </c>
      <c r="AM77" s="211" cm="1">
        <f t="array" ref="AM77">IF($AK77, INDEX(Appliances, $W77, 10), 0)</f>
        <v>0</v>
      </c>
      <c r="AN77" s="212">
        <f t="shared" si="14"/>
        <v>0</v>
      </c>
      <c r="AO77" s="213">
        <f t="shared" si="15"/>
        <v>0</v>
      </c>
      <c r="AP77" s="222" t="str">
        <f t="shared" si="16"/>
        <v>-</v>
      </c>
      <c r="AQ77" s="210">
        <f>_xlfn.MAXIFS(Y!$F$61:$J$61, Y!$F$61:$J$61, "&lt;="&amp;AP77)</f>
        <v>0</v>
      </c>
      <c r="AR77" s="210" cm="1">
        <f t="array" ref="AR77">IFERROR(IF(AN77&gt;0, INDEX(Appliances, $W77, MATCH($AQ77, Y!$F$61:$J$61, 0)+3),0), 0)</f>
        <v>0</v>
      </c>
      <c r="AS77" s="64"/>
      <c r="AT77" s="211" t="b">
        <f t="shared" si="17"/>
        <v>0</v>
      </c>
      <c r="AU77" s="211">
        <f t="shared" ref="AU77" si="180">IF($AT77, INDEX(Appliances, 10, 9), 0)</f>
        <v>0</v>
      </c>
      <c r="AV77" s="211">
        <f t="shared" ref="AV77" si="181">IF($AT77, INDEX(Appliances, 10, 10), 0)</f>
        <v>0</v>
      </c>
      <c r="AW77" s="212">
        <f t="shared" si="20"/>
        <v>0</v>
      </c>
      <c r="AX77" s="213">
        <f t="shared" si="21"/>
        <v>0</v>
      </c>
      <c r="AY77" s="222" t="str">
        <f t="shared" si="22"/>
        <v>-</v>
      </c>
      <c r="AZ77" s="210">
        <f>_xlfn.MAXIFS(Y!$F$61:$J$61, Y!$F$61:$J$61, "&lt;="&amp;AY77)</f>
        <v>0</v>
      </c>
      <c r="BA77" s="210" cm="1">
        <f t="array" ref="BA77">IFERROR(IF(AW77&gt;0, INDEX(Appliances, $W77, MATCH($AQ77, Y!$F$61:$J$61, 0)+3),0), 0)</f>
        <v>0</v>
      </c>
      <c r="BB77" s="64"/>
    </row>
    <row r="78" spans="1:54" s="264" customFormat="1" ht="12" x14ac:dyDescent="0.2">
      <c r="A78" s="64"/>
      <c r="B78" s="251">
        <v>56</v>
      </c>
      <c r="C78" s="255"/>
      <c r="D78" s="255"/>
      <c r="E78" s="256"/>
      <c r="F78" s="257" t="str">
        <f>IFERROR(VLOOKUP(E78, Z!$A$2:$C$4127, 3, FALSE), "")</f>
        <v/>
      </c>
      <c r="G78" s="258"/>
      <c r="H78" s="255"/>
      <c r="I78" s="255"/>
      <c r="J78" s="256"/>
      <c r="K78" s="259"/>
      <c r="L78" s="260"/>
      <c r="M78" s="253">
        <f t="shared" si="0"/>
        <v>0</v>
      </c>
      <c r="N78" s="261"/>
      <c r="O78" s="260"/>
      <c r="P78" s="253">
        <f t="shared" si="5"/>
        <v>0</v>
      </c>
      <c r="Q78" s="261"/>
      <c r="R78" s="260"/>
      <c r="S78" s="262">
        <f t="shared" si="6"/>
        <v>0</v>
      </c>
      <c r="T78" s="268"/>
      <c r="U78" s="263">
        <f t="shared" si="7"/>
        <v>0</v>
      </c>
      <c r="V78" s="64"/>
      <c r="W78" s="210">
        <f t="shared" ref="W78" si="182">IFERROR(IFERROR(IFERROR( MATCH(G78, INDEX(Appliances,,1), 0), MATCH(G78, INDEX(Appliances,,2), 0)), MATCH(G78, INDEX(Appliances,,3), 0)), 0)</f>
        <v>0</v>
      </c>
      <c r="X78" s="210" t="str">
        <f t="shared" si="9"/>
        <v>-</v>
      </c>
      <c r="Y78" s="210" t="e">
        <f>IF(X78, MATCH(J78, Y!$F$62:$H$62, 0), 0)</f>
        <v>#VALUE!</v>
      </c>
      <c r="Z78" s="210" cm="1">
        <f t="array" ref="Z78">IFERROR(IF($X78, INDEX(Appliances, $W78, $Y78+3), 0), 0)</f>
        <v>0</v>
      </c>
      <c r="AA78" s="64"/>
      <c r="AB78" s="211" t="b">
        <f t="shared" si="10"/>
        <v>0</v>
      </c>
      <c r="AC78" s="211" cm="1">
        <f t="array" ref="AC78">IF($AB78, INDEX(Appliances, $W78, 9), 0)</f>
        <v>0</v>
      </c>
      <c r="AD78" s="211" cm="1">
        <f t="array" ref="AD78">IF($AB78, INDEX(Appliances, $W78, 10), 0)</f>
        <v>0</v>
      </c>
      <c r="AE78" s="212">
        <f t="shared" si="11"/>
        <v>0</v>
      </c>
      <c r="AF78" s="213">
        <f t="shared" si="12"/>
        <v>0</v>
      </c>
      <c r="AG78" s="222" t="str">
        <f t="shared" si="2"/>
        <v>-</v>
      </c>
      <c r="AH78" s="210">
        <f>_xlfn.MAXIFS(Y!$F$61:$J$61, Y!$F$61:$J$61, "&lt;="&amp;AG78)</f>
        <v>0</v>
      </c>
      <c r="AI78" s="210" cm="1">
        <f t="array" ref="AI78">IFERROR(IF(AE78&gt;0, INDEX(Appliances, $W78, MATCH($AH78, Y!$F$61:$J$61, 0)+3),0), 0)</f>
        <v>0</v>
      </c>
      <c r="AJ78" s="64"/>
      <c r="AK78" s="211" t="b">
        <f t="shared" si="13"/>
        <v>0</v>
      </c>
      <c r="AL78" s="211" cm="1">
        <f t="array" ref="AL78">IF($AK78, INDEX(Appliances, $W78, 9), 0)</f>
        <v>0</v>
      </c>
      <c r="AM78" s="211" cm="1">
        <f t="array" ref="AM78">IF($AK78, INDEX(Appliances, $W78, 10), 0)</f>
        <v>0</v>
      </c>
      <c r="AN78" s="212">
        <f t="shared" si="14"/>
        <v>0</v>
      </c>
      <c r="AO78" s="213">
        <f t="shared" si="15"/>
        <v>0</v>
      </c>
      <c r="AP78" s="222" t="str">
        <f t="shared" si="16"/>
        <v>-</v>
      </c>
      <c r="AQ78" s="210">
        <f>_xlfn.MAXIFS(Y!$F$61:$J$61, Y!$F$61:$J$61, "&lt;="&amp;AP78)</f>
        <v>0</v>
      </c>
      <c r="AR78" s="210" cm="1">
        <f t="array" ref="AR78">IFERROR(IF(AN78&gt;0, INDEX(Appliances, $W78, MATCH($AQ78, Y!$F$61:$J$61, 0)+3),0), 0)</f>
        <v>0</v>
      </c>
      <c r="AS78" s="64"/>
      <c r="AT78" s="211" t="b">
        <f t="shared" si="17"/>
        <v>0</v>
      </c>
      <c r="AU78" s="211">
        <f t="shared" ref="AU78" si="183">IF($AT78, INDEX(Appliances, 10, 9), 0)</f>
        <v>0</v>
      </c>
      <c r="AV78" s="211">
        <f t="shared" ref="AV78" si="184">IF($AT78, INDEX(Appliances, 10, 10), 0)</f>
        <v>0</v>
      </c>
      <c r="AW78" s="212">
        <f t="shared" si="20"/>
        <v>0</v>
      </c>
      <c r="AX78" s="213">
        <f t="shared" si="21"/>
        <v>0</v>
      </c>
      <c r="AY78" s="222" t="str">
        <f t="shared" si="22"/>
        <v>-</v>
      </c>
      <c r="AZ78" s="210">
        <f>_xlfn.MAXIFS(Y!$F$61:$J$61, Y!$F$61:$J$61, "&lt;="&amp;AY78)</f>
        <v>0</v>
      </c>
      <c r="BA78" s="210" cm="1">
        <f t="array" ref="BA78">IFERROR(IF(AW78&gt;0, INDEX(Appliances, $W78, MATCH($AQ78, Y!$F$61:$J$61, 0)+3),0), 0)</f>
        <v>0</v>
      </c>
      <c r="BB78" s="64"/>
    </row>
    <row r="79" spans="1:54" s="264" customFormat="1" ht="12" x14ac:dyDescent="0.2">
      <c r="A79" s="64"/>
      <c r="B79" s="251">
        <v>57</v>
      </c>
      <c r="C79" s="255"/>
      <c r="D79" s="255"/>
      <c r="E79" s="256"/>
      <c r="F79" s="257" t="str">
        <f>IFERROR(VLOOKUP(E79, Z!$A$2:$C$4127, 3, FALSE), "")</f>
        <v/>
      </c>
      <c r="G79" s="258"/>
      <c r="H79" s="255"/>
      <c r="I79" s="255"/>
      <c r="J79" s="256"/>
      <c r="K79" s="259"/>
      <c r="L79" s="260"/>
      <c r="M79" s="253">
        <f t="shared" si="0"/>
        <v>0</v>
      </c>
      <c r="N79" s="261"/>
      <c r="O79" s="260"/>
      <c r="P79" s="253">
        <f t="shared" si="5"/>
        <v>0</v>
      </c>
      <c r="Q79" s="261"/>
      <c r="R79" s="260"/>
      <c r="S79" s="262">
        <f t="shared" si="6"/>
        <v>0</v>
      </c>
      <c r="T79" s="268"/>
      <c r="U79" s="263">
        <f t="shared" si="7"/>
        <v>0</v>
      </c>
      <c r="V79" s="64"/>
      <c r="W79" s="210">
        <f t="shared" ref="W79" si="185">IFERROR(IFERROR(IFERROR( MATCH(G79, INDEX(Appliances,,1), 0), MATCH(G79, INDEX(Appliances,,2), 0)), MATCH(G79, INDEX(Appliances,,3), 0)), 0)</f>
        <v>0</v>
      </c>
      <c r="X79" s="210" t="str">
        <f t="shared" si="9"/>
        <v>-</v>
      </c>
      <c r="Y79" s="210" t="e">
        <f>IF(X79, MATCH(J79, Y!$F$62:$H$62, 0), 0)</f>
        <v>#VALUE!</v>
      </c>
      <c r="Z79" s="210" cm="1">
        <f t="array" ref="Z79">IFERROR(IF($X79, INDEX(Appliances, $W79, $Y79+3), 0), 0)</f>
        <v>0</v>
      </c>
      <c r="AA79" s="64"/>
      <c r="AB79" s="211" t="b">
        <f t="shared" si="10"/>
        <v>0</v>
      </c>
      <c r="AC79" s="211" cm="1">
        <f t="array" ref="AC79">IF($AB79, INDEX(Appliances, $W79, 9), 0)</f>
        <v>0</v>
      </c>
      <c r="AD79" s="211" cm="1">
        <f t="array" ref="AD79">IF($AB79, INDEX(Appliances, $W79, 10), 0)</f>
        <v>0</v>
      </c>
      <c r="AE79" s="212">
        <f t="shared" si="11"/>
        <v>0</v>
      </c>
      <c r="AF79" s="213">
        <f t="shared" si="12"/>
        <v>0</v>
      </c>
      <c r="AG79" s="222" t="str">
        <f t="shared" si="2"/>
        <v>-</v>
      </c>
      <c r="AH79" s="210">
        <f>_xlfn.MAXIFS(Y!$F$61:$J$61, Y!$F$61:$J$61, "&lt;="&amp;AG79)</f>
        <v>0</v>
      </c>
      <c r="AI79" s="210" cm="1">
        <f t="array" ref="AI79">IFERROR(IF(AE79&gt;0, INDEX(Appliances, $W79, MATCH($AH79, Y!$F$61:$J$61, 0)+3),0), 0)</f>
        <v>0</v>
      </c>
      <c r="AJ79" s="64"/>
      <c r="AK79" s="211" t="b">
        <f t="shared" si="13"/>
        <v>0</v>
      </c>
      <c r="AL79" s="211" cm="1">
        <f t="array" ref="AL79">IF($AK79, INDEX(Appliances, $W79, 9), 0)</f>
        <v>0</v>
      </c>
      <c r="AM79" s="211" cm="1">
        <f t="array" ref="AM79">IF($AK79, INDEX(Appliances, $W79, 10), 0)</f>
        <v>0</v>
      </c>
      <c r="AN79" s="212">
        <f t="shared" si="14"/>
        <v>0</v>
      </c>
      <c r="AO79" s="213">
        <f t="shared" si="15"/>
        <v>0</v>
      </c>
      <c r="AP79" s="222" t="str">
        <f t="shared" si="16"/>
        <v>-</v>
      </c>
      <c r="AQ79" s="210">
        <f>_xlfn.MAXIFS(Y!$F$61:$J$61, Y!$F$61:$J$61, "&lt;="&amp;AP79)</f>
        <v>0</v>
      </c>
      <c r="AR79" s="210" cm="1">
        <f t="array" ref="AR79">IFERROR(IF(AN79&gt;0, INDEX(Appliances, $W79, MATCH($AQ79, Y!$F$61:$J$61, 0)+3),0), 0)</f>
        <v>0</v>
      </c>
      <c r="AS79" s="64"/>
      <c r="AT79" s="211" t="b">
        <f t="shared" si="17"/>
        <v>0</v>
      </c>
      <c r="AU79" s="211">
        <f t="shared" ref="AU79" si="186">IF($AT79, INDEX(Appliances, 10, 9), 0)</f>
        <v>0</v>
      </c>
      <c r="AV79" s="211">
        <f t="shared" ref="AV79" si="187">IF($AT79, INDEX(Appliances, 10, 10), 0)</f>
        <v>0</v>
      </c>
      <c r="AW79" s="212">
        <f t="shared" si="20"/>
        <v>0</v>
      </c>
      <c r="AX79" s="213">
        <f t="shared" si="21"/>
        <v>0</v>
      </c>
      <c r="AY79" s="222" t="str">
        <f t="shared" si="22"/>
        <v>-</v>
      </c>
      <c r="AZ79" s="210">
        <f>_xlfn.MAXIFS(Y!$F$61:$J$61, Y!$F$61:$J$61, "&lt;="&amp;AY79)</f>
        <v>0</v>
      </c>
      <c r="BA79" s="210" cm="1">
        <f t="array" ref="BA79">IFERROR(IF(AW79&gt;0, INDEX(Appliances, $W79, MATCH($AQ79, Y!$F$61:$J$61, 0)+3),0), 0)</f>
        <v>0</v>
      </c>
      <c r="BB79" s="64"/>
    </row>
    <row r="80" spans="1:54" s="264" customFormat="1" ht="12" x14ac:dyDescent="0.2">
      <c r="A80" s="64"/>
      <c r="B80" s="251">
        <v>58</v>
      </c>
      <c r="C80" s="255"/>
      <c r="D80" s="255"/>
      <c r="E80" s="256"/>
      <c r="F80" s="257" t="str">
        <f>IFERROR(VLOOKUP(E80, Z!$A$2:$C$4127, 3, FALSE), "")</f>
        <v/>
      </c>
      <c r="G80" s="258"/>
      <c r="H80" s="255"/>
      <c r="I80" s="255"/>
      <c r="J80" s="256"/>
      <c r="K80" s="259"/>
      <c r="L80" s="260"/>
      <c r="M80" s="253">
        <f t="shared" si="0"/>
        <v>0</v>
      </c>
      <c r="N80" s="261"/>
      <c r="O80" s="260"/>
      <c r="P80" s="253">
        <f t="shared" si="5"/>
        <v>0</v>
      </c>
      <c r="Q80" s="261"/>
      <c r="R80" s="260"/>
      <c r="S80" s="262">
        <f t="shared" si="6"/>
        <v>0</v>
      </c>
      <c r="T80" s="268"/>
      <c r="U80" s="263">
        <f t="shared" si="7"/>
        <v>0</v>
      </c>
      <c r="V80" s="64"/>
      <c r="W80" s="210">
        <f t="shared" ref="W80" si="188">IFERROR(IFERROR(IFERROR( MATCH(G80, INDEX(Appliances,,1), 0), MATCH(G80, INDEX(Appliances,,2), 0)), MATCH(G80, INDEX(Appliances,,3), 0)), 0)</f>
        <v>0</v>
      </c>
      <c r="X80" s="210" t="str">
        <f t="shared" si="9"/>
        <v>-</v>
      </c>
      <c r="Y80" s="210" t="e">
        <f>IF(X80, MATCH(J80, Y!$F$62:$H$62, 0), 0)</f>
        <v>#VALUE!</v>
      </c>
      <c r="Z80" s="210" cm="1">
        <f t="array" ref="Z80">IFERROR(IF($X80, INDEX(Appliances, $W80, $Y80+3), 0), 0)</f>
        <v>0</v>
      </c>
      <c r="AA80" s="64"/>
      <c r="AB80" s="211" t="b">
        <f t="shared" si="10"/>
        <v>0</v>
      </c>
      <c r="AC80" s="211" cm="1">
        <f t="array" ref="AC80">IF($AB80, INDEX(Appliances, $W80, 9), 0)</f>
        <v>0</v>
      </c>
      <c r="AD80" s="211" cm="1">
        <f t="array" ref="AD80">IF($AB80, INDEX(Appliances, $W80, 10), 0)</f>
        <v>0</v>
      </c>
      <c r="AE80" s="212">
        <f t="shared" si="11"/>
        <v>0</v>
      </c>
      <c r="AF80" s="213">
        <f t="shared" si="12"/>
        <v>0</v>
      </c>
      <c r="AG80" s="222" t="str">
        <f t="shared" si="2"/>
        <v>-</v>
      </c>
      <c r="AH80" s="210">
        <f>_xlfn.MAXIFS(Y!$F$61:$J$61, Y!$F$61:$J$61, "&lt;="&amp;AG80)</f>
        <v>0</v>
      </c>
      <c r="AI80" s="210" cm="1">
        <f t="array" ref="AI80">IFERROR(IF(AE80&gt;0, INDEX(Appliances, $W80, MATCH($AH80, Y!$F$61:$J$61, 0)+3),0), 0)</f>
        <v>0</v>
      </c>
      <c r="AJ80" s="64"/>
      <c r="AK80" s="211" t="b">
        <f t="shared" si="13"/>
        <v>0</v>
      </c>
      <c r="AL80" s="211" cm="1">
        <f t="array" ref="AL80">IF($AK80, INDEX(Appliances, $W80, 9), 0)</f>
        <v>0</v>
      </c>
      <c r="AM80" s="211" cm="1">
        <f t="array" ref="AM80">IF($AK80, INDEX(Appliances, $W80, 10), 0)</f>
        <v>0</v>
      </c>
      <c r="AN80" s="212">
        <f t="shared" si="14"/>
        <v>0</v>
      </c>
      <c r="AO80" s="213">
        <f t="shared" si="15"/>
        <v>0</v>
      </c>
      <c r="AP80" s="222" t="str">
        <f t="shared" si="16"/>
        <v>-</v>
      </c>
      <c r="AQ80" s="210">
        <f>_xlfn.MAXIFS(Y!$F$61:$J$61, Y!$F$61:$J$61, "&lt;="&amp;AP80)</f>
        <v>0</v>
      </c>
      <c r="AR80" s="210" cm="1">
        <f t="array" ref="AR80">IFERROR(IF(AN80&gt;0, INDEX(Appliances, $W80, MATCH($AQ80, Y!$F$61:$J$61, 0)+3),0), 0)</f>
        <v>0</v>
      </c>
      <c r="AS80" s="64"/>
      <c r="AT80" s="211" t="b">
        <f t="shared" si="17"/>
        <v>0</v>
      </c>
      <c r="AU80" s="211">
        <f t="shared" ref="AU80" si="189">IF($AT80, INDEX(Appliances, 10, 9), 0)</f>
        <v>0</v>
      </c>
      <c r="AV80" s="211">
        <f t="shared" ref="AV80" si="190">IF($AT80, INDEX(Appliances, 10, 10), 0)</f>
        <v>0</v>
      </c>
      <c r="AW80" s="212">
        <f t="shared" si="20"/>
        <v>0</v>
      </c>
      <c r="AX80" s="213">
        <f t="shared" si="21"/>
        <v>0</v>
      </c>
      <c r="AY80" s="222" t="str">
        <f t="shared" si="22"/>
        <v>-</v>
      </c>
      <c r="AZ80" s="210">
        <f>_xlfn.MAXIFS(Y!$F$61:$J$61, Y!$F$61:$J$61, "&lt;="&amp;AY80)</f>
        <v>0</v>
      </c>
      <c r="BA80" s="210" cm="1">
        <f t="array" ref="BA80">IFERROR(IF(AW80&gt;0, INDEX(Appliances, $W80, MATCH($AQ80, Y!$F$61:$J$61, 0)+3),0), 0)</f>
        <v>0</v>
      </c>
      <c r="BB80" s="64"/>
    </row>
    <row r="81" spans="1:54" s="264" customFormat="1" ht="12" x14ac:dyDescent="0.2">
      <c r="A81" s="64"/>
      <c r="B81" s="251">
        <v>59</v>
      </c>
      <c r="C81" s="255"/>
      <c r="D81" s="255"/>
      <c r="E81" s="256"/>
      <c r="F81" s="257" t="str">
        <f>IFERROR(VLOOKUP(E81, Z!$A$2:$C$4127, 3, FALSE), "")</f>
        <v/>
      </c>
      <c r="G81" s="258"/>
      <c r="H81" s="255"/>
      <c r="I81" s="255"/>
      <c r="J81" s="256"/>
      <c r="K81" s="259"/>
      <c r="L81" s="260"/>
      <c r="M81" s="253">
        <f t="shared" si="0"/>
        <v>0</v>
      </c>
      <c r="N81" s="261"/>
      <c r="O81" s="260"/>
      <c r="P81" s="253">
        <f t="shared" si="5"/>
        <v>0</v>
      </c>
      <c r="Q81" s="261"/>
      <c r="R81" s="260"/>
      <c r="S81" s="262">
        <f t="shared" si="6"/>
        <v>0</v>
      </c>
      <c r="T81" s="268"/>
      <c r="U81" s="263">
        <f t="shared" si="7"/>
        <v>0</v>
      </c>
      <c r="V81" s="64"/>
      <c r="W81" s="210">
        <f t="shared" ref="W81" si="191">IFERROR(IFERROR(IFERROR( MATCH(G81, INDEX(Appliances,,1), 0), MATCH(G81, INDEX(Appliances,,2), 0)), MATCH(G81, INDEX(Appliances,,3), 0)), 0)</f>
        <v>0</v>
      </c>
      <c r="X81" s="210" t="str">
        <f t="shared" si="9"/>
        <v>-</v>
      </c>
      <c r="Y81" s="210" t="e">
        <f>IF(X81, MATCH(J81, Y!$F$62:$H$62, 0), 0)</f>
        <v>#VALUE!</v>
      </c>
      <c r="Z81" s="210" cm="1">
        <f t="array" ref="Z81">IFERROR(IF($X81, INDEX(Appliances, $W81, $Y81+3), 0), 0)</f>
        <v>0</v>
      </c>
      <c r="AA81" s="64"/>
      <c r="AB81" s="211" t="b">
        <f t="shared" si="10"/>
        <v>0</v>
      </c>
      <c r="AC81" s="211" cm="1">
        <f t="array" ref="AC81">IF($AB81, INDEX(Appliances, $W81, 9), 0)</f>
        <v>0</v>
      </c>
      <c r="AD81" s="211" cm="1">
        <f t="array" ref="AD81">IF($AB81, INDEX(Appliances, $W81, 10), 0)</f>
        <v>0</v>
      </c>
      <c r="AE81" s="212">
        <f t="shared" si="11"/>
        <v>0</v>
      </c>
      <c r="AF81" s="213">
        <f t="shared" si="12"/>
        <v>0</v>
      </c>
      <c r="AG81" s="222" t="str">
        <f t="shared" si="2"/>
        <v>-</v>
      </c>
      <c r="AH81" s="210">
        <f>_xlfn.MAXIFS(Y!$F$61:$J$61, Y!$F$61:$J$61, "&lt;="&amp;AG81)</f>
        <v>0</v>
      </c>
      <c r="AI81" s="210" cm="1">
        <f t="array" ref="AI81">IFERROR(IF(AE81&gt;0, INDEX(Appliances, $W81, MATCH($AH81, Y!$F$61:$J$61, 0)+3),0), 0)</f>
        <v>0</v>
      </c>
      <c r="AJ81" s="64"/>
      <c r="AK81" s="211" t="b">
        <f t="shared" si="13"/>
        <v>0</v>
      </c>
      <c r="AL81" s="211" cm="1">
        <f t="array" ref="AL81">IF($AK81, INDEX(Appliances, $W81, 9), 0)</f>
        <v>0</v>
      </c>
      <c r="AM81" s="211" cm="1">
        <f t="array" ref="AM81">IF($AK81, INDEX(Appliances, $W81, 10), 0)</f>
        <v>0</v>
      </c>
      <c r="AN81" s="212">
        <f t="shared" si="14"/>
        <v>0</v>
      </c>
      <c r="AO81" s="213">
        <f t="shared" si="15"/>
        <v>0</v>
      </c>
      <c r="AP81" s="222" t="str">
        <f t="shared" si="16"/>
        <v>-</v>
      </c>
      <c r="AQ81" s="210">
        <f>_xlfn.MAXIFS(Y!$F$61:$J$61, Y!$F$61:$J$61, "&lt;="&amp;AP81)</f>
        <v>0</v>
      </c>
      <c r="AR81" s="210" cm="1">
        <f t="array" ref="AR81">IFERROR(IF(AN81&gt;0, INDEX(Appliances, $W81, MATCH($AQ81, Y!$F$61:$J$61, 0)+3),0), 0)</f>
        <v>0</v>
      </c>
      <c r="AS81" s="64"/>
      <c r="AT81" s="211" t="b">
        <f t="shared" si="17"/>
        <v>0</v>
      </c>
      <c r="AU81" s="211">
        <f t="shared" ref="AU81" si="192">IF($AT81, INDEX(Appliances, 10, 9), 0)</f>
        <v>0</v>
      </c>
      <c r="AV81" s="211">
        <f t="shared" ref="AV81" si="193">IF($AT81, INDEX(Appliances, 10, 10), 0)</f>
        <v>0</v>
      </c>
      <c r="AW81" s="212">
        <f t="shared" si="20"/>
        <v>0</v>
      </c>
      <c r="AX81" s="213">
        <f t="shared" si="21"/>
        <v>0</v>
      </c>
      <c r="AY81" s="222" t="str">
        <f t="shared" si="22"/>
        <v>-</v>
      </c>
      <c r="AZ81" s="210">
        <f>_xlfn.MAXIFS(Y!$F$61:$J$61, Y!$F$61:$J$61, "&lt;="&amp;AY81)</f>
        <v>0</v>
      </c>
      <c r="BA81" s="210" cm="1">
        <f t="array" ref="BA81">IFERROR(IF(AW81&gt;0, INDEX(Appliances, $W81, MATCH($AQ81, Y!$F$61:$J$61, 0)+3),0), 0)</f>
        <v>0</v>
      </c>
      <c r="BB81" s="64"/>
    </row>
    <row r="82" spans="1:54" s="264" customFormat="1" ht="12" x14ac:dyDescent="0.2">
      <c r="A82" s="64"/>
      <c r="B82" s="251">
        <v>60</v>
      </c>
      <c r="C82" s="255"/>
      <c r="D82" s="255"/>
      <c r="E82" s="256"/>
      <c r="F82" s="257" t="str">
        <f>IFERROR(VLOOKUP(E82, Z!$A$2:$C$4127, 3, FALSE), "")</f>
        <v/>
      </c>
      <c r="G82" s="258"/>
      <c r="H82" s="255"/>
      <c r="I82" s="255"/>
      <c r="J82" s="256"/>
      <c r="K82" s="259"/>
      <c r="L82" s="260"/>
      <c r="M82" s="253">
        <f t="shared" si="0"/>
        <v>0</v>
      </c>
      <c r="N82" s="261"/>
      <c r="O82" s="260"/>
      <c r="P82" s="253">
        <f t="shared" si="5"/>
        <v>0</v>
      </c>
      <c r="Q82" s="261"/>
      <c r="R82" s="260"/>
      <c r="S82" s="262">
        <f t="shared" si="6"/>
        <v>0</v>
      </c>
      <c r="T82" s="268"/>
      <c r="U82" s="263">
        <f t="shared" si="7"/>
        <v>0</v>
      </c>
      <c r="V82" s="64"/>
      <c r="W82" s="210">
        <f t="shared" ref="W82" si="194">IFERROR(IFERROR(IFERROR( MATCH(G82, INDEX(Appliances,,1), 0), MATCH(G82, INDEX(Appliances,,2), 0)), MATCH(G82, INDEX(Appliances,,3), 0)), 0)</f>
        <v>0</v>
      </c>
      <c r="X82" s="210" t="str">
        <f t="shared" si="9"/>
        <v>-</v>
      </c>
      <c r="Y82" s="210" t="e">
        <f>IF(X82, MATCH(J82, Y!$F$62:$H$62, 0), 0)</f>
        <v>#VALUE!</v>
      </c>
      <c r="Z82" s="210" cm="1">
        <f t="array" ref="Z82">IFERROR(IF($X82, INDEX(Appliances, $W82, $Y82+3), 0), 0)</f>
        <v>0</v>
      </c>
      <c r="AA82" s="64"/>
      <c r="AB82" s="211" t="b">
        <f t="shared" si="10"/>
        <v>0</v>
      </c>
      <c r="AC82" s="211" cm="1">
        <f t="array" ref="AC82">IF($AB82, INDEX(Appliances, $W82, 9), 0)</f>
        <v>0</v>
      </c>
      <c r="AD82" s="211" cm="1">
        <f t="array" ref="AD82">IF($AB82, INDEX(Appliances, $W82, 10), 0)</f>
        <v>0</v>
      </c>
      <c r="AE82" s="212">
        <f t="shared" si="11"/>
        <v>0</v>
      </c>
      <c r="AF82" s="213">
        <f t="shared" si="12"/>
        <v>0</v>
      </c>
      <c r="AG82" s="222" t="str">
        <f t="shared" si="2"/>
        <v>-</v>
      </c>
      <c r="AH82" s="210">
        <f>_xlfn.MAXIFS(Y!$F$61:$J$61, Y!$F$61:$J$61, "&lt;="&amp;AG82)</f>
        <v>0</v>
      </c>
      <c r="AI82" s="210" cm="1">
        <f t="array" ref="AI82">IFERROR(IF(AE82&gt;0, INDEX(Appliances, $W82, MATCH($AH82, Y!$F$61:$J$61, 0)+3),0), 0)</f>
        <v>0</v>
      </c>
      <c r="AJ82" s="64"/>
      <c r="AK82" s="211" t="b">
        <f t="shared" si="13"/>
        <v>0</v>
      </c>
      <c r="AL82" s="211" cm="1">
        <f t="array" ref="AL82">IF($AK82, INDEX(Appliances, $W82, 9), 0)</f>
        <v>0</v>
      </c>
      <c r="AM82" s="211" cm="1">
        <f t="array" ref="AM82">IF($AK82, INDEX(Appliances, $W82, 10), 0)</f>
        <v>0</v>
      </c>
      <c r="AN82" s="212">
        <f t="shared" si="14"/>
        <v>0</v>
      </c>
      <c r="AO82" s="213">
        <f t="shared" si="15"/>
        <v>0</v>
      </c>
      <c r="AP82" s="222" t="str">
        <f t="shared" si="16"/>
        <v>-</v>
      </c>
      <c r="AQ82" s="210">
        <f>_xlfn.MAXIFS(Y!$F$61:$J$61, Y!$F$61:$J$61, "&lt;="&amp;AP82)</f>
        <v>0</v>
      </c>
      <c r="AR82" s="210" cm="1">
        <f t="array" ref="AR82">IFERROR(IF(AN82&gt;0, INDEX(Appliances, $W82, MATCH($AQ82, Y!$F$61:$J$61, 0)+3),0), 0)</f>
        <v>0</v>
      </c>
      <c r="AS82" s="64"/>
      <c r="AT82" s="211" t="b">
        <f t="shared" si="17"/>
        <v>0</v>
      </c>
      <c r="AU82" s="211">
        <f t="shared" ref="AU82" si="195">IF($AT82, INDEX(Appliances, 10, 9), 0)</f>
        <v>0</v>
      </c>
      <c r="AV82" s="211">
        <f t="shared" ref="AV82" si="196">IF($AT82, INDEX(Appliances, 10, 10), 0)</f>
        <v>0</v>
      </c>
      <c r="AW82" s="212">
        <f t="shared" si="20"/>
        <v>0</v>
      </c>
      <c r="AX82" s="213">
        <f t="shared" si="21"/>
        <v>0</v>
      </c>
      <c r="AY82" s="222" t="str">
        <f t="shared" si="22"/>
        <v>-</v>
      </c>
      <c r="AZ82" s="210">
        <f>_xlfn.MAXIFS(Y!$F$61:$J$61, Y!$F$61:$J$61, "&lt;="&amp;AY82)</f>
        <v>0</v>
      </c>
      <c r="BA82" s="210" cm="1">
        <f t="array" ref="BA82">IFERROR(IF(AW82&gt;0, INDEX(Appliances, $W82, MATCH($AQ82, Y!$F$61:$J$61, 0)+3),0), 0)</f>
        <v>0</v>
      </c>
      <c r="BB82" s="64"/>
    </row>
    <row r="83" spans="1:54" s="264" customFormat="1" ht="12" x14ac:dyDescent="0.2">
      <c r="A83" s="64"/>
      <c r="B83" s="251">
        <v>61</v>
      </c>
      <c r="C83" s="255"/>
      <c r="D83" s="255"/>
      <c r="E83" s="256"/>
      <c r="F83" s="257" t="str">
        <f>IFERROR(VLOOKUP(E83, Z!$A$2:$C$4127, 3, FALSE), "")</f>
        <v/>
      </c>
      <c r="G83" s="258"/>
      <c r="H83" s="255"/>
      <c r="I83" s="255"/>
      <c r="J83" s="256"/>
      <c r="K83" s="259"/>
      <c r="L83" s="260"/>
      <c r="M83" s="253">
        <f t="shared" si="0"/>
        <v>0</v>
      </c>
      <c r="N83" s="261"/>
      <c r="O83" s="260"/>
      <c r="P83" s="253">
        <f t="shared" si="5"/>
        <v>0</v>
      </c>
      <c r="Q83" s="261"/>
      <c r="R83" s="260"/>
      <c r="S83" s="262">
        <f t="shared" si="6"/>
        <v>0</v>
      </c>
      <c r="T83" s="268"/>
      <c r="U83" s="263">
        <f t="shared" si="7"/>
        <v>0</v>
      </c>
      <c r="V83" s="64"/>
      <c r="W83" s="210">
        <f t="shared" ref="W83" si="197">IFERROR(IFERROR(IFERROR( MATCH(G83, INDEX(Appliances,,1), 0), MATCH(G83, INDEX(Appliances,,2), 0)), MATCH(G83, INDEX(Appliances,,3), 0)), 0)</f>
        <v>0</v>
      </c>
      <c r="X83" s="210" t="str">
        <f t="shared" si="9"/>
        <v>-</v>
      </c>
      <c r="Y83" s="210" t="e">
        <f>IF(X83, MATCH(J83, Y!$F$62:$H$62, 0), 0)</f>
        <v>#VALUE!</v>
      </c>
      <c r="Z83" s="210" cm="1">
        <f t="array" ref="Z83">IFERROR(IF($X83, INDEX(Appliances, $W83, $Y83+3), 0), 0)</f>
        <v>0</v>
      </c>
      <c r="AA83" s="64"/>
      <c r="AB83" s="211" t="b">
        <f t="shared" si="10"/>
        <v>0</v>
      </c>
      <c r="AC83" s="211" cm="1">
        <f t="array" ref="AC83">IF($AB83, INDEX(Appliances, $W83, 9), 0)</f>
        <v>0</v>
      </c>
      <c r="AD83" s="211" cm="1">
        <f t="array" ref="AD83">IF($AB83, INDEX(Appliances, $W83, 10), 0)</f>
        <v>0</v>
      </c>
      <c r="AE83" s="212">
        <f t="shared" si="11"/>
        <v>0</v>
      </c>
      <c r="AF83" s="213">
        <f t="shared" si="12"/>
        <v>0</v>
      </c>
      <c r="AG83" s="222" t="str">
        <f t="shared" si="2"/>
        <v>-</v>
      </c>
      <c r="AH83" s="210">
        <f>_xlfn.MAXIFS(Y!$F$61:$J$61, Y!$F$61:$J$61, "&lt;="&amp;AG83)</f>
        <v>0</v>
      </c>
      <c r="AI83" s="210" cm="1">
        <f t="array" ref="AI83">IFERROR(IF(AE83&gt;0, INDEX(Appliances, $W83, MATCH($AH83, Y!$F$61:$J$61, 0)+3),0), 0)</f>
        <v>0</v>
      </c>
      <c r="AJ83" s="64"/>
      <c r="AK83" s="211" t="b">
        <f t="shared" si="13"/>
        <v>0</v>
      </c>
      <c r="AL83" s="211" cm="1">
        <f t="array" ref="AL83">IF($AK83, INDEX(Appliances, $W83, 9), 0)</f>
        <v>0</v>
      </c>
      <c r="AM83" s="211" cm="1">
        <f t="array" ref="AM83">IF($AK83, INDEX(Appliances, $W83, 10), 0)</f>
        <v>0</v>
      </c>
      <c r="AN83" s="212">
        <f t="shared" si="14"/>
        <v>0</v>
      </c>
      <c r="AO83" s="213">
        <f t="shared" si="15"/>
        <v>0</v>
      </c>
      <c r="AP83" s="222" t="str">
        <f t="shared" si="16"/>
        <v>-</v>
      </c>
      <c r="AQ83" s="210">
        <f>_xlfn.MAXIFS(Y!$F$61:$J$61, Y!$F$61:$J$61, "&lt;="&amp;AP83)</f>
        <v>0</v>
      </c>
      <c r="AR83" s="210" cm="1">
        <f t="array" ref="AR83">IFERROR(IF(AN83&gt;0, INDEX(Appliances, $W83, MATCH($AQ83, Y!$F$61:$J$61, 0)+3),0), 0)</f>
        <v>0</v>
      </c>
      <c r="AS83" s="64"/>
      <c r="AT83" s="211" t="b">
        <f t="shared" si="17"/>
        <v>0</v>
      </c>
      <c r="AU83" s="211">
        <f t="shared" ref="AU83" si="198">IF($AT83, INDEX(Appliances, 10, 9), 0)</f>
        <v>0</v>
      </c>
      <c r="AV83" s="211">
        <f t="shared" ref="AV83" si="199">IF($AT83, INDEX(Appliances, 10, 10), 0)</f>
        <v>0</v>
      </c>
      <c r="AW83" s="212">
        <f t="shared" si="20"/>
        <v>0</v>
      </c>
      <c r="AX83" s="213">
        <f t="shared" si="21"/>
        <v>0</v>
      </c>
      <c r="AY83" s="222" t="str">
        <f t="shared" si="22"/>
        <v>-</v>
      </c>
      <c r="AZ83" s="210">
        <f>_xlfn.MAXIFS(Y!$F$61:$J$61, Y!$F$61:$J$61, "&lt;="&amp;AY83)</f>
        <v>0</v>
      </c>
      <c r="BA83" s="210" cm="1">
        <f t="array" ref="BA83">IFERROR(IF(AW83&gt;0, INDEX(Appliances, $W83, MATCH($AQ83, Y!$F$61:$J$61, 0)+3),0), 0)</f>
        <v>0</v>
      </c>
      <c r="BB83" s="64"/>
    </row>
    <row r="84" spans="1:54" s="264" customFormat="1" ht="12" x14ac:dyDescent="0.2">
      <c r="A84" s="64"/>
      <c r="B84" s="251">
        <v>62</v>
      </c>
      <c r="C84" s="255"/>
      <c r="D84" s="255"/>
      <c r="E84" s="256"/>
      <c r="F84" s="257" t="str">
        <f>IFERROR(VLOOKUP(E84, Z!$A$2:$C$4127, 3, FALSE), "")</f>
        <v/>
      </c>
      <c r="G84" s="258"/>
      <c r="H84" s="255"/>
      <c r="I84" s="255"/>
      <c r="J84" s="256"/>
      <c r="K84" s="259"/>
      <c r="L84" s="260"/>
      <c r="M84" s="253">
        <f t="shared" si="0"/>
        <v>0</v>
      </c>
      <c r="N84" s="261"/>
      <c r="O84" s="260"/>
      <c r="P84" s="253">
        <f t="shared" si="5"/>
        <v>0</v>
      </c>
      <c r="Q84" s="261"/>
      <c r="R84" s="260"/>
      <c r="S84" s="262">
        <f t="shared" si="6"/>
        <v>0</v>
      </c>
      <c r="T84" s="268"/>
      <c r="U84" s="263">
        <f t="shared" si="7"/>
        <v>0</v>
      </c>
      <c r="V84" s="64"/>
      <c r="W84" s="210">
        <f t="shared" ref="W84" si="200">IFERROR(IFERROR(IFERROR( MATCH(G84, INDEX(Appliances,,1), 0), MATCH(G84, INDEX(Appliances,,2), 0)), MATCH(G84, INDEX(Appliances,,3), 0)), 0)</f>
        <v>0</v>
      </c>
      <c r="X84" s="210" t="str">
        <f t="shared" si="9"/>
        <v>-</v>
      </c>
      <c r="Y84" s="210" t="e">
        <f>IF(X84, MATCH(J84, Y!$F$62:$H$62, 0), 0)</f>
        <v>#VALUE!</v>
      </c>
      <c r="Z84" s="210" cm="1">
        <f t="array" ref="Z84">IFERROR(IF($X84, INDEX(Appliances, $W84, $Y84+3), 0), 0)</f>
        <v>0</v>
      </c>
      <c r="AA84" s="64"/>
      <c r="AB84" s="211" t="b">
        <f t="shared" si="10"/>
        <v>0</v>
      </c>
      <c r="AC84" s="211" cm="1">
        <f t="array" ref="AC84">IF($AB84, INDEX(Appliances, $W84, 9), 0)</f>
        <v>0</v>
      </c>
      <c r="AD84" s="211" cm="1">
        <f t="array" ref="AD84">IF($AB84, INDEX(Appliances, $W84, 10), 0)</f>
        <v>0</v>
      </c>
      <c r="AE84" s="212">
        <f t="shared" si="11"/>
        <v>0</v>
      </c>
      <c r="AF84" s="213">
        <f t="shared" si="12"/>
        <v>0</v>
      </c>
      <c r="AG84" s="222" t="str">
        <f t="shared" si="2"/>
        <v>-</v>
      </c>
      <c r="AH84" s="210">
        <f>_xlfn.MAXIFS(Y!$F$61:$J$61, Y!$F$61:$J$61, "&lt;="&amp;AG84)</f>
        <v>0</v>
      </c>
      <c r="AI84" s="210" cm="1">
        <f t="array" ref="AI84">IFERROR(IF(AE84&gt;0, INDEX(Appliances, $W84, MATCH($AH84, Y!$F$61:$J$61, 0)+3),0), 0)</f>
        <v>0</v>
      </c>
      <c r="AJ84" s="64"/>
      <c r="AK84" s="211" t="b">
        <f t="shared" si="13"/>
        <v>0</v>
      </c>
      <c r="AL84" s="211" cm="1">
        <f t="array" ref="AL84">IF($AK84, INDEX(Appliances, $W84, 9), 0)</f>
        <v>0</v>
      </c>
      <c r="AM84" s="211" cm="1">
        <f t="array" ref="AM84">IF($AK84, INDEX(Appliances, $W84, 10), 0)</f>
        <v>0</v>
      </c>
      <c r="AN84" s="212">
        <f t="shared" si="14"/>
        <v>0</v>
      </c>
      <c r="AO84" s="213">
        <f t="shared" si="15"/>
        <v>0</v>
      </c>
      <c r="AP84" s="222" t="str">
        <f t="shared" si="16"/>
        <v>-</v>
      </c>
      <c r="AQ84" s="210">
        <f>_xlfn.MAXIFS(Y!$F$61:$J$61, Y!$F$61:$J$61, "&lt;="&amp;AP84)</f>
        <v>0</v>
      </c>
      <c r="AR84" s="210" cm="1">
        <f t="array" ref="AR84">IFERROR(IF(AN84&gt;0, INDEX(Appliances, $W84, MATCH($AQ84, Y!$F$61:$J$61, 0)+3),0), 0)</f>
        <v>0</v>
      </c>
      <c r="AS84" s="64"/>
      <c r="AT84" s="211" t="b">
        <f t="shared" si="17"/>
        <v>0</v>
      </c>
      <c r="AU84" s="211">
        <f t="shared" ref="AU84" si="201">IF($AT84, INDEX(Appliances, 10, 9), 0)</f>
        <v>0</v>
      </c>
      <c r="AV84" s="211">
        <f t="shared" ref="AV84" si="202">IF($AT84, INDEX(Appliances, 10, 10), 0)</f>
        <v>0</v>
      </c>
      <c r="AW84" s="212">
        <f t="shared" si="20"/>
        <v>0</v>
      </c>
      <c r="AX84" s="213">
        <f t="shared" si="21"/>
        <v>0</v>
      </c>
      <c r="AY84" s="222" t="str">
        <f t="shared" si="22"/>
        <v>-</v>
      </c>
      <c r="AZ84" s="210">
        <f>_xlfn.MAXIFS(Y!$F$61:$J$61, Y!$F$61:$J$61, "&lt;="&amp;AY84)</f>
        <v>0</v>
      </c>
      <c r="BA84" s="210" cm="1">
        <f t="array" ref="BA84">IFERROR(IF(AW84&gt;0, INDEX(Appliances, $W84, MATCH($AQ84, Y!$F$61:$J$61, 0)+3),0), 0)</f>
        <v>0</v>
      </c>
      <c r="BB84" s="64"/>
    </row>
    <row r="85" spans="1:54" s="264" customFormat="1" ht="12" x14ac:dyDescent="0.2">
      <c r="A85" s="64"/>
      <c r="B85" s="251">
        <v>63</v>
      </c>
      <c r="C85" s="255"/>
      <c r="D85" s="255"/>
      <c r="E85" s="256"/>
      <c r="F85" s="257" t="str">
        <f>IFERROR(VLOOKUP(E85, Z!$A$2:$C$4127, 3, FALSE), "")</f>
        <v/>
      </c>
      <c r="G85" s="258"/>
      <c r="H85" s="255"/>
      <c r="I85" s="255"/>
      <c r="J85" s="256"/>
      <c r="K85" s="259"/>
      <c r="L85" s="260"/>
      <c r="M85" s="253">
        <f t="shared" si="0"/>
        <v>0</v>
      </c>
      <c r="N85" s="261"/>
      <c r="O85" s="260"/>
      <c r="P85" s="253">
        <f t="shared" si="5"/>
        <v>0</v>
      </c>
      <c r="Q85" s="261"/>
      <c r="R85" s="260"/>
      <c r="S85" s="262">
        <f t="shared" si="6"/>
        <v>0</v>
      </c>
      <c r="T85" s="268"/>
      <c r="U85" s="263">
        <f t="shared" si="7"/>
        <v>0</v>
      </c>
      <c r="V85" s="64"/>
      <c r="W85" s="210">
        <f t="shared" ref="W85" si="203">IFERROR(IFERROR(IFERROR( MATCH(G85, INDEX(Appliances,,1), 0), MATCH(G85, INDEX(Appliances,,2), 0)), MATCH(G85, INDEX(Appliances,,3), 0)), 0)</f>
        <v>0</v>
      </c>
      <c r="X85" s="210" t="str">
        <f t="shared" si="9"/>
        <v>-</v>
      </c>
      <c r="Y85" s="210" t="e">
        <f>IF(X85, MATCH(J85, Y!$F$62:$H$62, 0), 0)</f>
        <v>#VALUE!</v>
      </c>
      <c r="Z85" s="210" cm="1">
        <f t="array" ref="Z85">IFERROR(IF($X85, INDEX(Appliances, $W85, $Y85+3), 0), 0)</f>
        <v>0</v>
      </c>
      <c r="AA85" s="64"/>
      <c r="AB85" s="211" t="b">
        <f t="shared" si="10"/>
        <v>0</v>
      </c>
      <c r="AC85" s="211" cm="1">
        <f t="array" ref="AC85">IF($AB85, INDEX(Appliances, $W85, 9), 0)</f>
        <v>0</v>
      </c>
      <c r="AD85" s="211" cm="1">
        <f t="array" ref="AD85">IF($AB85, INDEX(Appliances, $W85, 10), 0)</f>
        <v>0</v>
      </c>
      <c r="AE85" s="212">
        <f t="shared" si="11"/>
        <v>0</v>
      </c>
      <c r="AF85" s="213">
        <f t="shared" si="12"/>
        <v>0</v>
      </c>
      <c r="AG85" s="222" t="str">
        <f t="shared" si="2"/>
        <v>-</v>
      </c>
      <c r="AH85" s="210">
        <f>_xlfn.MAXIFS(Y!$F$61:$J$61, Y!$F$61:$J$61, "&lt;="&amp;AG85)</f>
        <v>0</v>
      </c>
      <c r="AI85" s="210" cm="1">
        <f t="array" ref="AI85">IFERROR(IF(AE85&gt;0, INDEX(Appliances, $W85, MATCH($AH85, Y!$F$61:$J$61, 0)+3),0), 0)</f>
        <v>0</v>
      </c>
      <c r="AJ85" s="64"/>
      <c r="AK85" s="211" t="b">
        <f t="shared" si="13"/>
        <v>0</v>
      </c>
      <c r="AL85" s="211" cm="1">
        <f t="array" ref="AL85">IF($AK85, INDEX(Appliances, $W85, 9), 0)</f>
        <v>0</v>
      </c>
      <c r="AM85" s="211" cm="1">
        <f t="array" ref="AM85">IF($AK85, INDEX(Appliances, $W85, 10), 0)</f>
        <v>0</v>
      </c>
      <c r="AN85" s="212">
        <f t="shared" si="14"/>
        <v>0</v>
      </c>
      <c r="AO85" s="213">
        <f t="shared" si="15"/>
        <v>0</v>
      </c>
      <c r="AP85" s="222" t="str">
        <f t="shared" si="16"/>
        <v>-</v>
      </c>
      <c r="AQ85" s="210">
        <f>_xlfn.MAXIFS(Y!$F$61:$J$61, Y!$F$61:$J$61, "&lt;="&amp;AP85)</f>
        <v>0</v>
      </c>
      <c r="AR85" s="210" cm="1">
        <f t="array" ref="AR85">IFERROR(IF(AN85&gt;0, INDEX(Appliances, $W85, MATCH($AQ85, Y!$F$61:$J$61, 0)+3),0), 0)</f>
        <v>0</v>
      </c>
      <c r="AS85" s="64"/>
      <c r="AT85" s="211" t="b">
        <f t="shared" si="17"/>
        <v>0</v>
      </c>
      <c r="AU85" s="211">
        <f t="shared" ref="AU85" si="204">IF($AT85, INDEX(Appliances, 10, 9), 0)</f>
        <v>0</v>
      </c>
      <c r="AV85" s="211">
        <f t="shared" ref="AV85" si="205">IF($AT85, INDEX(Appliances, 10, 10), 0)</f>
        <v>0</v>
      </c>
      <c r="AW85" s="212">
        <f t="shared" si="20"/>
        <v>0</v>
      </c>
      <c r="AX85" s="213">
        <f t="shared" si="21"/>
        <v>0</v>
      </c>
      <c r="AY85" s="222" t="str">
        <f t="shared" si="22"/>
        <v>-</v>
      </c>
      <c r="AZ85" s="210">
        <f>_xlfn.MAXIFS(Y!$F$61:$J$61, Y!$F$61:$J$61, "&lt;="&amp;AY85)</f>
        <v>0</v>
      </c>
      <c r="BA85" s="210" cm="1">
        <f t="array" ref="BA85">IFERROR(IF(AW85&gt;0, INDEX(Appliances, $W85, MATCH($AQ85, Y!$F$61:$J$61, 0)+3),0), 0)</f>
        <v>0</v>
      </c>
      <c r="BB85" s="64"/>
    </row>
    <row r="86" spans="1:54" s="264" customFormat="1" ht="12" x14ac:dyDescent="0.2">
      <c r="A86" s="64"/>
      <c r="B86" s="251">
        <v>64</v>
      </c>
      <c r="C86" s="255"/>
      <c r="D86" s="255"/>
      <c r="E86" s="256"/>
      <c r="F86" s="257" t="str">
        <f>IFERROR(VLOOKUP(E86, Z!$A$2:$C$4127, 3, FALSE), "")</f>
        <v/>
      </c>
      <c r="G86" s="258"/>
      <c r="H86" s="255"/>
      <c r="I86" s="255"/>
      <c r="J86" s="256"/>
      <c r="K86" s="259"/>
      <c r="L86" s="260"/>
      <c r="M86" s="253">
        <f t="shared" si="0"/>
        <v>0</v>
      </c>
      <c r="N86" s="261"/>
      <c r="O86" s="260"/>
      <c r="P86" s="253">
        <f t="shared" si="5"/>
        <v>0</v>
      </c>
      <c r="Q86" s="261"/>
      <c r="R86" s="260"/>
      <c r="S86" s="262">
        <f t="shared" si="6"/>
        <v>0</v>
      </c>
      <c r="T86" s="268"/>
      <c r="U86" s="263">
        <f t="shared" si="7"/>
        <v>0</v>
      </c>
      <c r="V86" s="64"/>
      <c r="W86" s="210">
        <f t="shared" ref="W86" si="206">IFERROR(IFERROR(IFERROR( MATCH(G86, INDEX(Appliances,,1), 0), MATCH(G86, INDEX(Appliances,,2), 0)), MATCH(G86, INDEX(Appliances,,3), 0)), 0)</f>
        <v>0</v>
      </c>
      <c r="X86" s="210" t="str">
        <f t="shared" si="9"/>
        <v>-</v>
      </c>
      <c r="Y86" s="210" t="e">
        <f>IF(X86, MATCH(J86, Y!$F$62:$H$62, 0), 0)</f>
        <v>#VALUE!</v>
      </c>
      <c r="Z86" s="210" cm="1">
        <f t="array" ref="Z86">IFERROR(IF($X86, INDEX(Appliances, $W86, $Y86+3), 0), 0)</f>
        <v>0</v>
      </c>
      <c r="AA86" s="64"/>
      <c r="AB86" s="211" t="b">
        <f t="shared" si="10"/>
        <v>0</v>
      </c>
      <c r="AC86" s="211" cm="1">
        <f t="array" ref="AC86">IF($AB86, INDEX(Appliances, $W86, 9), 0)</f>
        <v>0</v>
      </c>
      <c r="AD86" s="211" cm="1">
        <f t="array" ref="AD86">IF($AB86, INDEX(Appliances, $W86, 10), 0)</f>
        <v>0</v>
      </c>
      <c r="AE86" s="212">
        <f t="shared" si="11"/>
        <v>0</v>
      </c>
      <c r="AF86" s="213">
        <f t="shared" si="12"/>
        <v>0</v>
      </c>
      <c r="AG86" s="222" t="str">
        <f t="shared" si="2"/>
        <v>-</v>
      </c>
      <c r="AH86" s="210">
        <f>_xlfn.MAXIFS(Y!$F$61:$J$61, Y!$F$61:$J$61, "&lt;="&amp;AG86)</f>
        <v>0</v>
      </c>
      <c r="AI86" s="210" cm="1">
        <f t="array" ref="AI86">IFERROR(IF(AE86&gt;0, INDEX(Appliances, $W86, MATCH($AH86, Y!$F$61:$J$61, 0)+3),0), 0)</f>
        <v>0</v>
      </c>
      <c r="AJ86" s="64"/>
      <c r="AK86" s="211" t="b">
        <f t="shared" si="13"/>
        <v>0</v>
      </c>
      <c r="AL86" s="211" cm="1">
        <f t="array" ref="AL86">IF($AK86, INDEX(Appliances, $W86, 9), 0)</f>
        <v>0</v>
      </c>
      <c r="AM86" s="211" cm="1">
        <f t="array" ref="AM86">IF($AK86, INDEX(Appliances, $W86, 10), 0)</f>
        <v>0</v>
      </c>
      <c r="AN86" s="212">
        <f t="shared" si="14"/>
        <v>0</v>
      </c>
      <c r="AO86" s="213">
        <f t="shared" si="15"/>
        <v>0</v>
      </c>
      <c r="AP86" s="222" t="str">
        <f t="shared" si="16"/>
        <v>-</v>
      </c>
      <c r="AQ86" s="210">
        <f>_xlfn.MAXIFS(Y!$F$61:$J$61, Y!$F$61:$J$61, "&lt;="&amp;AP86)</f>
        <v>0</v>
      </c>
      <c r="AR86" s="210" cm="1">
        <f t="array" ref="AR86">IFERROR(IF(AN86&gt;0, INDEX(Appliances, $W86, MATCH($AQ86, Y!$F$61:$J$61, 0)+3),0), 0)</f>
        <v>0</v>
      </c>
      <c r="AS86" s="64"/>
      <c r="AT86" s="211" t="b">
        <f t="shared" si="17"/>
        <v>0</v>
      </c>
      <c r="AU86" s="211">
        <f t="shared" ref="AU86" si="207">IF($AT86, INDEX(Appliances, 10, 9), 0)</f>
        <v>0</v>
      </c>
      <c r="AV86" s="211">
        <f t="shared" ref="AV86" si="208">IF($AT86, INDEX(Appliances, 10, 10), 0)</f>
        <v>0</v>
      </c>
      <c r="AW86" s="212">
        <f t="shared" si="20"/>
        <v>0</v>
      </c>
      <c r="AX86" s="213">
        <f t="shared" si="21"/>
        <v>0</v>
      </c>
      <c r="AY86" s="222" t="str">
        <f t="shared" si="22"/>
        <v>-</v>
      </c>
      <c r="AZ86" s="210">
        <f>_xlfn.MAXIFS(Y!$F$61:$J$61, Y!$F$61:$J$61, "&lt;="&amp;AY86)</f>
        <v>0</v>
      </c>
      <c r="BA86" s="210" cm="1">
        <f t="array" ref="BA86">IFERROR(IF(AW86&gt;0, INDEX(Appliances, $W86, MATCH($AQ86, Y!$F$61:$J$61, 0)+3),0), 0)</f>
        <v>0</v>
      </c>
      <c r="BB86" s="64"/>
    </row>
    <row r="87" spans="1:54" s="264" customFormat="1" ht="12" x14ac:dyDescent="0.2">
      <c r="A87" s="64"/>
      <c r="B87" s="251">
        <v>65</v>
      </c>
      <c r="C87" s="255"/>
      <c r="D87" s="255"/>
      <c r="E87" s="256"/>
      <c r="F87" s="257" t="str">
        <f>IFERROR(VLOOKUP(E87, Z!$A$2:$C$4127, 3, FALSE), "")</f>
        <v/>
      </c>
      <c r="G87" s="258"/>
      <c r="H87" s="255"/>
      <c r="I87" s="255"/>
      <c r="J87" s="256"/>
      <c r="K87" s="259"/>
      <c r="L87" s="260"/>
      <c r="M87" s="253">
        <f t="shared" ref="M87:M341" si="209">$AF87</f>
        <v>0</v>
      </c>
      <c r="N87" s="261"/>
      <c r="O87" s="260"/>
      <c r="P87" s="253">
        <f t="shared" si="5"/>
        <v>0</v>
      </c>
      <c r="Q87" s="261"/>
      <c r="R87" s="260"/>
      <c r="S87" s="262">
        <f t="shared" si="6"/>
        <v>0</v>
      </c>
      <c r="T87" s="268"/>
      <c r="U87" s="263">
        <f t="shared" si="7"/>
        <v>0</v>
      </c>
      <c r="V87" s="64"/>
      <c r="W87" s="210">
        <f t="shared" ref="W87" si="210">IFERROR(IFERROR(IFERROR( MATCH(G87, INDEX(Appliances,,1), 0), MATCH(G87, INDEX(Appliances,,2), 0)), MATCH(G87, INDEX(Appliances,,3), 0)), 0)</f>
        <v>0</v>
      </c>
      <c r="X87" s="210" t="str">
        <f t="shared" si="9"/>
        <v>-</v>
      </c>
      <c r="Y87" s="210" t="e">
        <f>IF(X87, MATCH(J87, Y!$F$62:$H$62, 0), 0)</f>
        <v>#VALUE!</v>
      </c>
      <c r="Z87" s="210" cm="1">
        <f t="array" ref="Z87">IFERROR(IF($X87, INDEX(Appliances, $W87, $Y87+3), 0), 0)</f>
        <v>0</v>
      </c>
      <c r="AA87" s="64"/>
      <c r="AB87" s="211" t="b">
        <f t="shared" si="10"/>
        <v>0</v>
      </c>
      <c r="AC87" s="211" cm="1">
        <f t="array" ref="AC87">IF($AB87, INDEX(Appliances, $W87, 9), 0)</f>
        <v>0</v>
      </c>
      <c r="AD87" s="211" cm="1">
        <f t="array" ref="AD87">IF($AB87, INDEX(Appliances, $W87, 10), 0)</f>
        <v>0</v>
      </c>
      <c r="AE87" s="212">
        <f t="shared" si="11"/>
        <v>0</v>
      </c>
      <c r="AF87" s="213">
        <f t="shared" si="12"/>
        <v>0</v>
      </c>
      <c r="AG87" s="222" t="str">
        <f t="shared" ref="AG87:AG122" si="211">IFERROR(1 - L87/AF87, "-")</f>
        <v>-</v>
      </c>
      <c r="AH87" s="210">
        <f>_xlfn.MAXIFS(Y!$F$61:$J$61, Y!$F$61:$J$61, "&lt;="&amp;AG87)</f>
        <v>0</v>
      </c>
      <c r="AI87" s="210" cm="1">
        <f t="array" ref="AI87">IFERROR(IF(AE87&gt;0, INDEX(Appliances, $W87, MATCH($AH87, Y!$F$61:$J$61, 0)+3),0), 0)</f>
        <v>0</v>
      </c>
      <c r="AJ87" s="64"/>
      <c r="AK87" s="211" t="b">
        <f t="shared" si="13"/>
        <v>0</v>
      </c>
      <c r="AL87" s="211" cm="1">
        <f t="array" ref="AL87">IF($AK87, INDEX(Appliances, $W87, 9), 0)</f>
        <v>0</v>
      </c>
      <c r="AM87" s="211" cm="1">
        <f t="array" ref="AM87">IF($AK87, INDEX(Appliances, $W87, 10), 0)</f>
        <v>0</v>
      </c>
      <c r="AN87" s="212">
        <f t="shared" si="14"/>
        <v>0</v>
      </c>
      <c r="AO87" s="213">
        <f t="shared" si="15"/>
        <v>0</v>
      </c>
      <c r="AP87" s="222" t="str">
        <f t="shared" si="16"/>
        <v>-</v>
      </c>
      <c r="AQ87" s="210">
        <f>_xlfn.MAXIFS(Y!$F$61:$J$61, Y!$F$61:$J$61, "&lt;="&amp;AP87)</f>
        <v>0</v>
      </c>
      <c r="AR87" s="210" cm="1">
        <f t="array" ref="AR87">IFERROR(IF(AN87&gt;0, INDEX(Appliances, $W87, MATCH($AQ87, Y!$F$61:$J$61, 0)+3),0), 0)</f>
        <v>0</v>
      </c>
      <c r="AS87" s="64"/>
      <c r="AT87" s="211" t="b">
        <f t="shared" si="17"/>
        <v>0</v>
      </c>
      <c r="AU87" s="211">
        <f t="shared" ref="AU87" si="212">IF($AT87, INDEX(Appliances, 10, 9), 0)</f>
        <v>0</v>
      </c>
      <c r="AV87" s="211">
        <f t="shared" ref="AV87" si="213">IF($AT87, INDEX(Appliances, 10, 10), 0)</f>
        <v>0</v>
      </c>
      <c r="AW87" s="212">
        <f t="shared" si="20"/>
        <v>0</v>
      </c>
      <c r="AX87" s="213">
        <f t="shared" si="21"/>
        <v>0</v>
      </c>
      <c r="AY87" s="222" t="str">
        <f t="shared" si="22"/>
        <v>-</v>
      </c>
      <c r="AZ87" s="210">
        <f>_xlfn.MAXIFS(Y!$F$61:$J$61, Y!$F$61:$J$61, "&lt;="&amp;AY87)</f>
        <v>0</v>
      </c>
      <c r="BA87" s="210" cm="1">
        <f t="array" ref="BA87">IFERROR(IF(AW87&gt;0, INDEX(Appliances, $W87, MATCH($AQ87, Y!$F$61:$J$61, 0)+3),0), 0)</f>
        <v>0</v>
      </c>
      <c r="BB87" s="64"/>
    </row>
    <row r="88" spans="1:54" s="264" customFormat="1" ht="12" x14ac:dyDescent="0.2">
      <c r="A88" s="64"/>
      <c r="B88" s="251">
        <v>66</v>
      </c>
      <c r="C88" s="255"/>
      <c r="D88" s="255"/>
      <c r="E88" s="256"/>
      <c r="F88" s="257" t="str">
        <f>IFERROR(VLOOKUP(E88, Z!$A$2:$C$4127, 3, FALSE), "")</f>
        <v/>
      </c>
      <c r="G88" s="258"/>
      <c r="H88" s="255"/>
      <c r="I88" s="255"/>
      <c r="J88" s="256"/>
      <c r="K88" s="259"/>
      <c r="L88" s="260"/>
      <c r="M88" s="253">
        <f t="shared" si="209"/>
        <v>0</v>
      </c>
      <c r="N88" s="261"/>
      <c r="O88" s="260"/>
      <c r="P88" s="253">
        <f t="shared" ref="P88:P122" si="214">AX88</f>
        <v>0</v>
      </c>
      <c r="Q88" s="261"/>
      <c r="R88" s="260"/>
      <c r="S88" s="262">
        <f t="shared" ref="S88:S122" si="215">AO88</f>
        <v>0</v>
      </c>
      <c r="T88" s="268"/>
      <c r="U88" s="263">
        <f t="shared" ref="U88:U122" si="216">MAX(Z88,AI88,AR88,BA88)*1000</f>
        <v>0</v>
      </c>
      <c r="V88" s="64"/>
      <c r="W88" s="210">
        <f t="shared" ref="W88" si="217">IFERROR(IFERROR(IFERROR( MATCH(G88, INDEX(Appliances,,1), 0), MATCH(G88, INDEX(Appliances,,2), 0)), MATCH(G88, INDEX(Appliances,,3), 0)), 0)</f>
        <v>0</v>
      </c>
      <c r="X88" s="210" t="str">
        <f t="shared" ref="X88:X122" si="218">IF(W88=0, "-", IF(W88&lt;=8, TRUE, FALSE))</f>
        <v>-</v>
      </c>
      <c r="Y88" s="210" t="e">
        <f>IF(X88, MATCH(J88, Y!$F$62:$H$62, 0), 0)</f>
        <v>#VALUE!</v>
      </c>
      <c r="Z88" s="210" cm="1">
        <f t="array" ref="Z88">IFERROR(IF($X88, INDEX(Appliances, $W88, $Y88+3), 0), 0)</f>
        <v>0</v>
      </c>
      <c r="AA88" s="64"/>
      <c r="AB88" s="211" t="b">
        <f t="shared" ref="AB88:AB342" si="219">IF(OR($W88=9, $W88&gt;=12), TRUE, FALSE)</f>
        <v>0</v>
      </c>
      <c r="AC88" s="211" cm="1">
        <f t="array" ref="AC88">IF($AB88, INDEX(Appliances, $W88, 9), 0)</f>
        <v>0</v>
      </c>
      <c r="AD88" s="211" cm="1">
        <f t="array" ref="AD88">IF($AB88, INDEX(Appliances, $W88, 10), 0)</f>
        <v>0</v>
      </c>
      <c r="AE88" s="212">
        <f t="shared" ref="AE88:AE122" si="220">IF(AB88, $K88, 0)</f>
        <v>0</v>
      </c>
      <c r="AF88" s="213">
        <f t="shared" ref="AF88:AF122" si="221">IFERROR($AC88 * AE88 + $AD88, 0)</f>
        <v>0</v>
      </c>
      <c r="AG88" s="222" t="str">
        <f t="shared" si="211"/>
        <v>-</v>
      </c>
      <c r="AH88" s="210">
        <f>_xlfn.MAXIFS(Y!$F$61:$J$61, Y!$F$61:$J$61, "&lt;="&amp;AG88)</f>
        <v>0</v>
      </c>
      <c r="AI88" s="210" cm="1">
        <f t="array" ref="AI88">IFERROR(IF(AE88&gt;0, INDEX(Appliances, $W88, MATCH($AH88, Y!$F$61:$J$61, 0)+3),0), 0)</f>
        <v>0</v>
      </c>
      <c r="AJ88" s="64"/>
      <c r="AK88" s="211" t="b">
        <f t="shared" ref="AK88:AK342" si="222">IF($W88=11, TRUE, FALSE)</f>
        <v>0</v>
      </c>
      <c r="AL88" s="211" cm="1">
        <f t="array" ref="AL88">IF($AK88, INDEX(Appliances, $W88, 9), 0)</f>
        <v>0</v>
      </c>
      <c r="AM88" s="211" cm="1">
        <f t="array" ref="AM88">IF($AK88, INDEX(Appliances, $W88, 10), 0)</f>
        <v>0</v>
      </c>
      <c r="AN88" s="212">
        <f t="shared" ref="AN88:AN122" si="223">IF(AK88, $Q88, 0)</f>
        <v>0</v>
      </c>
      <c r="AO88" s="213">
        <f t="shared" ref="AO88:AO122" si="224">IFERROR($AL88 * AN88 + $AM88, 0)</f>
        <v>0</v>
      </c>
      <c r="AP88" s="222" t="str">
        <f t="shared" ref="AP88:AP122" si="225">IFERROR(1 - R88/AO88, "-")</f>
        <v>-</v>
      </c>
      <c r="AQ88" s="210">
        <f>_xlfn.MAXIFS(Y!$F$61:$J$61, Y!$F$61:$J$61, "&lt;="&amp;AP88)</f>
        <v>0</v>
      </c>
      <c r="AR88" s="210" cm="1">
        <f t="array" ref="AR88">IFERROR(IF(AN88&gt;0, INDEX(Appliances, $W88, MATCH($AQ88, Y!$F$61:$J$61, 0)+3),0), 0)</f>
        <v>0</v>
      </c>
      <c r="AS88" s="64"/>
      <c r="AT88" s="211" t="b">
        <f t="shared" ref="AT88:AT342" si="226">IF(OR($W88=11, $W88=10), TRUE, FALSE)</f>
        <v>0</v>
      </c>
      <c r="AU88" s="211">
        <f t="shared" ref="AU88" si="227">IF($AT88, INDEX(Appliances, 10, 9), 0)</f>
        <v>0</v>
      </c>
      <c r="AV88" s="211">
        <f t="shared" ref="AV88" si="228">IF($AT88, INDEX(Appliances, 10, 10), 0)</f>
        <v>0</v>
      </c>
      <c r="AW88" s="212">
        <f t="shared" ref="AW88:AW122" si="229">IF(AT88, $N88, 0)</f>
        <v>0</v>
      </c>
      <c r="AX88" s="213">
        <f t="shared" ref="AX88:AX122" si="230">IFERROR(IF(AW88&lt;35, $AU88 * AW88 + $AV88, 0.05), 0)</f>
        <v>0</v>
      </c>
      <c r="AY88" s="222" t="str">
        <f t="shared" ref="AY88:AY122" si="231">IFERROR(1 - AA88/AX88, "-")</f>
        <v>-</v>
      </c>
      <c r="AZ88" s="210">
        <f>_xlfn.MAXIFS(Y!$F$61:$J$61, Y!$F$61:$J$61, "&lt;="&amp;AY88)</f>
        <v>0</v>
      </c>
      <c r="BA88" s="210" cm="1">
        <f t="array" ref="BA88">IFERROR(IF(AW88&gt;0, INDEX(Appliances, $W88, MATCH($AQ88, Y!$F$61:$J$61, 0)+3),0), 0)</f>
        <v>0</v>
      </c>
      <c r="BB88" s="64"/>
    </row>
    <row r="89" spans="1:54" s="264" customFormat="1" ht="12" x14ac:dyDescent="0.2">
      <c r="A89" s="64"/>
      <c r="B89" s="251">
        <v>67</v>
      </c>
      <c r="C89" s="255"/>
      <c r="D89" s="255"/>
      <c r="E89" s="256"/>
      <c r="F89" s="257" t="str">
        <f>IFERROR(VLOOKUP(E89, Z!$A$2:$C$4127, 3, FALSE), "")</f>
        <v/>
      </c>
      <c r="G89" s="258"/>
      <c r="H89" s="255"/>
      <c r="I89" s="255"/>
      <c r="J89" s="256"/>
      <c r="K89" s="259"/>
      <c r="L89" s="260"/>
      <c r="M89" s="253">
        <f t="shared" si="209"/>
        <v>0</v>
      </c>
      <c r="N89" s="261"/>
      <c r="O89" s="260"/>
      <c r="P89" s="253">
        <f t="shared" si="214"/>
        <v>0</v>
      </c>
      <c r="Q89" s="261"/>
      <c r="R89" s="260"/>
      <c r="S89" s="262">
        <f t="shared" si="215"/>
        <v>0</v>
      </c>
      <c r="T89" s="268"/>
      <c r="U89" s="263">
        <f t="shared" si="216"/>
        <v>0</v>
      </c>
      <c r="V89" s="64"/>
      <c r="W89" s="210">
        <f t="shared" ref="W89" si="232">IFERROR(IFERROR(IFERROR( MATCH(G89, INDEX(Appliances,,1), 0), MATCH(G89, INDEX(Appliances,,2), 0)), MATCH(G89, INDEX(Appliances,,3), 0)), 0)</f>
        <v>0</v>
      </c>
      <c r="X89" s="210" t="str">
        <f t="shared" si="218"/>
        <v>-</v>
      </c>
      <c r="Y89" s="210" t="e">
        <f>IF(X89, MATCH(J89, Y!$F$62:$H$62, 0), 0)</f>
        <v>#VALUE!</v>
      </c>
      <c r="Z89" s="210" cm="1">
        <f t="array" ref="Z89">IFERROR(IF($X89, INDEX(Appliances, $W89, $Y89+3), 0), 0)</f>
        <v>0</v>
      </c>
      <c r="AA89" s="64"/>
      <c r="AB89" s="211" t="b">
        <f t="shared" si="219"/>
        <v>0</v>
      </c>
      <c r="AC89" s="211" cm="1">
        <f t="array" ref="AC89">IF($AB89, INDEX(Appliances, $W89, 9), 0)</f>
        <v>0</v>
      </c>
      <c r="AD89" s="211" cm="1">
        <f t="array" ref="AD89">IF($AB89, INDEX(Appliances, $W89, 10), 0)</f>
        <v>0</v>
      </c>
      <c r="AE89" s="212">
        <f t="shared" si="220"/>
        <v>0</v>
      </c>
      <c r="AF89" s="213">
        <f t="shared" si="221"/>
        <v>0</v>
      </c>
      <c r="AG89" s="222" t="str">
        <f t="shared" si="211"/>
        <v>-</v>
      </c>
      <c r="AH89" s="210">
        <f>_xlfn.MAXIFS(Y!$F$61:$J$61, Y!$F$61:$J$61, "&lt;="&amp;AG89)</f>
        <v>0</v>
      </c>
      <c r="AI89" s="210" cm="1">
        <f t="array" ref="AI89">IFERROR(IF(AE89&gt;0, INDEX(Appliances, $W89, MATCH($AH89, Y!$F$61:$J$61, 0)+3),0), 0)</f>
        <v>0</v>
      </c>
      <c r="AJ89" s="64"/>
      <c r="AK89" s="211" t="b">
        <f t="shared" si="222"/>
        <v>0</v>
      </c>
      <c r="AL89" s="211" cm="1">
        <f t="array" ref="AL89">IF($AK89, INDEX(Appliances, $W89, 9), 0)</f>
        <v>0</v>
      </c>
      <c r="AM89" s="211" cm="1">
        <f t="array" ref="AM89">IF($AK89, INDEX(Appliances, $W89, 10), 0)</f>
        <v>0</v>
      </c>
      <c r="AN89" s="212">
        <f t="shared" si="223"/>
        <v>0</v>
      </c>
      <c r="AO89" s="213">
        <f t="shared" si="224"/>
        <v>0</v>
      </c>
      <c r="AP89" s="222" t="str">
        <f t="shared" si="225"/>
        <v>-</v>
      </c>
      <c r="AQ89" s="210">
        <f>_xlfn.MAXIFS(Y!$F$61:$J$61, Y!$F$61:$J$61, "&lt;="&amp;AP89)</f>
        <v>0</v>
      </c>
      <c r="AR89" s="210" cm="1">
        <f t="array" ref="AR89">IFERROR(IF(AN89&gt;0, INDEX(Appliances, $W89, MATCH($AQ89, Y!$F$61:$J$61, 0)+3),0), 0)</f>
        <v>0</v>
      </c>
      <c r="AS89" s="64"/>
      <c r="AT89" s="211" t="b">
        <f t="shared" si="226"/>
        <v>0</v>
      </c>
      <c r="AU89" s="211">
        <f t="shared" ref="AU89" si="233">IF($AT89, INDEX(Appliances, 10, 9), 0)</f>
        <v>0</v>
      </c>
      <c r="AV89" s="211">
        <f t="shared" ref="AV89" si="234">IF($AT89, INDEX(Appliances, 10, 10), 0)</f>
        <v>0</v>
      </c>
      <c r="AW89" s="212">
        <f t="shared" si="229"/>
        <v>0</v>
      </c>
      <c r="AX89" s="213">
        <f t="shared" si="230"/>
        <v>0</v>
      </c>
      <c r="AY89" s="222" t="str">
        <f t="shared" si="231"/>
        <v>-</v>
      </c>
      <c r="AZ89" s="210">
        <f>_xlfn.MAXIFS(Y!$F$61:$J$61, Y!$F$61:$J$61, "&lt;="&amp;AY89)</f>
        <v>0</v>
      </c>
      <c r="BA89" s="210" cm="1">
        <f t="array" ref="BA89">IFERROR(IF(AW89&gt;0, INDEX(Appliances, $W89, MATCH($AQ89, Y!$F$61:$J$61, 0)+3),0), 0)</f>
        <v>0</v>
      </c>
      <c r="BB89" s="64"/>
    </row>
    <row r="90" spans="1:54" s="264" customFormat="1" ht="12" x14ac:dyDescent="0.2">
      <c r="A90" s="64"/>
      <c r="B90" s="251">
        <v>68</v>
      </c>
      <c r="C90" s="255"/>
      <c r="D90" s="255"/>
      <c r="E90" s="256"/>
      <c r="F90" s="257" t="str">
        <f>IFERROR(VLOOKUP(E90, Z!$A$2:$C$4127, 3, FALSE), "")</f>
        <v/>
      </c>
      <c r="G90" s="258"/>
      <c r="H90" s="255"/>
      <c r="I90" s="255"/>
      <c r="J90" s="256"/>
      <c r="K90" s="259"/>
      <c r="L90" s="260"/>
      <c r="M90" s="253">
        <f t="shared" si="209"/>
        <v>0</v>
      </c>
      <c r="N90" s="261"/>
      <c r="O90" s="260"/>
      <c r="P90" s="253">
        <f t="shared" si="214"/>
        <v>0</v>
      </c>
      <c r="Q90" s="261"/>
      <c r="R90" s="260"/>
      <c r="S90" s="262">
        <f t="shared" si="215"/>
        <v>0</v>
      </c>
      <c r="T90" s="268"/>
      <c r="U90" s="263">
        <f t="shared" si="216"/>
        <v>0</v>
      </c>
      <c r="V90" s="64"/>
      <c r="W90" s="210">
        <f t="shared" ref="W90" si="235">IFERROR(IFERROR(IFERROR( MATCH(G90, INDEX(Appliances,,1), 0), MATCH(G90, INDEX(Appliances,,2), 0)), MATCH(G90, INDEX(Appliances,,3), 0)), 0)</f>
        <v>0</v>
      </c>
      <c r="X90" s="210" t="str">
        <f t="shared" si="218"/>
        <v>-</v>
      </c>
      <c r="Y90" s="210" t="e">
        <f>IF(X90, MATCH(J90, Y!$F$62:$H$62, 0), 0)</f>
        <v>#VALUE!</v>
      </c>
      <c r="Z90" s="210" cm="1">
        <f t="array" ref="Z90">IFERROR(IF($X90, INDEX(Appliances, $W90, $Y90+3), 0), 0)</f>
        <v>0</v>
      </c>
      <c r="AA90" s="64"/>
      <c r="AB90" s="211" t="b">
        <f t="shared" si="219"/>
        <v>0</v>
      </c>
      <c r="AC90" s="211" cm="1">
        <f t="array" ref="AC90">IF($AB90, INDEX(Appliances, $W90, 9), 0)</f>
        <v>0</v>
      </c>
      <c r="AD90" s="211" cm="1">
        <f t="array" ref="AD90">IF($AB90, INDEX(Appliances, $W90, 10), 0)</f>
        <v>0</v>
      </c>
      <c r="AE90" s="212">
        <f t="shared" si="220"/>
        <v>0</v>
      </c>
      <c r="AF90" s="213">
        <f t="shared" si="221"/>
        <v>0</v>
      </c>
      <c r="AG90" s="222" t="str">
        <f t="shared" si="211"/>
        <v>-</v>
      </c>
      <c r="AH90" s="210">
        <f>_xlfn.MAXIFS(Y!$F$61:$J$61, Y!$F$61:$J$61, "&lt;="&amp;AG90)</f>
        <v>0</v>
      </c>
      <c r="AI90" s="210" cm="1">
        <f t="array" ref="AI90">IFERROR(IF(AE90&gt;0, INDEX(Appliances, $W90, MATCH($AH90, Y!$F$61:$J$61, 0)+3),0), 0)</f>
        <v>0</v>
      </c>
      <c r="AJ90" s="64"/>
      <c r="AK90" s="211" t="b">
        <f t="shared" si="222"/>
        <v>0</v>
      </c>
      <c r="AL90" s="211" cm="1">
        <f t="array" ref="AL90">IF($AK90, INDEX(Appliances, $W90, 9), 0)</f>
        <v>0</v>
      </c>
      <c r="AM90" s="211" cm="1">
        <f t="array" ref="AM90">IF($AK90, INDEX(Appliances, $W90, 10), 0)</f>
        <v>0</v>
      </c>
      <c r="AN90" s="212">
        <f t="shared" si="223"/>
        <v>0</v>
      </c>
      <c r="AO90" s="213">
        <f t="shared" si="224"/>
        <v>0</v>
      </c>
      <c r="AP90" s="222" t="str">
        <f t="shared" si="225"/>
        <v>-</v>
      </c>
      <c r="AQ90" s="210">
        <f>_xlfn.MAXIFS(Y!$F$61:$J$61, Y!$F$61:$J$61, "&lt;="&amp;AP90)</f>
        <v>0</v>
      </c>
      <c r="AR90" s="210" cm="1">
        <f t="array" ref="AR90">IFERROR(IF(AN90&gt;0, INDEX(Appliances, $W90, MATCH($AQ90, Y!$F$61:$J$61, 0)+3),0), 0)</f>
        <v>0</v>
      </c>
      <c r="AS90" s="64"/>
      <c r="AT90" s="211" t="b">
        <f t="shared" si="226"/>
        <v>0</v>
      </c>
      <c r="AU90" s="211">
        <f t="shared" ref="AU90" si="236">IF($AT90, INDEX(Appliances, 10, 9), 0)</f>
        <v>0</v>
      </c>
      <c r="AV90" s="211">
        <f t="shared" ref="AV90" si="237">IF($AT90, INDEX(Appliances, 10, 10), 0)</f>
        <v>0</v>
      </c>
      <c r="AW90" s="212">
        <f t="shared" si="229"/>
        <v>0</v>
      </c>
      <c r="AX90" s="213">
        <f t="shared" si="230"/>
        <v>0</v>
      </c>
      <c r="AY90" s="222" t="str">
        <f t="shared" si="231"/>
        <v>-</v>
      </c>
      <c r="AZ90" s="210">
        <f>_xlfn.MAXIFS(Y!$F$61:$J$61, Y!$F$61:$J$61, "&lt;="&amp;AY90)</f>
        <v>0</v>
      </c>
      <c r="BA90" s="210" cm="1">
        <f t="array" ref="BA90">IFERROR(IF(AW90&gt;0, INDEX(Appliances, $W90, MATCH($AQ90, Y!$F$61:$J$61, 0)+3),0), 0)</f>
        <v>0</v>
      </c>
      <c r="BB90" s="64"/>
    </row>
    <row r="91" spans="1:54" s="264" customFormat="1" ht="12" x14ac:dyDescent="0.2">
      <c r="A91" s="64"/>
      <c r="B91" s="251">
        <v>69</v>
      </c>
      <c r="C91" s="255"/>
      <c r="D91" s="255"/>
      <c r="E91" s="256"/>
      <c r="F91" s="257" t="str">
        <f>IFERROR(VLOOKUP(E91, Z!$A$2:$C$4127, 3, FALSE), "")</f>
        <v/>
      </c>
      <c r="G91" s="258"/>
      <c r="H91" s="255"/>
      <c r="I91" s="255"/>
      <c r="J91" s="256"/>
      <c r="K91" s="259"/>
      <c r="L91" s="260"/>
      <c r="M91" s="253">
        <f t="shared" si="209"/>
        <v>0</v>
      </c>
      <c r="N91" s="261"/>
      <c r="O91" s="260"/>
      <c r="P91" s="253">
        <f t="shared" si="214"/>
        <v>0</v>
      </c>
      <c r="Q91" s="261"/>
      <c r="R91" s="260"/>
      <c r="S91" s="262">
        <f t="shared" si="215"/>
        <v>0</v>
      </c>
      <c r="T91" s="268"/>
      <c r="U91" s="263">
        <f t="shared" si="216"/>
        <v>0</v>
      </c>
      <c r="V91" s="64"/>
      <c r="W91" s="210">
        <f t="shared" ref="W91" si="238">IFERROR(IFERROR(IFERROR( MATCH(G91, INDEX(Appliances,,1), 0), MATCH(G91, INDEX(Appliances,,2), 0)), MATCH(G91, INDEX(Appliances,,3), 0)), 0)</f>
        <v>0</v>
      </c>
      <c r="X91" s="210" t="str">
        <f t="shared" si="218"/>
        <v>-</v>
      </c>
      <c r="Y91" s="210" t="e">
        <f>IF(X91, MATCH(J91, Y!$F$62:$H$62, 0), 0)</f>
        <v>#VALUE!</v>
      </c>
      <c r="Z91" s="210" cm="1">
        <f t="array" ref="Z91">IFERROR(IF($X91, INDEX(Appliances, $W91, $Y91+3), 0), 0)</f>
        <v>0</v>
      </c>
      <c r="AA91" s="64"/>
      <c r="AB91" s="211" t="b">
        <f t="shared" si="219"/>
        <v>0</v>
      </c>
      <c r="AC91" s="211" cm="1">
        <f t="array" ref="AC91">IF($AB91, INDEX(Appliances, $W91, 9), 0)</f>
        <v>0</v>
      </c>
      <c r="AD91" s="211" cm="1">
        <f t="array" ref="AD91">IF($AB91, INDEX(Appliances, $W91, 10), 0)</f>
        <v>0</v>
      </c>
      <c r="AE91" s="212">
        <f t="shared" si="220"/>
        <v>0</v>
      </c>
      <c r="AF91" s="213">
        <f t="shared" si="221"/>
        <v>0</v>
      </c>
      <c r="AG91" s="222" t="str">
        <f t="shared" si="211"/>
        <v>-</v>
      </c>
      <c r="AH91" s="210">
        <f>_xlfn.MAXIFS(Y!$F$61:$J$61, Y!$F$61:$J$61, "&lt;="&amp;AG91)</f>
        <v>0</v>
      </c>
      <c r="AI91" s="210" cm="1">
        <f t="array" ref="AI91">IFERROR(IF(AE91&gt;0, INDEX(Appliances, $W91, MATCH($AH91, Y!$F$61:$J$61, 0)+3),0), 0)</f>
        <v>0</v>
      </c>
      <c r="AJ91" s="64"/>
      <c r="AK91" s="211" t="b">
        <f t="shared" si="222"/>
        <v>0</v>
      </c>
      <c r="AL91" s="211" cm="1">
        <f t="array" ref="AL91">IF($AK91, INDEX(Appliances, $W91, 9), 0)</f>
        <v>0</v>
      </c>
      <c r="AM91" s="211" cm="1">
        <f t="array" ref="AM91">IF($AK91, INDEX(Appliances, $W91, 10), 0)</f>
        <v>0</v>
      </c>
      <c r="AN91" s="212">
        <f t="shared" si="223"/>
        <v>0</v>
      </c>
      <c r="AO91" s="213">
        <f t="shared" si="224"/>
        <v>0</v>
      </c>
      <c r="AP91" s="222" t="str">
        <f t="shared" si="225"/>
        <v>-</v>
      </c>
      <c r="AQ91" s="210">
        <f>_xlfn.MAXIFS(Y!$F$61:$J$61, Y!$F$61:$J$61, "&lt;="&amp;AP91)</f>
        <v>0</v>
      </c>
      <c r="AR91" s="210" cm="1">
        <f t="array" ref="AR91">IFERROR(IF(AN91&gt;0, INDEX(Appliances, $W91, MATCH($AQ91, Y!$F$61:$J$61, 0)+3),0), 0)</f>
        <v>0</v>
      </c>
      <c r="AS91" s="64"/>
      <c r="AT91" s="211" t="b">
        <f t="shared" si="226"/>
        <v>0</v>
      </c>
      <c r="AU91" s="211">
        <f t="shared" ref="AU91" si="239">IF($AT91, INDEX(Appliances, 10, 9), 0)</f>
        <v>0</v>
      </c>
      <c r="AV91" s="211">
        <f t="shared" ref="AV91" si="240">IF($AT91, INDEX(Appliances, 10, 10), 0)</f>
        <v>0</v>
      </c>
      <c r="AW91" s="212">
        <f t="shared" si="229"/>
        <v>0</v>
      </c>
      <c r="AX91" s="213">
        <f t="shared" si="230"/>
        <v>0</v>
      </c>
      <c r="AY91" s="222" t="str">
        <f t="shared" si="231"/>
        <v>-</v>
      </c>
      <c r="AZ91" s="210">
        <f>_xlfn.MAXIFS(Y!$F$61:$J$61, Y!$F$61:$J$61, "&lt;="&amp;AY91)</f>
        <v>0</v>
      </c>
      <c r="BA91" s="210" cm="1">
        <f t="array" ref="BA91">IFERROR(IF(AW91&gt;0, INDEX(Appliances, $W91, MATCH($AQ91, Y!$F$61:$J$61, 0)+3),0), 0)</f>
        <v>0</v>
      </c>
      <c r="BB91" s="64"/>
    </row>
    <row r="92" spans="1:54" s="264" customFormat="1" ht="12" x14ac:dyDescent="0.2">
      <c r="A92" s="64"/>
      <c r="B92" s="251">
        <v>70</v>
      </c>
      <c r="C92" s="255"/>
      <c r="D92" s="255"/>
      <c r="E92" s="256"/>
      <c r="F92" s="257" t="str">
        <f>IFERROR(VLOOKUP(E92, Z!$A$2:$C$4127, 3, FALSE), "")</f>
        <v/>
      </c>
      <c r="G92" s="258"/>
      <c r="H92" s="255"/>
      <c r="I92" s="255"/>
      <c r="J92" s="256"/>
      <c r="K92" s="259"/>
      <c r="L92" s="260"/>
      <c r="M92" s="253">
        <f t="shared" si="209"/>
        <v>0</v>
      </c>
      <c r="N92" s="261"/>
      <c r="O92" s="260"/>
      <c r="P92" s="253">
        <f t="shared" si="214"/>
        <v>0</v>
      </c>
      <c r="Q92" s="261"/>
      <c r="R92" s="260"/>
      <c r="S92" s="262">
        <f t="shared" si="215"/>
        <v>0</v>
      </c>
      <c r="T92" s="268"/>
      <c r="U92" s="263">
        <f t="shared" si="216"/>
        <v>0</v>
      </c>
      <c r="V92" s="64"/>
      <c r="W92" s="210">
        <f t="shared" ref="W92" si="241">IFERROR(IFERROR(IFERROR( MATCH(G92, INDEX(Appliances,,1), 0), MATCH(G92, INDEX(Appliances,,2), 0)), MATCH(G92, INDEX(Appliances,,3), 0)), 0)</f>
        <v>0</v>
      </c>
      <c r="X92" s="210" t="str">
        <f t="shared" si="218"/>
        <v>-</v>
      </c>
      <c r="Y92" s="210" t="e">
        <f>IF(X92, MATCH(J92, Y!$F$62:$H$62, 0), 0)</f>
        <v>#VALUE!</v>
      </c>
      <c r="Z92" s="210" cm="1">
        <f t="array" ref="Z92">IFERROR(IF($X92, INDEX(Appliances, $W92, $Y92+3), 0), 0)</f>
        <v>0</v>
      </c>
      <c r="AA92" s="64"/>
      <c r="AB92" s="211" t="b">
        <f t="shared" si="219"/>
        <v>0</v>
      </c>
      <c r="AC92" s="211" cm="1">
        <f t="array" ref="AC92">IF($AB92, INDEX(Appliances, $W92, 9), 0)</f>
        <v>0</v>
      </c>
      <c r="AD92" s="211" cm="1">
        <f t="array" ref="AD92">IF($AB92, INDEX(Appliances, $W92, 10), 0)</f>
        <v>0</v>
      </c>
      <c r="AE92" s="212">
        <f t="shared" si="220"/>
        <v>0</v>
      </c>
      <c r="AF92" s="213">
        <f t="shared" si="221"/>
        <v>0</v>
      </c>
      <c r="AG92" s="222" t="str">
        <f t="shared" si="211"/>
        <v>-</v>
      </c>
      <c r="AH92" s="210">
        <f>_xlfn.MAXIFS(Y!$F$61:$J$61, Y!$F$61:$J$61, "&lt;="&amp;AG92)</f>
        <v>0</v>
      </c>
      <c r="AI92" s="210" cm="1">
        <f t="array" ref="AI92">IFERROR(IF(AE92&gt;0, INDEX(Appliances, $W92, MATCH($AH92, Y!$F$61:$J$61, 0)+3),0), 0)</f>
        <v>0</v>
      </c>
      <c r="AJ92" s="64"/>
      <c r="AK92" s="211" t="b">
        <f t="shared" si="222"/>
        <v>0</v>
      </c>
      <c r="AL92" s="211" cm="1">
        <f t="array" ref="AL92">IF($AK92, INDEX(Appliances, $W92, 9), 0)</f>
        <v>0</v>
      </c>
      <c r="AM92" s="211" cm="1">
        <f t="array" ref="AM92">IF($AK92, INDEX(Appliances, $W92, 10), 0)</f>
        <v>0</v>
      </c>
      <c r="AN92" s="212">
        <f t="shared" si="223"/>
        <v>0</v>
      </c>
      <c r="AO92" s="213">
        <f t="shared" si="224"/>
        <v>0</v>
      </c>
      <c r="AP92" s="222" t="str">
        <f t="shared" si="225"/>
        <v>-</v>
      </c>
      <c r="AQ92" s="210">
        <f>_xlfn.MAXIFS(Y!$F$61:$J$61, Y!$F$61:$J$61, "&lt;="&amp;AP92)</f>
        <v>0</v>
      </c>
      <c r="AR92" s="210" cm="1">
        <f t="array" ref="AR92">IFERROR(IF(AN92&gt;0, INDEX(Appliances, $W92, MATCH($AQ92, Y!$F$61:$J$61, 0)+3),0), 0)</f>
        <v>0</v>
      </c>
      <c r="AS92" s="64"/>
      <c r="AT92" s="211" t="b">
        <f t="shared" si="226"/>
        <v>0</v>
      </c>
      <c r="AU92" s="211">
        <f t="shared" ref="AU92" si="242">IF($AT92, INDEX(Appliances, 10, 9), 0)</f>
        <v>0</v>
      </c>
      <c r="AV92" s="211">
        <f t="shared" ref="AV92" si="243">IF($AT92, INDEX(Appliances, 10, 10), 0)</f>
        <v>0</v>
      </c>
      <c r="AW92" s="212">
        <f t="shared" si="229"/>
        <v>0</v>
      </c>
      <c r="AX92" s="213">
        <f t="shared" si="230"/>
        <v>0</v>
      </c>
      <c r="AY92" s="222" t="str">
        <f t="shared" si="231"/>
        <v>-</v>
      </c>
      <c r="AZ92" s="210">
        <f>_xlfn.MAXIFS(Y!$F$61:$J$61, Y!$F$61:$J$61, "&lt;="&amp;AY92)</f>
        <v>0</v>
      </c>
      <c r="BA92" s="210" cm="1">
        <f t="array" ref="BA92">IFERROR(IF(AW92&gt;0, INDEX(Appliances, $W92, MATCH($AQ92, Y!$F$61:$J$61, 0)+3),0), 0)</f>
        <v>0</v>
      </c>
      <c r="BB92" s="64"/>
    </row>
    <row r="93" spans="1:54" s="264" customFormat="1" ht="12" x14ac:dyDescent="0.2">
      <c r="A93" s="64"/>
      <c r="B93" s="251">
        <v>71</v>
      </c>
      <c r="C93" s="255"/>
      <c r="D93" s="255"/>
      <c r="E93" s="256"/>
      <c r="F93" s="257" t="str">
        <f>IFERROR(VLOOKUP(E93, Z!$A$2:$C$4127, 3, FALSE), "")</f>
        <v/>
      </c>
      <c r="G93" s="258"/>
      <c r="H93" s="255"/>
      <c r="I93" s="255"/>
      <c r="J93" s="256"/>
      <c r="K93" s="259"/>
      <c r="L93" s="260"/>
      <c r="M93" s="253">
        <f t="shared" si="209"/>
        <v>0</v>
      </c>
      <c r="N93" s="261"/>
      <c r="O93" s="260"/>
      <c r="P93" s="253">
        <f t="shared" si="214"/>
        <v>0</v>
      </c>
      <c r="Q93" s="261"/>
      <c r="R93" s="260"/>
      <c r="S93" s="262">
        <f t="shared" si="215"/>
        <v>0</v>
      </c>
      <c r="T93" s="268"/>
      <c r="U93" s="263">
        <f t="shared" si="216"/>
        <v>0</v>
      </c>
      <c r="V93" s="64"/>
      <c r="W93" s="210">
        <f t="shared" ref="W93" si="244">IFERROR(IFERROR(IFERROR( MATCH(G93, INDEX(Appliances,,1), 0), MATCH(G93, INDEX(Appliances,,2), 0)), MATCH(G93, INDEX(Appliances,,3), 0)), 0)</f>
        <v>0</v>
      </c>
      <c r="X93" s="210" t="str">
        <f t="shared" si="218"/>
        <v>-</v>
      </c>
      <c r="Y93" s="210" t="e">
        <f>IF(X93, MATCH(J93, Y!$F$62:$H$62, 0), 0)</f>
        <v>#VALUE!</v>
      </c>
      <c r="Z93" s="210" cm="1">
        <f t="array" ref="Z93">IFERROR(IF($X93, INDEX(Appliances, $W93, $Y93+3), 0), 0)</f>
        <v>0</v>
      </c>
      <c r="AA93" s="64"/>
      <c r="AB93" s="211" t="b">
        <f t="shared" si="219"/>
        <v>0</v>
      </c>
      <c r="AC93" s="211" cm="1">
        <f t="array" ref="AC93">IF($AB93, INDEX(Appliances, $W93, 9), 0)</f>
        <v>0</v>
      </c>
      <c r="AD93" s="211" cm="1">
        <f t="array" ref="AD93">IF($AB93, INDEX(Appliances, $W93, 10), 0)</f>
        <v>0</v>
      </c>
      <c r="AE93" s="212">
        <f t="shared" si="220"/>
        <v>0</v>
      </c>
      <c r="AF93" s="213">
        <f t="shared" si="221"/>
        <v>0</v>
      </c>
      <c r="AG93" s="222" t="str">
        <f t="shared" si="211"/>
        <v>-</v>
      </c>
      <c r="AH93" s="210">
        <f>_xlfn.MAXIFS(Y!$F$61:$J$61, Y!$F$61:$J$61, "&lt;="&amp;AG93)</f>
        <v>0</v>
      </c>
      <c r="AI93" s="210" cm="1">
        <f t="array" ref="AI93">IFERROR(IF(AE93&gt;0, INDEX(Appliances, $W93, MATCH($AH93, Y!$F$61:$J$61, 0)+3),0), 0)</f>
        <v>0</v>
      </c>
      <c r="AJ93" s="64"/>
      <c r="AK93" s="211" t="b">
        <f t="shared" si="222"/>
        <v>0</v>
      </c>
      <c r="AL93" s="211" cm="1">
        <f t="array" ref="AL93">IF($AK93, INDEX(Appliances, $W93, 9), 0)</f>
        <v>0</v>
      </c>
      <c r="AM93" s="211" cm="1">
        <f t="array" ref="AM93">IF($AK93, INDEX(Appliances, $W93, 10), 0)</f>
        <v>0</v>
      </c>
      <c r="AN93" s="212">
        <f t="shared" si="223"/>
        <v>0</v>
      </c>
      <c r="AO93" s="213">
        <f t="shared" si="224"/>
        <v>0</v>
      </c>
      <c r="AP93" s="222" t="str">
        <f t="shared" si="225"/>
        <v>-</v>
      </c>
      <c r="AQ93" s="210">
        <f>_xlfn.MAXIFS(Y!$F$61:$J$61, Y!$F$61:$J$61, "&lt;="&amp;AP93)</f>
        <v>0</v>
      </c>
      <c r="AR93" s="210" cm="1">
        <f t="array" ref="AR93">IFERROR(IF(AN93&gt;0, INDEX(Appliances, $W93, MATCH($AQ93, Y!$F$61:$J$61, 0)+3),0), 0)</f>
        <v>0</v>
      </c>
      <c r="AS93" s="64"/>
      <c r="AT93" s="211" t="b">
        <f t="shared" si="226"/>
        <v>0</v>
      </c>
      <c r="AU93" s="211">
        <f t="shared" ref="AU93" si="245">IF($AT93, INDEX(Appliances, 10, 9), 0)</f>
        <v>0</v>
      </c>
      <c r="AV93" s="211">
        <f t="shared" ref="AV93" si="246">IF($AT93, INDEX(Appliances, 10, 10), 0)</f>
        <v>0</v>
      </c>
      <c r="AW93" s="212">
        <f t="shared" si="229"/>
        <v>0</v>
      </c>
      <c r="AX93" s="213">
        <f t="shared" si="230"/>
        <v>0</v>
      </c>
      <c r="AY93" s="222" t="str">
        <f t="shared" si="231"/>
        <v>-</v>
      </c>
      <c r="AZ93" s="210">
        <f>_xlfn.MAXIFS(Y!$F$61:$J$61, Y!$F$61:$J$61, "&lt;="&amp;AY93)</f>
        <v>0</v>
      </c>
      <c r="BA93" s="210" cm="1">
        <f t="array" ref="BA93">IFERROR(IF(AW93&gt;0, INDEX(Appliances, $W93, MATCH($AQ93, Y!$F$61:$J$61, 0)+3),0), 0)</f>
        <v>0</v>
      </c>
      <c r="BB93" s="64"/>
    </row>
    <row r="94" spans="1:54" s="264" customFormat="1" ht="12" x14ac:dyDescent="0.2">
      <c r="A94" s="64"/>
      <c r="B94" s="251">
        <v>72</v>
      </c>
      <c r="C94" s="255"/>
      <c r="D94" s="255"/>
      <c r="E94" s="256"/>
      <c r="F94" s="257" t="str">
        <f>IFERROR(VLOOKUP(E94, Z!$A$2:$C$4127, 3, FALSE), "")</f>
        <v/>
      </c>
      <c r="G94" s="258"/>
      <c r="H94" s="255"/>
      <c r="I94" s="255"/>
      <c r="J94" s="256"/>
      <c r="K94" s="259"/>
      <c r="L94" s="260"/>
      <c r="M94" s="253">
        <f t="shared" si="209"/>
        <v>0</v>
      </c>
      <c r="N94" s="261"/>
      <c r="O94" s="260"/>
      <c r="P94" s="253">
        <f t="shared" si="214"/>
        <v>0</v>
      </c>
      <c r="Q94" s="261"/>
      <c r="R94" s="260"/>
      <c r="S94" s="262">
        <f t="shared" si="215"/>
        <v>0</v>
      </c>
      <c r="T94" s="268"/>
      <c r="U94" s="263">
        <f t="shared" si="216"/>
        <v>0</v>
      </c>
      <c r="V94" s="64"/>
      <c r="W94" s="210">
        <f t="shared" ref="W94" si="247">IFERROR(IFERROR(IFERROR( MATCH(G94, INDEX(Appliances,,1), 0), MATCH(G94, INDEX(Appliances,,2), 0)), MATCH(G94, INDEX(Appliances,,3), 0)), 0)</f>
        <v>0</v>
      </c>
      <c r="X94" s="210" t="str">
        <f t="shared" si="218"/>
        <v>-</v>
      </c>
      <c r="Y94" s="210" t="e">
        <f>IF(X94, MATCH(J94, Y!$F$62:$H$62, 0), 0)</f>
        <v>#VALUE!</v>
      </c>
      <c r="Z94" s="210" cm="1">
        <f t="array" ref="Z94">IFERROR(IF($X94, INDEX(Appliances, $W94, $Y94+3), 0), 0)</f>
        <v>0</v>
      </c>
      <c r="AA94" s="64"/>
      <c r="AB94" s="211" t="b">
        <f t="shared" si="219"/>
        <v>0</v>
      </c>
      <c r="AC94" s="211" cm="1">
        <f t="array" ref="AC94">IF($AB94, INDEX(Appliances, $W94, 9), 0)</f>
        <v>0</v>
      </c>
      <c r="AD94" s="211" cm="1">
        <f t="array" ref="AD94">IF($AB94, INDEX(Appliances, $W94, 10), 0)</f>
        <v>0</v>
      </c>
      <c r="AE94" s="212">
        <f t="shared" si="220"/>
        <v>0</v>
      </c>
      <c r="AF94" s="213">
        <f t="shared" si="221"/>
        <v>0</v>
      </c>
      <c r="AG94" s="222" t="str">
        <f t="shared" si="211"/>
        <v>-</v>
      </c>
      <c r="AH94" s="210">
        <f>_xlfn.MAXIFS(Y!$F$61:$J$61, Y!$F$61:$J$61, "&lt;="&amp;AG94)</f>
        <v>0</v>
      </c>
      <c r="AI94" s="210" cm="1">
        <f t="array" ref="AI94">IFERROR(IF(AE94&gt;0, INDEX(Appliances, $W94, MATCH($AH94, Y!$F$61:$J$61, 0)+3),0), 0)</f>
        <v>0</v>
      </c>
      <c r="AJ94" s="64"/>
      <c r="AK94" s="211" t="b">
        <f t="shared" si="222"/>
        <v>0</v>
      </c>
      <c r="AL94" s="211" cm="1">
        <f t="array" ref="AL94">IF($AK94, INDEX(Appliances, $W94, 9), 0)</f>
        <v>0</v>
      </c>
      <c r="AM94" s="211" cm="1">
        <f t="array" ref="AM94">IF($AK94, INDEX(Appliances, $W94, 10), 0)</f>
        <v>0</v>
      </c>
      <c r="AN94" s="212">
        <f t="shared" si="223"/>
        <v>0</v>
      </c>
      <c r="AO94" s="213">
        <f t="shared" si="224"/>
        <v>0</v>
      </c>
      <c r="AP94" s="222" t="str">
        <f t="shared" si="225"/>
        <v>-</v>
      </c>
      <c r="AQ94" s="210">
        <f>_xlfn.MAXIFS(Y!$F$61:$J$61, Y!$F$61:$J$61, "&lt;="&amp;AP94)</f>
        <v>0</v>
      </c>
      <c r="AR94" s="210" cm="1">
        <f t="array" ref="AR94">IFERROR(IF(AN94&gt;0, INDEX(Appliances, $W94, MATCH($AQ94, Y!$F$61:$J$61, 0)+3),0), 0)</f>
        <v>0</v>
      </c>
      <c r="AS94" s="64"/>
      <c r="AT94" s="211" t="b">
        <f t="shared" si="226"/>
        <v>0</v>
      </c>
      <c r="AU94" s="211">
        <f t="shared" ref="AU94" si="248">IF($AT94, INDEX(Appliances, 10, 9), 0)</f>
        <v>0</v>
      </c>
      <c r="AV94" s="211">
        <f t="shared" ref="AV94" si="249">IF($AT94, INDEX(Appliances, 10, 10), 0)</f>
        <v>0</v>
      </c>
      <c r="AW94" s="212">
        <f t="shared" si="229"/>
        <v>0</v>
      </c>
      <c r="AX94" s="213">
        <f t="shared" si="230"/>
        <v>0</v>
      </c>
      <c r="AY94" s="222" t="str">
        <f t="shared" si="231"/>
        <v>-</v>
      </c>
      <c r="AZ94" s="210">
        <f>_xlfn.MAXIFS(Y!$F$61:$J$61, Y!$F$61:$J$61, "&lt;="&amp;AY94)</f>
        <v>0</v>
      </c>
      <c r="BA94" s="210" cm="1">
        <f t="array" ref="BA94">IFERROR(IF(AW94&gt;0, INDEX(Appliances, $W94, MATCH($AQ94, Y!$F$61:$J$61, 0)+3),0), 0)</f>
        <v>0</v>
      </c>
      <c r="BB94" s="64"/>
    </row>
    <row r="95" spans="1:54" s="264" customFormat="1" ht="12" x14ac:dyDescent="0.2">
      <c r="A95" s="64"/>
      <c r="B95" s="251">
        <v>73</v>
      </c>
      <c r="C95" s="255"/>
      <c r="D95" s="255"/>
      <c r="E95" s="256"/>
      <c r="F95" s="257" t="str">
        <f>IFERROR(VLOOKUP(E95, Z!$A$2:$C$4127, 3, FALSE), "")</f>
        <v/>
      </c>
      <c r="G95" s="258"/>
      <c r="H95" s="255"/>
      <c r="I95" s="255"/>
      <c r="J95" s="256"/>
      <c r="K95" s="259"/>
      <c r="L95" s="260"/>
      <c r="M95" s="253">
        <f t="shared" si="209"/>
        <v>0</v>
      </c>
      <c r="N95" s="261"/>
      <c r="O95" s="260"/>
      <c r="P95" s="253">
        <f t="shared" si="214"/>
        <v>0</v>
      </c>
      <c r="Q95" s="261"/>
      <c r="R95" s="260"/>
      <c r="S95" s="262">
        <f t="shared" si="215"/>
        <v>0</v>
      </c>
      <c r="T95" s="268"/>
      <c r="U95" s="263">
        <f t="shared" si="216"/>
        <v>0</v>
      </c>
      <c r="V95" s="64"/>
      <c r="W95" s="210">
        <f t="shared" ref="W95" si="250">IFERROR(IFERROR(IFERROR( MATCH(G95, INDEX(Appliances,,1), 0), MATCH(G95, INDEX(Appliances,,2), 0)), MATCH(G95, INDEX(Appliances,,3), 0)), 0)</f>
        <v>0</v>
      </c>
      <c r="X95" s="210" t="str">
        <f t="shared" si="218"/>
        <v>-</v>
      </c>
      <c r="Y95" s="210" t="e">
        <f>IF(X95, MATCH(J95, Y!$F$62:$H$62, 0), 0)</f>
        <v>#VALUE!</v>
      </c>
      <c r="Z95" s="210" cm="1">
        <f t="array" ref="Z95">IFERROR(IF($X95, INDEX(Appliances, $W95, $Y95+3), 0), 0)</f>
        <v>0</v>
      </c>
      <c r="AA95" s="64"/>
      <c r="AB95" s="211" t="b">
        <f t="shared" si="219"/>
        <v>0</v>
      </c>
      <c r="AC95" s="211" cm="1">
        <f t="array" ref="AC95">IF($AB95, INDEX(Appliances, $W95, 9), 0)</f>
        <v>0</v>
      </c>
      <c r="AD95" s="211" cm="1">
        <f t="array" ref="AD95">IF($AB95, INDEX(Appliances, $W95, 10), 0)</f>
        <v>0</v>
      </c>
      <c r="AE95" s="212">
        <f t="shared" si="220"/>
        <v>0</v>
      </c>
      <c r="AF95" s="213">
        <f t="shared" si="221"/>
        <v>0</v>
      </c>
      <c r="AG95" s="222" t="str">
        <f t="shared" si="211"/>
        <v>-</v>
      </c>
      <c r="AH95" s="210">
        <f>_xlfn.MAXIFS(Y!$F$61:$J$61, Y!$F$61:$J$61, "&lt;="&amp;AG95)</f>
        <v>0</v>
      </c>
      <c r="AI95" s="210" cm="1">
        <f t="array" ref="AI95">IFERROR(IF(AE95&gt;0, INDEX(Appliances, $W95, MATCH($AH95, Y!$F$61:$J$61, 0)+3),0), 0)</f>
        <v>0</v>
      </c>
      <c r="AJ95" s="64"/>
      <c r="AK95" s="211" t="b">
        <f t="shared" si="222"/>
        <v>0</v>
      </c>
      <c r="AL95" s="211" cm="1">
        <f t="array" ref="AL95">IF($AK95, INDEX(Appliances, $W95, 9), 0)</f>
        <v>0</v>
      </c>
      <c r="AM95" s="211" cm="1">
        <f t="array" ref="AM95">IF($AK95, INDEX(Appliances, $W95, 10), 0)</f>
        <v>0</v>
      </c>
      <c r="AN95" s="212">
        <f t="shared" si="223"/>
        <v>0</v>
      </c>
      <c r="AO95" s="213">
        <f t="shared" si="224"/>
        <v>0</v>
      </c>
      <c r="AP95" s="222" t="str">
        <f t="shared" si="225"/>
        <v>-</v>
      </c>
      <c r="AQ95" s="210">
        <f>_xlfn.MAXIFS(Y!$F$61:$J$61, Y!$F$61:$J$61, "&lt;="&amp;AP95)</f>
        <v>0</v>
      </c>
      <c r="AR95" s="210" cm="1">
        <f t="array" ref="AR95">IFERROR(IF(AN95&gt;0, INDEX(Appliances, $W95, MATCH($AQ95, Y!$F$61:$J$61, 0)+3),0), 0)</f>
        <v>0</v>
      </c>
      <c r="AS95" s="64"/>
      <c r="AT95" s="211" t="b">
        <f t="shared" si="226"/>
        <v>0</v>
      </c>
      <c r="AU95" s="211">
        <f t="shared" ref="AU95" si="251">IF($AT95, INDEX(Appliances, 10, 9), 0)</f>
        <v>0</v>
      </c>
      <c r="AV95" s="211">
        <f t="shared" ref="AV95" si="252">IF($AT95, INDEX(Appliances, 10, 10), 0)</f>
        <v>0</v>
      </c>
      <c r="AW95" s="212">
        <f t="shared" si="229"/>
        <v>0</v>
      </c>
      <c r="AX95" s="213">
        <f t="shared" si="230"/>
        <v>0</v>
      </c>
      <c r="AY95" s="222" t="str">
        <f t="shared" si="231"/>
        <v>-</v>
      </c>
      <c r="AZ95" s="210">
        <f>_xlfn.MAXIFS(Y!$F$61:$J$61, Y!$F$61:$J$61, "&lt;="&amp;AY95)</f>
        <v>0</v>
      </c>
      <c r="BA95" s="210" cm="1">
        <f t="array" ref="BA95">IFERROR(IF(AW95&gt;0, INDEX(Appliances, $W95, MATCH($AQ95, Y!$F$61:$J$61, 0)+3),0), 0)</f>
        <v>0</v>
      </c>
      <c r="BB95" s="64"/>
    </row>
    <row r="96" spans="1:54" s="264" customFormat="1" ht="12" x14ac:dyDescent="0.2">
      <c r="A96" s="64"/>
      <c r="B96" s="251">
        <v>74</v>
      </c>
      <c r="C96" s="255"/>
      <c r="D96" s="255"/>
      <c r="E96" s="256"/>
      <c r="F96" s="257" t="str">
        <f>IFERROR(VLOOKUP(E96, Z!$A$2:$C$4127, 3, FALSE), "")</f>
        <v/>
      </c>
      <c r="G96" s="258"/>
      <c r="H96" s="255"/>
      <c r="I96" s="255"/>
      <c r="J96" s="256"/>
      <c r="K96" s="259"/>
      <c r="L96" s="260"/>
      <c r="M96" s="253">
        <f t="shared" si="209"/>
        <v>0</v>
      </c>
      <c r="N96" s="261"/>
      <c r="O96" s="260"/>
      <c r="P96" s="253">
        <f t="shared" si="214"/>
        <v>0</v>
      </c>
      <c r="Q96" s="261"/>
      <c r="R96" s="260"/>
      <c r="S96" s="262">
        <f t="shared" si="215"/>
        <v>0</v>
      </c>
      <c r="T96" s="268"/>
      <c r="U96" s="263">
        <f t="shared" si="216"/>
        <v>0</v>
      </c>
      <c r="V96" s="64"/>
      <c r="W96" s="210">
        <f t="shared" ref="W96" si="253">IFERROR(IFERROR(IFERROR( MATCH(G96, INDEX(Appliances,,1), 0), MATCH(G96, INDEX(Appliances,,2), 0)), MATCH(G96, INDEX(Appliances,,3), 0)), 0)</f>
        <v>0</v>
      </c>
      <c r="X96" s="210" t="str">
        <f t="shared" si="218"/>
        <v>-</v>
      </c>
      <c r="Y96" s="210" t="e">
        <f>IF(X96, MATCH(J96, Y!$F$62:$H$62, 0), 0)</f>
        <v>#VALUE!</v>
      </c>
      <c r="Z96" s="210" cm="1">
        <f t="array" ref="Z96">IFERROR(IF($X96, INDEX(Appliances, $W96, $Y96+3), 0), 0)</f>
        <v>0</v>
      </c>
      <c r="AA96" s="64"/>
      <c r="AB96" s="211" t="b">
        <f t="shared" si="219"/>
        <v>0</v>
      </c>
      <c r="AC96" s="211" cm="1">
        <f t="array" ref="AC96">IF($AB96, INDEX(Appliances, $W96, 9), 0)</f>
        <v>0</v>
      </c>
      <c r="AD96" s="211" cm="1">
        <f t="array" ref="AD96">IF($AB96, INDEX(Appliances, $W96, 10), 0)</f>
        <v>0</v>
      </c>
      <c r="AE96" s="212">
        <f t="shared" si="220"/>
        <v>0</v>
      </c>
      <c r="AF96" s="213">
        <f t="shared" si="221"/>
        <v>0</v>
      </c>
      <c r="AG96" s="222" t="str">
        <f t="shared" si="211"/>
        <v>-</v>
      </c>
      <c r="AH96" s="210">
        <f>_xlfn.MAXIFS(Y!$F$61:$J$61, Y!$F$61:$J$61, "&lt;="&amp;AG96)</f>
        <v>0</v>
      </c>
      <c r="AI96" s="210" cm="1">
        <f t="array" ref="AI96">IFERROR(IF(AE96&gt;0, INDEX(Appliances, $W96, MATCH($AH96, Y!$F$61:$J$61, 0)+3),0), 0)</f>
        <v>0</v>
      </c>
      <c r="AJ96" s="64"/>
      <c r="AK96" s="211" t="b">
        <f t="shared" si="222"/>
        <v>0</v>
      </c>
      <c r="AL96" s="211" cm="1">
        <f t="array" ref="AL96">IF($AK96, INDEX(Appliances, $W96, 9), 0)</f>
        <v>0</v>
      </c>
      <c r="AM96" s="211" cm="1">
        <f t="array" ref="AM96">IF($AK96, INDEX(Appliances, $W96, 10), 0)</f>
        <v>0</v>
      </c>
      <c r="AN96" s="212">
        <f t="shared" si="223"/>
        <v>0</v>
      </c>
      <c r="AO96" s="213">
        <f t="shared" si="224"/>
        <v>0</v>
      </c>
      <c r="AP96" s="222" t="str">
        <f t="shared" si="225"/>
        <v>-</v>
      </c>
      <c r="AQ96" s="210">
        <f>_xlfn.MAXIFS(Y!$F$61:$J$61, Y!$F$61:$J$61, "&lt;="&amp;AP96)</f>
        <v>0</v>
      </c>
      <c r="AR96" s="210" cm="1">
        <f t="array" ref="AR96">IFERROR(IF(AN96&gt;0, INDEX(Appliances, $W96, MATCH($AQ96, Y!$F$61:$J$61, 0)+3),0), 0)</f>
        <v>0</v>
      </c>
      <c r="AS96" s="64"/>
      <c r="AT96" s="211" t="b">
        <f t="shared" si="226"/>
        <v>0</v>
      </c>
      <c r="AU96" s="211">
        <f t="shared" ref="AU96" si="254">IF($AT96, INDEX(Appliances, 10, 9), 0)</f>
        <v>0</v>
      </c>
      <c r="AV96" s="211">
        <f t="shared" ref="AV96" si="255">IF($AT96, INDEX(Appliances, 10, 10), 0)</f>
        <v>0</v>
      </c>
      <c r="AW96" s="212">
        <f t="shared" si="229"/>
        <v>0</v>
      </c>
      <c r="AX96" s="213">
        <f t="shared" si="230"/>
        <v>0</v>
      </c>
      <c r="AY96" s="222" t="str">
        <f t="shared" si="231"/>
        <v>-</v>
      </c>
      <c r="AZ96" s="210">
        <f>_xlfn.MAXIFS(Y!$F$61:$J$61, Y!$F$61:$J$61, "&lt;="&amp;AY96)</f>
        <v>0</v>
      </c>
      <c r="BA96" s="210" cm="1">
        <f t="array" ref="BA96">IFERROR(IF(AW96&gt;0, INDEX(Appliances, $W96, MATCH($AQ96, Y!$F$61:$J$61, 0)+3),0), 0)</f>
        <v>0</v>
      </c>
      <c r="BB96" s="64"/>
    </row>
    <row r="97" spans="1:54" s="264" customFormat="1" ht="12" x14ac:dyDescent="0.2">
      <c r="A97" s="64"/>
      <c r="B97" s="251">
        <v>75</v>
      </c>
      <c r="C97" s="255"/>
      <c r="D97" s="255"/>
      <c r="E97" s="256"/>
      <c r="F97" s="257" t="str">
        <f>IFERROR(VLOOKUP(E97, Z!$A$2:$C$4127, 3, FALSE), "")</f>
        <v/>
      </c>
      <c r="G97" s="258"/>
      <c r="H97" s="255"/>
      <c r="I97" s="255"/>
      <c r="J97" s="256"/>
      <c r="K97" s="259"/>
      <c r="L97" s="260"/>
      <c r="M97" s="253">
        <f t="shared" si="209"/>
        <v>0</v>
      </c>
      <c r="N97" s="261"/>
      <c r="O97" s="260"/>
      <c r="P97" s="253">
        <f t="shared" si="214"/>
        <v>0</v>
      </c>
      <c r="Q97" s="261"/>
      <c r="R97" s="260"/>
      <c r="S97" s="262">
        <f t="shared" si="215"/>
        <v>0</v>
      </c>
      <c r="T97" s="268"/>
      <c r="U97" s="263">
        <f t="shared" si="216"/>
        <v>0</v>
      </c>
      <c r="V97" s="64"/>
      <c r="W97" s="210">
        <f t="shared" ref="W97" si="256">IFERROR(IFERROR(IFERROR( MATCH(G97, INDEX(Appliances,,1), 0), MATCH(G97, INDEX(Appliances,,2), 0)), MATCH(G97, INDEX(Appliances,,3), 0)), 0)</f>
        <v>0</v>
      </c>
      <c r="X97" s="210" t="str">
        <f t="shared" si="218"/>
        <v>-</v>
      </c>
      <c r="Y97" s="210" t="e">
        <f>IF(X97, MATCH(J97, Y!$F$62:$H$62, 0), 0)</f>
        <v>#VALUE!</v>
      </c>
      <c r="Z97" s="210" cm="1">
        <f t="array" ref="Z97">IFERROR(IF($X97, INDEX(Appliances, $W97, $Y97+3), 0), 0)</f>
        <v>0</v>
      </c>
      <c r="AA97" s="64"/>
      <c r="AB97" s="211" t="b">
        <f t="shared" si="219"/>
        <v>0</v>
      </c>
      <c r="AC97" s="211" cm="1">
        <f t="array" ref="AC97">IF($AB97, INDEX(Appliances, $W97, 9), 0)</f>
        <v>0</v>
      </c>
      <c r="AD97" s="211" cm="1">
        <f t="array" ref="AD97">IF($AB97, INDEX(Appliances, $W97, 10), 0)</f>
        <v>0</v>
      </c>
      <c r="AE97" s="212">
        <f t="shared" si="220"/>
        <v>0</v>
      </c>
      <c r="AF97" s="213">
        <f t="shared" si="221"/>
        <v>0</v>
      </c>
      <c r="AG97" s="222" t="str">
        <f t="shared" si="211"/>
        <v>-</v>
      </c>
      <c r="AH97" s="210">
        <f>_xlfn.MAXIFS(Y!$F$61:$J$61, Y!$F$61:$J$61, "&lt;="&amp;AG97)</f>
        <v>0</v>
      </c>
      <c r="AI97" s="210" cm="1">
        <f t="array" ref="AI97">IFERROR(IF(AE97&gt;0, INDEX(Appliances, $W97, MATCH($AH97, Y!$F$61:$J$61, 0)+3),0), 0)</f>
        <v>0</v>
      </c>
      <c r="AJ97" s="64"/>
      <c r="AK97" s="211" t="b">
        <f t="shared" si="222"/>
        <v>0</v>
      </c>
      <c r="AL97" s="211" cm="1">
        <f t="array" ref="AL97">IF($AK97, INDEX(Appliances, $W97, 9), 0)</f>
        <v>0</v>
      </c>
      <c r="AM97" s="211" cm="1">
        <f t="array" ref="AM97">IF($AK97, INDEX(Appliances, $W97, 10), 0)</f>
        <v>0</v>
      </c>
      <c r="AN97" s="212">
        <f t="shared" si="223"/>
        <v>0</v>
      </c>
      <c r="AO97" s="213">
        <f t="shared" si="224"/>
        <v>0</v>
      </c>
      <c r="AP97" s="222" t="str">
        <f t="shared" si="225"/>
        <v>-</v>
      </c>
      <c r="AQ97" s="210">
        <f>_xlfn.MAXIFS(Y!$F$61:$J$61, Y!$F$61:$J$61, "&lt;="&amp;AP97)</f>
        <v>0</v>
      </c>
      <c r="AR97" s="210" cm="1">
        <f t="array" ref="AR97">IFERROR(IF(AN97&gt;0, INDEX(Appliances, $W97, MATCH($AQ97, Y!$F$61:$J$61, 0)+3),0), 0)</f>
        <v>0</v>
      </c>
      <c r="AS97" s="64"/>
      <c r="AT97" s="211" t="b">
        <f t="shared" si="226"/>
        <v>0</v>
      </c>
      <c r="AU97" s="211">
        <f t="shared" ref="AU97" si="257">IF($AT97, INDEX(Appliances, 10, 9), 0)</f>
        <v>0</v>
      </c>
      <c r="AV97" s="211">
        <f t="shared" ref="AV97" si="258">IF($AT97, INDEX(Appliances, 10, 10), 0)</f>
        <v>0</v>
      </c>
      <c r="AW97" s="212">
        <f t="shared" si="229"/>
        <v>0</v>
      </c>
      <c r="AX97" s="213">
        <f t="shared" si="230"/>
        <v>0</v>
      </c>
      <c r="AY97" s="222" t="str">
        <f t="shared" si="231"/>
        <v>-</v>
      </c>
      <c r="AZ97" s="210">
        <f>_xlfn.MAXIFS(Y!$F$61:$J$61, Y!$F$61:$J$61, "&lt;="&amp;AY97)</f>
        <v>0</v>
      </c>
      <c r="BA97" s="210" cm="1">
        <f t="array" ref="BA97">IFERROR(IF(AW97&gt;0, INDEX(Appliances, $W97, MATCH($AQ97, Y!$F$61:$J$61, 0)+3),0), 0)</f>
        <v>0</v>
      </c>
      <c r="BB97" s="64"/>
    </row>
    <row r="98" spans="1:54" s="264" customFormat="1" ht="12" x14ac:dyDescent="0.2">
      <c r="A98" s="64"/>
      <c r="B98" s="251">
        <v>76</v>
      </c>
      <c r="C98" s="255"/>
      <c r="D98" s="255"/>
      <c r="E98" s="256"/>
      <c r="F98" s="257" t="str">
        <f>IFERROR(VLOOKUP(E98, Z!$A$2:$C$4127, 3, FALSE), "")</f>
        <v/>
      </c>
      <c r="G98" s="258"/>
      <c r="H98" s="255"/>
      <c r="I98" s="255"/>
      <c r="J98" s="256"/>
      <c r="K98" s="259"/>
      <c r="L98" s="260"/>
      <c r="M98" s="253">
        <f t="shared" si="209"/>
        <v>0</v>
      </c>
      <c r="N98" s="261"/>
      <c r="O98" s="260"/>
      <c r="P98" s="253">
        <f t="shared" si="214"/>
        <v>0</v>
      </c>
      <c r="Q98" s="261"/>
      <c r="R98" s="260"/>
      <c r="S98" s="262">
        <f t="shared" si="215"/>
        <v>0</v>
      </c>
      <c r="T98" s="268"/>
      <c r="U98" s="263">
        <f t="shared" si="216"/>
        <v>0</v>
      </c>
      <c r="V98" s="64"/>
      <c r="W98" s="210">
        <f t="shared" ref="W98" si="259">IFERROR(IFERROR(IFERROR( MATCH(G98, INDEX(Appliances,,1), 0), MATCH(G98, INDEX(Appliances,,2), 0)), MATCH(G98, INDEX(Appliances,,3), 0)), 0)</f>
        <v>0</v>
      </c>
      <c r="X98" s="210" t="str">
        <f t="shared" si="218"/>
        <v>-</v>
      </c>
      <c r="Y98" s="210" t="e">
        <f>IF(X98, MATCH(J98, Y!$F$62:$H$62, 0), 0)</f>
        <v>#VALUE!</v>
      </c>
      <c r="Z98" s="210" cm="1">
        <f t="array" ref="Z98">IFERROR(IF($X98, INDEX(Appliances, $W98, $Y98+3), 0), 0)</f>
        <v>0</v>
      </c>
      <c r="AA98" s="64"/>
      <c r="AB98" s="211" t="b">
        <f t="shared" si="219"/>
        <v>0</v>
      </c>
      <c r="AC98" s="211" cm="1">
        <f t="array" ref="AC98">IF($AB98, INDEX(Appliances, $W98, 9), 0)</f>
        <v>0</v>
      </c>
      <c r="AD98" s="211" cm="1">
        <f t="array" ref="AD98">IF($AB98, INDEX(Appliances, $W98, 10), 0)</f>
        <v>0</v>
      </c>
      <c r="AE98" s="212">
        <f t="shared" si="220"/>
        <v>0</v>
      </c>
      <c r="AF98" s="213">
        <f t="shared" si="221"/>
        <v>0</v>
      </c>
      <c r="AG98" s="222" t="str">
        <f t="shared" si="211"/>
        <v>-</v>
      </c>
      <c r="AH98" s="210">
        <f>_xlfn.MAXIFS(Y!$F$61:$J$61, Y!$F$61:$J$61, "&lt;="&amp;AG98)</f>
        <v>0</v>
      </c>
      <c r="AI98" s="210" cm="1">
        <f t="array" ref="AI98">IFERROR(IF(AE98&gt;0, INDEX(Appliances, $W98, MATCH($AH98, Y!$F$61:$J$61, 0)+3),0), 0)</f>
        <v>0</v>
      </c>
      <c r="AJ98" s="64"/>
      <c r="AK98" s="211" t="b">
        <f t="shared" si="222"/>
        <v>0</v>
      </c>
      <c r="AL98" s="211" cm="1">
        <f t="array" ref="AL98">IF($AK98, INDEX(Appliances, $W98, 9), 0)</f>
        <v>0</v>
      </c>
      <c r="AM98" s="211" cm="1">
        <f t="array" ref="AM98">IF($AK98, INDEX(Appliances, $W98, 10), 0)</f>
        <v>0</v>
      </c>
      <c r="AN98" s="212">
        <f t="shared" si="223"/>
        <v>0</v>
      </c>
      <c r="AO98" s="213">
        <f t="shared" si="224"/>
        <v>0</v>
      </c>
      <c r="AP98" s="222" t="str">
        <f t="shared" si="225"/>
        <v>-</v>
      </c>
      <c r="AQ98" s="210">
        <f>_xlfn.MAXIFS(Y!$F$61:$J$61, Y!$F$61:$J$61, "&lt;="&amp;AP98)</f>
        <v>0</v>
      </c>
      <c r="AR98" s="210" cm="1">
        <f t="array" ref="AR98">IFERROR(IF(AN98&gt;0, INDEX(Appliances, $W98, MATCH($AQ98, Y!$F$61:$J$61, 0)+3),0), 0)</f>
        <v>0</v>
      </c>
      <c r="AS98" s="64"/>
      <c r="AT98" s="211" t="b">
        <f t="shared" si="226"/>
        <v>0</v>
      </c>
      <c r="AU98" s="211">
        <f t="shared" ref="AU98" si="260">IF($AT98, INDEX(Appliances, 10, 9), 0)</f>
        <v>0</v>
      </c>
      <c r="AV98" s="211">
        <f t="shared" ref="AV98" si="261">IF($AT98, INDEX(Appliances, 10, 10), 0)</f>
        <v>0</v>
      </c>
      <c r="AW98" s="212">
        <f t="shared" si="229"/>
        <v>0</v>
      </c>
      <c r="AX98" s="213">
        <f t="shared" si="230"/>
        <v>0</v>
      </c>
      <c r="AY98" s="222" t="str">
        <f t="shared" si="231"/>
        <v>-</v>
      </c>
      <c r="AZ98" s="210">
        <f>_xlfn.MAXIFS(Y!$F$61:$J$61, Y!$F$61:$J$61, "&lt;="&amp;AY98)</f>
        <v>0</v>
      </c>
      <c r="BA98" s="210" cm="1">
        <f t="array" ref="BA98">IFERROR(IF(AW98&gt;0, INDEX(Appliances, $W98, MATCH($AQ98, Y!$F$61:$J$61, 0)+3),0), 0)</f>
        <v>0</v>
      </c>
      <c r="BB98" s="64"/>
    </row>
    <row r="99" spans="1:54" s="264" customFormat="1" ht="12" x14ac:dyDescent="0.2">
      <c r="A99" s="64"/>
      <c r="B99" s="251">
        <v>77</v>
      </c>
      <c r="C99" s="255"/>
      <c r="D99" s="255"/>
      <c r="E99" s="256"/>
      <c r="F99" s="257" t="str">
        <f>IFERROR(VLOOKUP(E99, Z!$A$2:$C$4127, 3, FALSE), "")</f>
        <v/>
      </c>
      <c r="G99" s="258"/>
      <c r="H99" s="255"/>
      <c r="I99" s="255"/>
      <c r="J99" s="256"/>
      <c r="K99" s="259"/>
      <c r="L99" s="260"/>
      <c r="M99" s="253">
        <f t="shared" si="209"/>
        <v>0</v>
      </c>
      <c r="N99" s="261"/>
      <c r="O99" s="260"/>
      <c r="P99" s="253">
        <f t="shared" si="214"/>
        <v>0</v>
      </c>
      <c r="Q99" s="261"/>
      <c r="R99" s="260"/>
      <c r="S99" s="262">
        <f t="shared" si="215"/>
        <v>0</v>
      </c>
      <c r="T99" s="268"/>
      <c r="U99" s="263">
        <f t="shared" si="216"/>
        <v>0</v>
      </c>
      <c r="V99" s="64"/>
      <c r="W99" s="210">
        <f t="shared" ref="W99" si="262">IFERROR(IFERROR(IFERROR( MATCH(G99, INDEX(Appliances,,1), 0), MATCH(G99, INDEX(Appliances,,2), 0)), MATCH(G99, INDEX(Appliances,,3), 0)), 0)</f>
        <v>0</v>
      </c>
      <c r="X99" s="210" t="str">
        <f t="shared" si="218"/>
        <v>-</v>
      </c>
      <c r="Y99" s="210" t="e">
        <f>IF(X99, MATCH(J99, Y!$F$62:$H$62, 0), 0)</f>
        <v>#VALUE!</v>
      </c>
      <c r="Z99" s="210" cm="1">
        <f t="array" ref="Z99">IFERROR(IF($X99, INDEX(Appliances, $W99, $Y99+3), 0), 0)</f>
        <v>0</v>
      </c>
      <c r="AA99" s="64"/>
      <c r="AB99" s="211" t="b">
        <f t="shared" si="219"/>
        <v>0</v>
      </c>
      <c r="AC99" s="211" cm="1">
        <f t="array" ref="AC99">IF($AB99, INDEX(Appliances, $W99, 9), 0)</f>
        <v>0</v>
      </c>
      <c r="AD99" s="211" cm="1">
        <f t="array" ref="AD99">IF($AB99, INDEX(Appliances, $W99, 10), 0)</f>
        <v>0</v>
      </c>
      <c r="AE99" s="212">
        <f t="shared" si="220"/>
        <v>0</v>
      </c>
      <c r="AF99" s="213">
        <f t="shared" si="221"/>
        <v>0</v>
      </c>
      <c r="AG99" s="222" t="str">
        <f t="shared" si="211"/>
        <v>-</v>
      </c>
      <c r="AH99" s="210">
        <f>_xlfn.MAXIFS(Y!$F$61:$J$61, Y!$F$61:$J$61, "&lt;="&amp;AG99)</f>
        <v>0</v>
      </c>
      <c r="AI99" s="210" cm="1">
        <f t="array" ref="AI99">IFERROR(IF(AE99&gt;0, INDEX(Appliances, $W99, MATCH($AH99, Y!$F$61:$J$61, 0)+3),0), 0)</f>
        <v>0</v>
      </c>
      <c r="AJ99" s="64"/>
      <c r="AK99" s="211" t="b">
        <f t="shared" si="222"/>
        <v>0</v>
      </c>
      <c r="AL99" s="211" cm="1">
        <f t="array" ref="AL99">IF($AK99, INDEX(Appliances, $W99, 9), 0)</f>
        <v>0</v>
      </c>
      <c r="AM99" s="211" cm="1">
        <f t="array" ref="AM99">IF($AK99, INDEX(Appliances, $W99, 10), 0)</f>
        <v>0</v>
      </c>
      <c r="AN99" s="212">
        <f t="shared" si="223"/>
        <v>0</v>
      </c>
      <c r="AO99" s="213">
        <f t="shared" si="224"/>
        <v>0</v>
      </c>
      <c r="AP99" s="222" t="str">
        <f t="shared" si="225"/>
        <v>-</v>
      </c>
      <c r="AQ99" s="210">
        <f>_xlfn.MAXIFS(Y!$F$61:$J$61, Y!$F$61:$J$61, "&lt;="&amp;AP99)</f>
        <v>0</v>
      </c>
      <c r="AR99" s="210" cm="1">
        <f t="array" ref="AR99">IFERROR(IF(AN99&gt;0, INDEX(Appliances, $W99, MATCH($AQ99, Y!$F$61:$J$61, 0)+3),0), 0)</f>
        <v>0</v>
      </c>
      <c r="AS99" s="64"/>
      <c r="AT99" s="211" t="b">
        <f t="shared" si="226"/>
        <v>0</v>
      </c>
      <c r="AU99" s="211">
        <f t="shared" ref="AU99" si="263">IF($AT99, INDEX(Appliances, 10, 9), 0)</f>
        <v>0</v>
      </c>
      <c r="AV99" s="211">
        <f t="shared" ref="AV99" si="264">IF($AT99, INDEX(Appliances, 10, 10), 0)</f>
        <v>0</v>
      </c>
      <c r="AW99" s="212">
        <f t="shared" si="229"/>
        <v>0</v>
      </c>
      <c r="AX99" s="213">
        <f t="shared" si="230"/>
        <v>0</v>
      </c>
      <c r="AY99" s="222" t="str">
        <f t="shared" si="231"/>
        <v>-</v>
      </c>
      <c r="AZ99" s="210">
        <f>_xlfn.MAXIFS(Y!$F$61:$J$61, Y!$F$61:$J$61, "&lt;="&amp;AY99)</f>
        <v>0</v>
      </c>
      <c r="BA99" s="210" cm="1">
        <f t="array" ref="BA99">IFERROR(IF(AW99&gt;0, INDEX(Appliances, $W99, MATCH($AQ99, Y!$F$61:$J$61, 0)+3),0), 0)</f>
        <v>0</v>
      </c>
      <c r="BB99" s="64"/>
    </row>
    <row r="100" spans="1:54" s="264" customFormat="1" ht="12" x14ac:dyDescent="0.2">
      <c r="A100" s="64"/>
      <c r="B100" s="251">
        <v>78</v>
      </c>
      <c r="C100" s="255"/>
      <c r="D100" s="255"/>
      <c r="E100" s="256"/>
      <c r="F100" s="257" t="str">
        <f>IFERROR(VLOOKUP(E100, Z!$A$2:$C$4127, 3, FALSE), "")</f>
        <v/>
      </c>
      <c r="G100" s="258"/>
      <c r="H100" s="255"/>
      <c r="I100" s="255"/>
      <c r="J100" s="256"/>
      <c r="K100" s="259"/>
      <c r="L100" s="260"/>
      <c r="M100" s="253">
        <f t="shared" si="209"/>
        <v>0</v>
      </c>
      <c r="N100" s="261"/>
      <c r="O100" s="260"/>
      <c r="P100" s="253">
        <f t="shared" si="214"/>
        <v>0</v>
      </c>
      <c r="Q100" s="261"/>
      <c r="R100" s="260"/>
      <c r="S100" s="262">
        <f t="shared" si="215"/>
        <v>0</v>
      </c>
      <c r="T100" s="268"/>
      <c r="U100" s="263">
        <f t="shared" si="216"/>
        <v>0</v>
      </c>
      <c r="V100" s="64"/>
      <c r="W100" s="210">
        <f t="shared" ref="W100" si="265">IFERROR(IFERROR(IFERROR( MATCH(G100, INDEX(Appliances,,1), 0), MATCH(G100, INDEX(Appliances,,2), 0)), MATCH(G100, INDEX(Appliances,,3), 0)), 0)</f>
        <v>0</v>
      </c>
      <c r="X100" s="210" t="str">
        <f t="shared" si="218"/>
        <v>-</v>
      </c>
      <c r="Y100" s="210" t="e">
        <f>IF(X100, MATCH(J100, Y!$F$62:$H$62, 0), 0)</f>
        <v>#VALUE!</v>
      </c>
      <c r="Z100" s="210" cm="1">
        <f t="array" ref="Z100">IFERROR(IF($X100, INDEX(Appliances, $W100, $Y100+3), 0), 0)</f>
        <v>0</v>
      </c>
      <c r="AA100" s="64"/>
      <c r="AB100" s="211" t="b">
        <f t="shared" si="219"/>
        <v>0</v>
      </c>
      <c r="AC100" s="211" cm="1">
        <f t="array" ref="AC100">IF($AB100, INDEX(Appliances, $W100, 9), 0)</f>
        <v>0</v>
      </c>
      <c r="AD100" s="211" cm="1">
        <f t="array" ref="AD100">IF($AB100, INDEX(Appliances, $W100, 10), 0)</f>
        <v>0</v>
      </c>
      <c r="AE100" s="212">
        <f t="shared" si="220"/>
        <v>0</v>
      </c>
      <c r="AF100" s="213">
        <f t="shared" si="221"/>
        <v>0</v>
      </c>
      <c r="AG100" s="222" t="str">
        <f t="shared" si="211"/>
        <v>-</v>
      </c>
      <c r="AH100" s="210">
        <f>_xlfn.MAXIFS(Y!$F$61:$J$61, Y!$F$61:$J$61, "&lt;="&amp;AG100)</f>
        <v>0</v>
      </c>
      <c r="AI100" s="210" cm="1">
        <f t="array" ref="AI100">IFERROR(IF(AE100&gt;0, INDEX(Appliances, $W100, MATCH($AH100, Y!$F$61:$J$61, 0)+3),0), 0)</f>
        <v>0</v>
      </c>
      <c r="AJ100" s="64"/>
      <c r="AK100" s="211" t="b">
        <f t="shared" si="222"/>
        <v>0</v>
      </c>
      <c r="AL100" s="211" cm="1">
        <f t="array" ref="AL100">IF($AK100, INDEX(Appliances, $W100, 9), 0)</f>
        <v>0</v>
      </c>
      <c r="AM100" s="211" cm="1">
        <f t="array" ref="AM100">IF($AK100, INDEX(Appliances, $W100, 10), 0)</f>
        <v>0</v>
      </c>
      <c r="AN100" s="212">
        <f t="shared" si="223"/>
        <v>0</v>
      </c>
      <c r="AO100" s="213">
        <f t="shared" si="224"/>
        <v>0</v>
      </c>
      <c r="AP100" s="222" t="str">
        <f t="shared" si="225"/>
        <v>-</v>
      </c>
      <c r="AQ100" s="210">
        <f>_xlfn.MAXIFS(Y!$F$61:$J$61, Y!$F$61:$J$61, "&lt;="&amp;AP100)</f>
        <v>0</v>
      </c>
      <c r="AR100" s="210" cm="1">
        <f t="array" ref="AR100">IFERROR(IF(AN100&gt;0, INDEX(Appliances, $W100, MATCH($AQ100, Y!$F$61:$J$61, 0)+3),0), 0)</f>
        <v>0</v>
      </c>
      <c r="AS100" s="64"/>
      <c r="AT100" s="211" t="b">
        <f t="shared" si="226"/>
        <v>0</v>
      </c>
      <c r="AU100" s="211">
        <f t="shared" ref="AU100" si="266">IF($AT100, INDEX(Appliances, 10, 9), 0)</f>
        <v>0</v>
      </c>
      <c r="AV100" s="211">
        <f t="shared" ref="AV100" si="267">IF($AT100, INDEX(Appliances, 10, 10), 0)</f>
        <v>0</v>
      </c>
      <c r="AW100" s="212">
        <f t="shared" si="229"/>
        <v>0</v>
      </c>
      <c r="AX100" s="213">
        <f t="shared" si="230"/>
        <v>0</v>
      </c>
      <c r="AY100" s="222" t="str">
        <f t="shared" si="231"/>
        <v>-</v>
      </c>
      <c r="AZ100" s="210">
        <f>_xlfn.MAXIFS(Y!$F$61:$J$61, Y!$F$61:$J$61, "&lt;="&amp;AY100)</f>
        <v>0</v>
      </c>
      <c r="BA100" s="210" cm="1">
        <f t="array" ref="BA100">IFERROR(IF(AW100&gt;0, INDEX(Appliances, $W100, MATCH($AQ100, Y!$F$61:$J$61, 0)+3),0), 0)</f>
        <v>0</v>
      </c>
      <c r="BB100" s="64"/>
    </row>
    <row r="101" spans="1:54" s="264" customFormat="1" ht="12" x14ac:dyDescent="0.2">
      <c r="A101" s="64"/>
      <c r="B101" s="251">
        <v>79</v>
      </c>
      <c r="C101" s="255"/>
      <c r="D101" s="255"/>
      <c r="E101" s="256"/>
      <c r="F101" s="257" t="str">
        <f>IFERROR(VLOOKUP(E101, Z!$A$2:$C$4127, 3, FALSE), "")</f>
        <v/>
      </c>
      <c r="G101" s="258"/>
      <c r="H101" s="255"/>
      <c r="I101" s="255"/>
      <c r="J101" s="256"/>
      <c r="K101" s="259"/>
      <c r="L101" s="260"/>
      <c r="M101" s="253">
        <f t="shared" si="209"/>
        <v>0</v>
      </c>
      <c r="N101" s="261"/>
      <c r="O101" s="260"/>
      <c r="P101" s="253">
        <f t="shared" si="214"/>
        <v>0</v>
      </c>
      <c r="Q101" s="261"/>
      <c r="R101" s="260"/>
      <c r="S101" s="262">
        <f t="shared" si="215"/>
        <v>0</v>
      </c>
      <c r="T101" s="268"/>
      <c r="U101" s="263">
        <f t="shared" si="216"/>
        <v>0</v>
      </c>
      <c r="V101" s="64"/>
      <c r="W101" s="210">
        <f t="shared" ref="W101" si="268">IFERROR(IFERROR(IFERROR( MATCH(G101, INDEX(Appliances,,1), 0), MATCH(G101, INDEX(Appliances,,2), 0)), MATCH(G101, INDEX(Appliances,,3), 0)), 0)</f>
        <v>0</v>
      </c>
      <c r="X101" s="210" t="str">
        <f t="shared" si="218"/>
        <v>-</v>
      </c>
      <c r="Y101" s="210" t="e">
        <f>IF(X101, MATCH(J101, Y!$F$62:$H$62, 0), 0)</f>
        <v>#VALUE!</v>
      </c>
      <c r="Z101" s="210" cm="1">
        <f t="array" ref="Z101">IFERROR(IF($X101, INDEX(Appliances, $W101, $Y101+3), 0), 0)</f>
        <v>0</v>
      </c>
      <c r="AA101" s="64"/>
      <c r="AB101" s="211" t="b">
        <f t="shared" si="219"/>
        <v>0</v>
      </c>
      <c r="AC101" s="211" cm="1">
        <f t="array" ref="AC101">IF($AB101, INDEX(Appliances, $W101, 9), 0)</f>
        <v>0</v>
      </c>
      <c r="AD101" s="211" cm="1">
        <f t="array" ref="AD101">IF($AB101, INDEX(Appliances, $W101, 10), 0)</f>
        <v>0</v>
      </c>
      <c r="AE101" s="212">
        <f t="shared" si="220"/>
        <v>0</v>
      </c>
      <c r="AF101" s="213">
        <f t="shared" si="221"/>
        <v>0</v>
      </c>
      <c r="AG101" s="222" t="str">
        <f t="shared" si="211"/>
        <v>-</v>
      </c>
      <c r="AH101" s="210">
        <f>_xlfn.MAXIFS(Y!$F$61:$J$61, Y!$F$61:$J$61, "&lt;="&amp;AG101)</f>
        <v>0</v>
      </c>
      <c r="AI101" s="210" cm="1">
        <f t="array" ref="AI101">IFERROR(IF(AE101&gt;0, INDEX(Appliances, $W101, MATCH($AH101, Y!$F$61:$J$61, 0)+3),0), 0)</f>
        <v>0</v>
      </c>
      <c r="AJ101" s="64"/>
      <c r="AK101" s="211" t="b">
        <f t="shared" si="222"/>
        <v>0</v>
      </c>
      <c r="AL101" s="211" cm="1">
        <f t="array" ref="AL101">IF($AK101, INDEX(Appliances, $W101, 9), 0)</f>
        <v>0</v>
      </c>
      <c r="AM101" s="211" cm="1">
        <f t="array" ref="AM101">IF($AK101, INDEX(Appliances, $W101, 10), 0)</f>
        <v>0</v>
      </c>
      <c r="AN101" s="212">
        <f t="shared" si="223"/>
        <v>0</v>
      </c>
      <c r="AO101" s="213">
        <f t="shared" si="224"/>
        <v>0</v>
      </c>
      <c r="AP101" s="222" t="str">
        <f t="shared" si="225"/>
        <v>-</v>
      </c>
      <c r="AQ101" s="210">
        <f>_xlfn.MAXIFS(Y!$F$61:$J$61, Y!$F$61:$J$61, "&lt;="&amp;AP101)</f>
        <v>0</v>
      </c>
      <c r="AR101" s="210" cm="1">
        <f t="array" ref="AR101">IFERROR(IF(AN101&gt;0, INDEX(Appliances, $W101, MATCH($AQ101, Y!$F$61:$J$61, 0)+3),0), 0)</f>
        <v>0</v>
      </c>
      <c r="AS101" s="64"/>
      <c r="AT101" s="211" t="b">
        <f t="shared" si="226"/>
        <v>0</v>
      </c>
      <c r="AU101" s="211">
        <f t="shared" ref="AU101" si="269">IF($AT101, INDEX(Appliances, 10, 9), 0)</f>
        <v>0</v>
      </c>
      <c r="AV101" s="211">
        <f t="shared" ref="AV101" si="270">IF($AT101, INDEX(Appliances, 10, 10), 0)</f>
        <v>0</v>
      </c>
      <c r="AW101" s="212">
        <f t="shared" si="229"/>
        <v>0</v>
      </c>
      <c r="AX101" s="213">
        <f t="shared" si="230"/>
        <v>0</v>
      </c>
      <c r="AY101" s="222" t="str">
        <f t="shared" si="231"/>
        <v>-</v>
      </c>
      <c r="AZ101" s="210">
        <f>_xlfn.MAXIFS(Y!$F$61:$J$61, Y!$F$61:$J$61, "&lt;="&amp;AY101)</f>
        <v>0</v>
      </c>
      <c r="BA101" s="210" cm="1">
        <f t="array" ref="BA101">IFERROR(IF(AW101&gt;0, INDEX(Appliances, $W101, MATCH($AQ101, Y!$F$61:$J$61, 0)+3),0), 0)</f>
        <v>0</v>
      </c>
      <c r="BB101" s="64"/>
    </row>
    <row r="102" spans="1:54" s="264" customFormat="1" ht="12" x14ac:dyDescent="0.2">
      <c r="A102" s="64"/>
      <c r="B102" s="251">
        <v>80</v>
      </c>
      <c r="C102" s="255"/>
      <c r="D102" s="255"/>
      <c r="E102" s="256"/>
      <c r="F102" s="257" t="str">
        <f>IFERROR(VLOOKUP(E102, Z!$A$2:$C$4127, 3, FALSE), "")</f>
        <v/>
      </c>
      <c r="G102" s="258"/>
      <c r="H102" s="255"/>
      <c r="I102" s="255"/>
      <c r="J102" s="256"/>
      <c r="K102" s="259"/>
      <c r="L102" s="260"/>
      <c r="M102" s="253">
        <f t="shared" si="209"/>
        <v>0</v>
      </c>
      <c r="N102" s="261"/>
      <c r="O102" s="260"/>
      <c r="P102" s="253">
        <f t="shared" si="214"/>
        <v>0</v>
      </c>
      <c r="Q102" s="261"/>
      <c r="R102" s="260"/>
      <c r="S102" s="262">
        <f t="shared" si="215"/>
        <v>0</v>
      </c>
      <c r="T102" s="268"/>
      <c r="U102" s="263">
        <f t="shared" si="216"/>
        <v>0</v>
      </c>
      <c r="V102" s="64"/>
      <c r="W102" s="210">
        <f t="shared" ref="W102" si="271">IFERROR(IFERROR(IFERROR( MATCH(G102, INDEX(Appliances,,1), 0), MATCH(G102, INDEX(Appliances,,2), 0)), MATCH(G102, INDEX(Appliances,,3), 0)), 0)</f>
        <v>0</v>
      </c>
      <c r="X102" s="210" t="str">
        <f t="shared" si="218"/>
        <v>-</v>
      </c>
      <c r="Y102" s="210" t="e">
        <f>IF(X102, MATCH(J102, Y!$F$62:$H$62, 0), 0)</f>
        <v>#VALUE!</v>
      </c>
      <c r="Z102" s="210" cm="1">
        <f t="array" ref="Z102">IFERROR(IF($X102, INDEX(Appliances, $W102, $Y102+3), 0), 0)</f>
        <v>0</v>
      </c>
      <c r="AA102" s="64"/>
      <c r="AB102" s="211" t="b">
        <f t="shared" si="219"/>
        <v>0</v>
      </c>
      <c r="AC102" s="211" cm="1">
        <f t="array" ref="AC102">IF($AB102, INDEX(Appliances, $W102, 9), 0)</f>
        <v>0</v>
      </c>
      <c r="AD102" s="211" cm="1">
        <f t="array" ref="AD102">IF($AB102, INDEX(Appliances, $W102, 10), 0)</f>
        <v>0</v>
      </c>
      <c r="AE102" s="212">
        <f t="shared" si="220"/>
        <v>0</v>
      </c>
      <c r="AF102" s="213">
        <f t="shared" si="221"/>
        <v>0</v>
      </c>
      <c r="AG102" s="222" t="str">
        <f t="shared" si="211"/>
        <v>-</v>
      </c>
      <c r="AH102" s="210">
        <f>_xlfn.MAXIFS(Y!$F$61:$J$61, Y!$F$61:$J$61, "&lt;="&amp;AG102)</f>
        <v>0</v>
      </c>
      <c r="AI102" s="210" cm="1">
        <f t="array" ref="AI102">IFERROR(IF(AE102&gt;0, INDEX(Appliances, $W102, MATCH($AH102, Y!$F$61:$J$61, 0)+3),0), 0)</f>
        <v>0</v>
      </c>
      <c r="AJ102" s="64"/>
      <c r="AK102" s="211" t="b">
        <f t="shared" si="222"/>
        <v>0</v>
      </c>
      <c r="AL102" s="211" cm="1">
        <f t="array" ref="AL102">IF($AK102, INDEX(Appliances, $W102, 9), 0)</f>
        <v>0</v>
      </c>
      <c r="AM102" s="211" cm="1">
        <f t="array" ref="AM102">IF($AK102, INDEX(Appliances, $W102, 10), 0)</f>
        <v>0</v>
      </c>
      <c r="AN102" s="212">
        <f t="shared" si="223"/>
        <v>0</v>
      </c>
      <c r="AO102" s="213">
        <f t="shared" si="224"/>
        <v>0</v>
      </c>
      <c r="AP102" s="222" t="str">
        <f t="shared" si="225"/>
        <v>-</v>
      </c>
      <c r="AQ102" s="210">
        <f>_xlfn.MAXIFS(Y!$F$61:$J$61, Y!$F$61:$J$61, "&lt;="&amp;AP102)</f>
        <v>0</v>
      </c>
      <c r="AR102" s="210" cm="1">
        <f t="array" ref="AR102">IFERROR(IF(AN102&gt;0, INDEX(Appliances, $W102, MATCH($AQ102, Y!$F$61:$J$61, 0)+3),0), 0)</f>
        <v>0</v>
      </c>
      <c r="AS102" s="64"/>
      <c r="AT102" s="211" t="b">
        <f t="shared" si="226"/>
        <v>0</v>
      </c>
      <c r="AU102" s="211">
        <f t="shared" ref="AU102" si="272">IF($AT102, INDEX(Appliances, 10, 9), 0)</f>
        <v>0</v>
      </c>
      <c r="AV102" s="211">
        <f t="shared" ref="AV102" si="273">IF($AT102, INDEX(Appliances, 10, 10), 0)</f>
        <v>0</v>
      </c>
      <c r="AW102" s="212">
        <f t="shared" si="229"/>
        <v>0</v>
      </c>
      <c r="AX102" s="213">
        <f t="shared" si="230"/>
        <v>0</v>
      </c>
      <c r="AY102" s="222" t="str">
        <f t="shared" si="231"/>
        <v>-</v>
      </c>
      <c r="AZ102" s="210">
        <f>_xlfn.MAXIFS(Y!$F$61:$J$61, Y!$F$61:$J$61, "&lt;="&amp;AY102)</f>
        <v>0</v>
      </c>
      <c r="BA102" s="210" cm="1">
        <f t="array" ref="BA102">IFERROR(IF(AW102&gt;0, INDEX(Appliances, $W102, MATCH($AQ102, Y!$F$61:$J$61, 0)+3),0), 0)</f>
        <v>0</v>
      </c>
      <c r="BB102" s="64"/>
    </row>
    <row r="103" spans="1:54" s="264" customFormat="1" ht="12" x14ac:dyDescent="0.2">
      <c r="A103" s="64"/>
      <c r="B103" s="251">
        <v>81</v>
      </c>
      <c r="C103" s="255"/>
      <c r="D103" s="255"/>
      <c r="E103" s="256"/>
      <c r="F103" s="257" t="str">
        <f>IFERROR(VLOOKUP(E103, Z!$A$2:$C$4127, 3, FALSE), "")</f>
        <v/>
      </c>
      <c r="G103" s="258"/>
      <c r="H103" s="255"/>
      <c r="I103" s="255"/>
      <c r="J103" s="256"/>
      <c r="K103" s="259"/>
      <c r="L103" s="260"/>
      <c r="M103" s="253">
        <f t="shared" si="209"/>
        <v>0</v>
      </c>
      <c r="N103" s="261"/>
      <c r="O103" s="260"/>
      <c r="P103" s="253">
        <f t="shared" si="214"/>
        <v>0</v>
      </c>
      <c r="Q103" s="261"/>
      <c r="R103" s="260"/>
      <c r="S103" s="262">
        <f t="shared" si="215"/>
        <v>0</v>
      </c>
      <c r="T103" s="268"/>
      <c r="U103" s="263">
        <f t="shared" si="216"/>
        <v>0</v>
      </c>
      <c r="V103" s="64"/>
      <c r="W103" s="210">
        <f t="shared" ref="W103" si="274">IFERROR(IFERROR(IFERROR( MATCH(G103, INDEX(Appliances,,1), 0), MATCH(G103, INDEX(Appliances,,2), 0)), MATCH(G103, INDEX(Appliances,,3), 0)), 0)</f>
        <v>0</v>
      </c>
      <c r="X103" s="210" t="str">
        <f t="shared" si="218"/>
        <v>-</v>
      </c>
      <c r="Y103" s="210" t="e">
        <f>IF(X103, MATCH(J103, Y!$F$62:$H$62, 0), 0)</f>
        <v>#VALUE!</v>
      </c>
      <c r="Z103" s="210" cm="1">
        <f t="array" ref="Z103">IFERROR(IF($X103, INDEX(Appliances, $W103, $Y103+3), 0), 0)</f>
        <v>0</v>
      </c>
      <c r="AA103" s="64"/>
      <c r="AB103" s="211" t="b">
        <f t="shared" si="219"/>
        <v>0</v>
      </c>
      <c r="AC103" s="211" cm="1">
        <f t="array" ref="AC103">IF($AB103, INDEX(Appliances, $W103, 9), 0)</f>
        <v>0</v>
      </c>
      <c r="AD103" s="211" cm="1">
        <f t="array" ref="AD103">IF($AB103, INDEX(Appliances, $W103, 10), 0)</f>
        <v>0</v>
      </c>
      <c r="AE103" s="212">
        <f t="shared" si="220"/>
        <v>0</v>
      </c>
      <c r="AF103" s="213">
        <f t="shared" si="221"/>
        <v>0</v>
      </c>
      <c r="AG103" s="222" t="str">
        <f t="shared" si="211"/>
        <v>-</v>
      </c>
      <c r="AH103" s="210">
        <f>_xlfn.MAXIFS(Y!$F$61:$J$61, Y!$F$61:$J$61, "&lt;="&amp;AG103)</f>
        <v>0</v>
      </c>
      <c r="AI103" s="210" cm="1">
        <f t="array" ref="AI103">IFERROR(IF(AE103&gt;0, INDEX(Appliances, $W103, MATCH($AH103, Y!$F$61:$J$61, 0)+3),0), 0)</f>
        <v>0</v>
      </c>
      <c r="AJ103" s="64"/>
      <c r="AK103" s="211" t="b">
        <f t="shared" si="222"/>
        <v>0</v>
      </c>
      <c r="AL103" s="211" cm="1">
        <f t="array" ref="AL103">IF($AK103, INDEX(Appliances, $W103, 9), 0)</f>
        <v>0</v>
      </c>
      <c r="AM103" s="211" cm="1">
        <f t="array" ref="AM103">IF($AK103, INDEX(Appliances, $W103, 10), 0)</f>
        <v>0</v>
      </c>
      <c r="AN103" s="212">
        <f t="shared" si="223"/>
        <v>0</v>
      </c>
      <c r="AO103" s="213">
        <f t="shared" si="224"/>
        <v>0</v>
      </c>
      <c r="AP103" s="222" t="str">
        <f t="shared" si="225"/>
        <v>-</v>
      </c>
      <c r="AQ103" s="210">
        <f>_xlfn.MAXIFS(Y!$F$61:$J$61, Y!$F$61:$J$61, "&lt;="&amp;AP103)</f>
        <v>0</v>
      </c>
      <c r="AR103" s="210" cm="1">
        <f t="array" ref="AR103">IFERROR(IF(AN103&gt;0, INDEX(Appliances, $W103, MATCH($AQ103, Y!$F$61:$J$61, 0)+3),0), 0)</f>
        <v>0</v>
      </c>
      <c r="AS103" s="64"/>
      <c r="AT103" s="211" t="b">
        <f t="shared" si="226"/>
        <v>0</v>
      </c>
      <c r="AU103" s="211">
        <f t="shared" ref="AU103" si="275">IF($AT103, INDEX(Appliances, 10, 9), 0)</f>
        <v>0</v>
      </c>
      <c r="AV103" s="211">
        <f t="shared" ref="AV103" si="276">IF($AT103, INDEX(Appliances, 10, 10), 0)</f>
        <v>0</v>
      </c>
      <c r="AW103" s="212">
        <f t="shared" si="229"/>
        <v>0</v>
      </c>
      <c r="AX103" s="213">
        <f t="shared" si="230"/>
        <v>0</v>
      </c>
      <c r="AY103" s="222" t="str">
        <f t="shared" si="231"/>
        <v>-</v>
      </c>
      <c r="AZ103" s="210">
        <f>_xlfn.MAXIFS(Y!$F$61:$J$61, Y!$F$61:$J$61, "&lt;="&amp;AY103)</f>
        <v>0</v>
      </c>
      <c r="BA103" s="210" cm="1">
        <f t="array" ref="BA103">IFERROR(IF(AW103&gt;0, INDEX(Appliances, $W103, MATCH($AQ103, Y!$F$61:$J$61, 0)+3),0), 0)</f>
        <v>0</v>
      </c>
      <c r="BB103" s="64"/>
    </row>
    <row r="104" spans="1:54" s="264" customFormat="1" ht="12" x14ac:dyDescent="0.2">
      <c r="A104" s="64"/>
      <c r="B104" s="251">
        <v>82</v>
      </c>
      <c r="C104" s="255"/>
      <c r="D104" s="255"/>
      <c r="E104" s="256"/>
      <c r="F104" s="257" t="str">
        <f>IFERROR(VLOOKUP(E104, Z!$A$2:$C$4127, 3, FALSE), "")</f>
        <v/>
      </c>
      <c r="G104" s="258"/>
      <c r="H104" s="255"/>
      <c r="I104" s="255"/>
      <c r="J104" s="256"/>
      <c r="K104" s="259"/>
      <c r="L104" s="260"/>
      <c r="M104" s="253">
        <f t="shared" si="209"/>
        <v>0</v>
      </c>
      <c r="N104" s="261"/>
      <c r="O104" s="260"/>
      <c r="P104" s="253">
        <f t="shared" si="214"/>
        <v>0</v>
      </c>
      <c r="Q104" s="261"/>
      <c r="R104" s="260"/>
      <c r="S104" s="262">
        <f t="shared" si="215"/>
        <v>0</v>
      </c>
      <c r="T104" s="268"/>
      <c r="U104" s="263">
        <f t="shared" si="216"/>
        <v>0</v>
      </c>
      <c r="V104" s="64"/>
      <c r="W104" s="210">
        <f t="shared" ref="W104" si="277">IFERROR(IFERROR(IFERROR( MATCH(G104, INDEX(Appliances,,1), 0), MATCH(G104, INDEX(Appliances,,2), 0)), MATCH(G104, INDEX(Appliances,,3), 0)), 0)</f>
        <v>0</v>
      </c>
      <c r="X104" s="210" t="str">
        <f t="shared" si="218"/>
        <v>-</v>
      </c>
      <c r="Y104" s="210" t="e">
        <f>IF(X104, MATCH(J104, Y!$F$62:$H$62, 0), 0)</f>
        <v>#VALUE!</v>
      </c>
      <c r="Z104" s="210" cm="1">
        <f t="array" ref="Z104">IFERROR(IF($X104, INDEX(Appliances, $W104, $Y104+3), 0), 0)</f>
        <v>0</v>
      </c>
      <c r="AA104" s="64"/>
      <c r="AB104" s="211" t="b">
        <f t="shared" si="219"/>
        <v>0</v>
      </c>
      <c r="AC104" s="211" cm="1">
        <f t="array" ref="AC104">IF($AB104, INDEX(Appliances, $W104, 9), 0)</f>
        <v>0</v>
      </c>
      <c r="AD104" s="211" cm="1">
        <f t="array" ref="AD104">IF($AB104, INDEX(Appliances, $W104, 10), 0)</f>
        <v>0</v>
      </c>
      <c r="AE104" s="212">
        <f t="shared" si="220"/>
        <v>0</v>
      </c>
      <c r="AF104" s="213">
        <f t="shared" si="221"/>
        <v>0</v>
      </c>
      <c r="AG104" s="222" t="str">
        <f t="shared" si="211"/>
        <v>-</v>
      </c>
      <c r="AH104" s="210">
        <f>_xlfn.MAXIFS(Y!$F$61:$J$61, Y!$F$61:$J$61, "&lt;="&amp;AG104)</f>
        <v>0</v>
      </c>
      <c r="AI104" s="210" cm="1">
        <f t="array" ref="AI104">IFERROR(IF(AE104&gt;0, INDEX(Appliances, $W104, MATCH($AH104, Y!$F$61:$J$61, 0)+3),0), 0)</f>
        <v>0</v>
      </c>
      <c r="AJ104" s="64"/>
      <c r="AK104" s="211" t="b">
        <f t="shared" si="222"/>
        <v>0</v>
      </c>
      <c r="AL104" s="211" cm="1">
        <f t="array" ref="AL104">IF($AK104, INDEX(Appliances, $W104, 9), 0)</f>
        <v>0</v>
      </c>
      <c r="AM104" s="211" cm="1">
        <f t="array" ref="AM104">IF($AK104, INDEX(Appliances, $W104, 10), 0)</f>
        <v>0</v>
      </c>
      <c r="AN104" s="212">
        <f t="shared" si="223"/>
        <v>0</v>
      </c>
      <c r="AO104" s="213">
        <f t="shared" si="224"/>
        <v>0</v>
      </c>
      <c r="AP104" s="222" t="str">
        <f t="shared" si="225"/>
        <v>-</v>
      </c>
      <c r="AQ104" s="210">
        <f>_xlfn.MAXIFS(Y!$F$61:$J$61, Y!$F$61:$J$61, "&lt;="&amp;AP104)</f>
        <v>0</v>
      </c>
      <c r="AR104" s="210" cm="1">
        <f t="array" ref="AR104">IFERROR(IF(AN104&gt;0, INDEX(Appliances, $W104, MATCH($AQ104, Y!$F$61:$J$61, 0)+3),0), 0)</f>
        <v>0</v>
      </c>
      <c r="AS104" s="64"/>
      <c r="AT104" s="211" t="b">
        <f t="shared" si="226"/>
        <v>0</v>
      </c>
      <c r="AU104" s="211">
        <f t="shared" ref="AU104" si="278">IF($AT104, INDEX(Appliances, 10, 9), 0)</f>
        <v>0</v>
      </c>
      <c r="AV104" s="211">
        <f t="shared" ref="AV104" si="279">IF($AT104, INDEX(Appliances, 10, 10), 0)</f>
        <v>0</v>
      </c>
      <c r="AW104" s="212">
        <f t="shared" si="229"/>
        <v>0</v>
      </c>
      <c r="AX104" s="213">
        <f t="shared" si="230"/>
        <v>0</v>
      </c>
      <c r="AY104" s="222" t="str">
        <f t="shared" si="231"/>
        <v>-</v>
      </c>
      <c r="AZ104" s="210">
        <f>_xlfn.MAXIFS(Y!$F$61:$J$61, Y!$F$61:$J$61, "&lt;="&amp;AY104)</f>
        <v>0</v>
      </c>
      <c r="BA104" s="210" cm="1">
        <f t="array" ref="BA104">IFERROR(IF(AW104&gt;0, INDEX(Appliances, $W104, MATCH($AQ104, Y!$F$61:$J$61, 0)+3),0), 0)</f>
        <v>0</v>
      </c>
      <c r="BB104" s="64"/>
    </row>
    <row r="105" spans="1:54" s="264" customFormat="1" ht="12" x14ac:dyDescent="0.2">
      <c r="A105" s="64"/>
      <c r="B105" s="251">
        <v>83</v>
      </c>
      <c r="C105" s="255"/>
      <c r="D105" s="255"/>
      <c r="E105" s="256"/>
      <c r="F105" s="257" t="str">
        <f>IFERROR(VLOOKUP(E105, Z!$A$2:$C$4127, 3, FALSE), "")</f>
        <v/>
      </c>
      <c r="G105" s="258"/>
      <c r="H105" s="255"/>
      <c r="I105" s="255"/>
      <c r="J105" s="256"/>
      <c r="K105" s="259"/>
      <c r="L105" s="260"/>
      <c r="M105" s="253">
        <f t="shared" si="209"/>
        <v>0</v>
      </c>
      <c r="N105" s="261"/>
      <c r="O105" s="260"/>
      <c r="P105" s="253">
        <f t="shared" si="214"/>
        <v>0</v>
      </c>
      <c r="Q105" s="261"/>
      <c r="R105" s="260"/>
      <c r="S105" s="262">
        <f t="shared" si="215"/>
        <v>0</v>
      </c>
      <c r="T105" s="268"/>
      <c r="U105" s="263">
        <f t="shared" si="216"/>
        <v>0</v>
      </c>
      <c r="V105" s="64"/>
      <c r="W105" s="210">
        <f t="shared" ref="W105" si="280">IFERROR(IFERROR(IFERROR( MATCH(G105, INDEX(Appliances,,1), 0), MATCH(G105, INDEX(Appliances,,2), 0)), MATCH(G105, INDEX(Appliances,,3), 0)), 0)</f>
        <v>0</v>
      </c>
      <c r="X105" s="210" t="str">
        <f t="shared" si="218"/>
        <v>-</v>
      </c>
      <c r="Y105" s="210" t="e">
        <f>IF(X105, MATCH(J105, Y!$F$62:$H$62, 0), 0)</f>
        <v>#VALUE!</v>
      </c>
      <c r="Z105" s="210" cm="1">
        <f t="array" ref="Z105">IFERROR(IF($X105, INDEX(Appliances, $W105, $Y105+3), 0), 0)</f>
        <v>0</v>
      </c>
      <c r="AA105" s="64"/>
      <c r="AB105" s="211" t="b">
        <f t="shared" si="219"/>
        <v>0</v>
      </c>
      <c r="AC105" s="211" cm="1">
        <f t="array" ref="AC105">IF($AB105, INDEX(Appliances, $W105, 9), 0)</f>
        <v>0</v>
      </c>
      <c r="AD105" s="211" cm="1">
        <f t="array" ref="AD105">IF($AB105, INDEX(Appliances, $W105, 10), 0)</f>
        <v>0</v>
      </c>
      <c r="AE105" s="212">
        <f t="shared" si="220"/>
        <v>0</v>
      </c>
      <c r="AF105" s="213">
        <f t="shared" si="221"/>
        <v>0</v>
      </c>
      <c r="AG105" s="222" t="str">
        <f t="shared" si="211"/>
        <v>-</v>
      </c>
      <c r="AH105" s="210">
        <f>_xlfn.MAXIFS(Y!$F$61:$J$61, Y!$F$61:$J$61, "&lt;="&amp;AG105)</f>
        <v>0</v>
      </c>
      <c r="AI105" s="210" cm="1">
        <f t="array" ref="AI105">IFERROR(IF(AE105&gt;0, INDEX(Appliances, $W105, MATCH($AH105, Y!$F$61:$J$61, 0)+3),0), 0)</f>
        <v>0</v>
      </c>
      <c r="AJ105" s="64"/>
      <c r="AK105" s="211" t="b">
        <f t="shared" si="222"/>
        <v>0</v>
      </c>
      <c r="AL105" s="211" cm="1">
        <f t="array" ref="AL105">IF($AK105, INDEX(Appliances, $W105, 9), 0)</f>
        <v>0</v>
      </c>
      <c r="AM105" s="211" cm="1">
        <f t="array" ref="AM105">IF($AK105, INDEX(Appliances, $W105, 10), 0)</f>
        <v>0</v>
      </c>
      <c r="AN105" s="212">
        <f t="shared" si="223"/>
        <v>0</v>
      </c>
      <c r="AO105" s="213">
        <f t="shared" si="224"/>
        <v>0</v>
      </c>
      <c r="AP105" s="222" t="str">
        <f t="shared" si="225"/>
        <v>-</v>
      </c>
      <c r="AQ105" s="210">
        <f>_xlfn.MAXIFS(Y!$F$61:$J$61, Y!$F$61:$J$61, "&lt;="&amp;AP105)</f>
        <v>0</v>
      </c>
      <c r="AR105" s="210" cm="1">
        <f t="array" ref="AR105">IFERROR(IF(AN105&gt;0, INDEX(Appliances, $W105, MATCH($AQ105, Y!$F$61:$J$61, 0)+3),0), 0)</f>
        <v>0</v>
      </c>
      <c r="AS105" s="64"/>
      <c r="AT105" s="211" t="b">
        <f t="shared" si="226"/>
        <v>0</v>
      </c>
      <c r="AU105" s="211">
        <f t="shared" ref="AU105" si="281">IF($AT105, INDEX(Appliances, 10, 9), 0)</f>
        <v>0</v>
      </c>
      <c r="AV105" s="211">
        <f t="shared" ref="AV105" si="282">IF($AT105, INDEX(Appliances, 10, 10), 0)</f>
        <v>0</v>
      </c>
      <c r="AW105" s="212">
        <f t="shared" si="229"/>
        <v>0</v>
      </c>
      <c r="AX105" s="213">
        <f t="shared" si="230"/>
        <v>0</v>
      </c>
      <c r="AY105" s="222" t="str">
        <f t="shared" si="231"/>
        <v>-</v>
      </c>
      <c r="AZ105" s="210">
        <f>_xlfn.MAXIFS(Y!$F$61:$J$61, Y!$F$61:$J$61, "&lt;="&amp;AY105)</f>
        <v>0</v>
      </c>
      <c r="BA105" s="210" cm="1">
        <f t="array" ref="BA105">IFERROR(IF(AW105&gt;0, INDEX(Appliances, $W105, MATCH($AQ105, Y!$F$61:$J$61, 0)+3),0), 0)</f>
        <v>0</v>
      </c>
      <c r="BB105" s="64"/>
    </row>
    <row r="106" spans="1:54" s="264" customFormat="1" ht="12" x14ac:dyDescent="0.2">
      <c r="A106" s="64"/>
      <c r="B106" s="251">
        <v>84</v>
      </c>
      <c r="C106" s="255"/>
      <c r="D106" s="255"/>
      <c r="E106" s="256"/>
      <c r="F106" s="257" t="str">
        <f>IFERROR(VLOOKUP(E106, Z!$A$2:$C$4127, 3, FALSE), "")</f>
        <v/>
      </c>
      <c r="G106" s="258"/>
      <c r="H106" s="255"/>
      <c r="I106" s="255"/>
      <c r="J106" s="256"/>
      <c r="K106" s="259"/>
      <c r="L106" s="260"/>
      <c r="M106" s="253">
        <f t="shared" si="209"/>
        <v>0</v>
      </c>
      <c r="N106" s="261"/>
      <c r="O106" s="260"/>
      <c r="P106" s="253">
        <f t="shared" si="214"/>
        <v>0</v>
      </c>
      <c r="Q106" s="261"/>
      <c r="R106" s="260"/>
      <c r="S106" s="262">
        <f t="shared" si="215"/>
        <v>0</v>
      </c>
      <c r="T106" s="268"/>
      <c r="U106" s="263">
        <f t="shared" si="216"/>
        <v>0</v>
      </c>
      <c r="V106" s="64"/>
      <c r="W106" s="210">
        <f t="shared" ref="W106" si="283">IFERROR(IFERROR(IFERROR( MATCH(G106, INDEX(Appliances,,1), 0), MATCH(G106, INDEX(Appliances,,2), 0)), MATCH(G106, INDEX(Appliances,,3), 0)), 0)</f>
        <v>0</v>
      </c>
      <c r="X106" s="210" t="str">
        <f t="shared" si="218"/>
        <v>-</v>
      </c>
      <c r="Y106" s="210" t="e">
        <f>IF(X106, MATCH(J106, Y!$F$62:$H$62, 0), 0)</f>
        <v>#VALUE!</v>
      </c>
      <c r="Z106" s="210" cm="1">
        <f t="array" ref="Z106">IFERROR(IF($X106, INDEX(Appliances, $W106, $Y106+3), 0), 0)</f>
        <v>0</v>
      </c>
      <c r="AA106" s="64"/>
      <c r="AB106" s="211" t="b">
        <f t="shared" si="219"/>
        <v>0</v>
      </c>
      <c r="AC106" s="211" cm="1">
        <f t="array" ref="AC106">IF($AB106, INDEX(Appliances, $W106, 9), 0)</f>
        <v>0</v>
      </c>
      <c r="AD106" s="211" cm="1">
        <f t="array" ref="AD106">IF($AB106, INDEX(Appliances, $W106, 10), 0)</f>
        <v>0</v>
      </c>
      <c r="AE106" s="212">
        <f t="shared" si="220"/>
        <v>0</v>
      </c>
      <c r="AF106" s="213">
        <f t="shared" si="221"/>
        <v>0</v>
      </c>
      <c r="AG106" s="222" t="str">
        <f t="shared" si="211"/>
        <v>-</v>
      </c>
      <c r="AH106" s="210">
        <f>_xlfn.MAXIFS(Y!$F$61:$J$61, Y!$F$61:$J$61, "&lt;="&amp;AG106)</f>
        <v>0</v>
      </c>
      <c r="AI106" s="210" cm="1">
        <f t="array" ref="AI106">IFERROR(IF(AE106&gt;0, INDEX(Appliances, $W106, MATCH($AH106, Y!$F$61:$J$61, 0)+3),0), 0)</f>
        <v>0</v>
      </c>
      <c r="AJ106" s="64"/>
      <c r="AK106" s="211" t="b">
        <f t="shared" si="222"/>
        <v>0</v>
      </c>
      <c r="AL106" s="211" cm="1">
        <f t="array" ref="AL106">IF($AK106, INDEX(Appliances, $W106, 9), 0)</f>
        <v>0</v>
      </c>
      <c r="AM106" s="211" cm="1">
        <f t="array" ref="AM106">IF($AK106, INDEX(Appliances, $W106, 10), 0)</f>
        <v>0</v>
      </c>
      <c r="AN106" s="212">
        <f t="shared" si="223"/>
        <v>0</v>
      </c>
      <c r="AO106" s="213">
        <f t="shared" si="224"/>
        <v>0</v>
      </c>
      <c r="AP106" s="222" t="str">
        <f t="shared" si="225"/>
        <v>-</v>
      </c>
      <c r="AQ106" s="210">
        <f>_xlfn.MAXIFS(Y!$F$61:$J$61, Y!$F$61:$J$61, "&lt;="&amp;AP106)</f>
        <v>0</v>
      </c>
      <c r="AR106" s="210" cm="1">
        <f t="array" ref="AR106">IFERROR(IF(AN106&gt;0, INDEX(Appliances, $W106, MATCH($AQ106, Y!$F$61:$J$61, 0)+3),0), 0)</f>
        <v>0</v>
      </c>
      <c r="AS106" s="64"/>
      <c r="AT106" s="211" t="b">
        <f t="shared" si="226"/>
        <v>0</v>
      </c>
      <c r="AU106" s="211">
        <f t="shared" ref="AU106" si="284">IF($AT106, INDEX(Appliances, 10, 9), 0)</f>
        <v>0</v>
      </c>
      <c r="AV106" s="211">
        <f t="shared" ref="AV106" si="285">IF($AT106, INDEX(Appliances, 10, 10), 0)</f>
        <v>0</v>
      </c>
      <c r="AW106" s="212">
        <f t="shared" si="229"/>
        <v>0</v>
      </c>
      <c r="AX106" s="213">
        <f t="shared" si="230"/>
        <v>0</v>
      </c>
      <c r="AY106" s="222" t="str">
        <f t="shared" si="231"/>
        <v>-</v>
      </c>
      <c r="AZ106" s="210">
        <f>_xlfn.MAXIFS(Y!$F$61:$J$61, Y!$F$61:$J$61, "&lt;="&amp;AY106)</f>
        <v>0</v>
      </c>
      <c r="BA106" s="210" cm="1">
        <f t="array" ref="BA106">IFERROR(IF(AW106&gt;0, INDEX(Appliances, $W106, MATCH($AQ106, Y!$F$61:$J$61, 0)+3),0), 0)</f>
        <v>0</v>
      </c>
      <c r="BB106" s="64"/>
    </row>
    <row r="107" spans="1:54" s="264" customFormat="1" ht="12" x14ac:dyDescent="0.2">
      <c r="A107" s="64"/>
      <c r="B107" s="251">
        <v>85</v>
      </c>
      <c r="C107" s="255"/>
      <c r="D107" s="255"/>
      <c r="E107" s="256"/>
      <c r="F107" s="257" t="str">
        <f>IFERROR(VLOOKUP(E107, Z!$A$2:$C$4127, 3, FALSE), "")</f>
        <v/>
      </c>
      <c r="G107" s="258"/>
      <c r="H107" s="255"/>
      <c r="I107" s="255"/>
      <c r="J107" s="256"/>
      <c r="K107" s="259"/>
      <c r="L107" s="260"/>
      <c r="M107" s="253">
        <f t="shared" si="209"/>
        <v>0</v>
      </c>
      <c r="N107" s="261"/>
      <c r="O107" s="260"/>
      <c r="P107" s="253">
        <f t="shared" si="214"/>
        <v>0</v>
      </c>
      <c r="Q107" s="261"/>
      <c r="R107" s="260"/>
      <c r="S107" s="262">
        <f t="shared" si="215"/>
        <v>0</v>
      </c>
      <c r="T107" s="268"/>
      <c r="U107" s="263">
        <f t="shared" si="216"/>
        <v>0</v>
      </c>
      <c r="V107" s="64"/>
      <c r="W107" s="210">
        <f t="shared" ref="W107" si="286">IFERROR(IFERROR(IFERROR( MATCH(G107, INDEX(Appliances,,1), 0), MATCH(G107, INDEX(Appliances,,2), 0)), MATCH(G107, INDEX(Appliances,,3), 0)), 0)</f>
        <v>0</v>
      </c>
      <c r="X107" s="210" t="str">
        <f t="shared" si="218"/>
        <v>-</v>
      </c>
      <c r="Y107" s="210" t="e">
        <f>IF(X107, MATCH(J107, Y!$F$62:$H$62, 0), 0)</f>
        <v>#VALUE!</v>
      </c>
      <c r="Z107" s="210" cm="1">
        <f t="array" ref="Z107">IFERROR(IF($X107, INDEX(Appliances, $W107, $Y107+3), 0), 0)</f>
        <v>0</v>
      </c>
      <c r="AA107" s="64"/>
      <c r="AB107" s="211" t="b">
        <f t="shared" si="219"/>
        <v>0</v>
      </c>
      <c r="AC107" s="211" cm="1">
        <f t="array" ref="AC107">IF($AB107, INDEX(Appliances, $W107, 9), 0)</f>
        <v>0</v>
      </c>
      <c r="AD107" s="211" cm="1">
        <f t="array" ref="AD107">IF($AB107, INDEX(Appliances, $W107, 10), 0)</f>
        <v>0</v>
      </c>
      <c r="AE107" s="212">
        <f t="shared" si="220"/>
        <v>0</v>
      </c>
      <c r="AF107" s="213">
        <f t="shared" si="221"/>
        <v>0</v>
      </c>
      <c r="AG107" s="222" t="str">
        <f t="shared" si="211"/>
        <v>-</v>
      </c>
      <c r="AH107" s="210">
        <f>_xlfn.MAXIFS(Y!$F$61:$J$61, Y!$F$61:$J$61, "&lt;="&amp;AG107)</f>
        <v>0</v>
      </c>
      <c r="AI107" s="210" cm="1">
        <f t="array" ref="AI107">IFERROR(IF(AE107&gt;0, INDEX(Appliances, $W107, MATCH($AH107, Y!$F$61:$J$61, 0)+3),0), 0)</f>
        <v>0</v>
      </c>
      <c r="AJ107" s="64"/>
      <c r="AK107" s="211" t="b">
        <f t="shared" si="222"/>
        <v>0</v>
      </c>
      <c r="AL107" s="211" cm="1">
        <f t="array" ref="AL107">IF($AK107, INDEX(Appliances, $W107, 9), 0)</f>
        <v>0</v>
      </c>
      <c r="AM107" s="211" cm="1">
        <f t="array" ref="AM107">IF($AK107, INDEX(Appliances, $W107, 10), 0)</f>
        <v>0</v>
      </c>
      <c r="AN107" s="212">
        <f t="shared" si="223"/>
        <v>0</v>
      </c>
      <c r="AO107" s="213">
        <f t="shared" si="224"/>
        <v>0</v>
      </c>
      <c r="AP107" s="222" t="str">
        <f t="shared" si="225"/>
        <v>-</v>
      </c>
      <c r="AQ107" s="210">
        <f>_xlfn.MAXIFS(Y!$F$61:$J$61, Y!$F$61:$J$61, "&lt;="&amp;AP107)</f>
        <v>0</v>
      </c>
      <c r="AR107" s="210" cm="1">
        <f t="array" ref="AR107">IFERROR(IF(AN107&gt;0, INDEX(Appliances, $W107, MATCH($AQ107, Y!$F$61:$J$61, 0)+3),0), 0)</f>
        <v>0</v>
      </c>
      <c r="AS107" s="64"/>
      <c r="AT107" s="211" t="b">
        <f t="shared" si="226"/>
        <v>0</v>
      </c>
      <c r="AU107" s="211">
        <f t="shared" ref="AU107" si="287">IF($AT107, INDEX(Appliances, 10, 9), 0)</f>
        <v>0</v>
      </c>
      <c r="AV107" s="211">
        <f t="shared" ref="AV107" si="288">IF($AT107, INDEX(Appliances, 10, 10), 0)</f>
        <v>0</v>
      </c>
      <c r="AW107" s="212">
        <f t="shared" si="229"/>
        <v>0</v>
      </c>
      <c r="AX107" s="213">
        <f t="shared" si="230"/>
        <v>0</v>
      </c>
      <c r="AY107" s="222" t="str">
        <f t="shared" si="231"/>
        <v>-</v>
      </c>
      <c r="AZ107" s="210">
        <f>_xlfn.MAXIFS(Y!$F$61:$J$61, Y!$F$61:$J$61, "&lt;="&amp;AY107)</f>
        <v>0</v>
      </c>
      <c r="BA107" s="210" cm="1">
        <f t="array" ref="BA107">IFERROR(IF(AW107&gt;0, INDEX(Appliances, $W107, MATCH($AQ107, Y!$F$61:$J$61, 0)+3),0), 0)</f>
        <v>0</v>
      </c>
      <c r="BB107" s="64"/>
    </row>
    <row r="108" spans="1:54" s="264" customFormat="1" ht="12" x14ac:dyDescent="0.2">
      <c r="A108" s="64"/>
      <c r="B108" s="251">
        <v>86</v>
      </c>
      <c r="C108" s="255"/>
      <c r="D108" s="255"/>
      <c r="E108" s="256"/>
      <c r="F108" s="257" t="str">
        <f>IFERROR(VLOOKUP(E108, Z!$A$2:$C$4127, 3, FALSE), "")</f>
        <v/>
      </c>
      <c r="G108" s="258"/>
      <c r="H108" s="255"/>
      <c r="I108" s="255"/>
      <c r="J108" s="256"/>
      <c r="K108" s="259"/>
      <c r="L108" s="260"/>
      <c r="M108" s="253">
        <f t="shared" si="209"/>
        <v>0</v>
      </c>
      <c r="N108" s="261"/>
      <c r="O108" s="260"/>
      <c r="P108" s="253">
        <f t="shared" si="214"/>
        <v>0</v>
      </c>
      <c r="Q108" s="261"/>
      <c r="R108" s="260"/>
      <c r="S108" s="262">
        <f t="shared" si="215"/>
        <v>0</v>
      </c>
      <c r="T108" s="268"/>
      <c r="U108" s="263">
        <f t="shared" si="216"/>
        <v>0</v>
      </c>
      <c r="V108" s="64"/>
      <c r="W108" s="210">
        <f t="shared" ref="W108" si="289">IFERROR(IFERROR(IFERROR( MATCH(G108, INDEX(Appliances,,1), 0), MATCH(G108, INDEX(Appliances,,2), 0)), MATCH(G108, INDEX(Appliances,,3), 0)), 0)</f>
        <v>0</v>
      </c>
      <c r="X108" s="210" t="str">
        <f t="shared" si="218"/>
        <v>-</v>
      </c>
      <c r="Y108" s="210" t="e">
        <f>IF(X108, MATCH(J108, Y!$F$62:$H$62, 0), 0)</f>
        <v>#VALUE!</v>
      </c>
      <c r="Z108" s="210" cm="1">
        <f t="array" ref="Z108">IFERROR(IF($X108, INDEX(Appliances, $W108, $Y108+3), 0), 0)</f>
        <v>0</v>
      </c>
      <c r="AA108" s="64"/>
      <c r="AB108" s="211" t="b">
        <f t="shared" si="219"/>
        <v>0</v>
      </c>
      <c r="AC108" s="211" cm="1">
        <f t="array" ref="AC108">IF($AB108, INDEX(Appliances, $W108, 9), 0)</f>
        <v>0</v>
      </c>
      <c r="AD108" s="211" cm="1">
        <f t="array" ref="AD108">IF($AB108, INDEX(Appliances, $W108, 10), 0)</f>
        <v>0</v>
      </c>
      <c r="AE108" s="212">
        <f t="shared" si="220"/>
        <v>0</v>
      </c>
      <c r="AF108" s="213">
        <f t="shared" si="221"/>
        <v>0</v>
      </c>
      <c r="AG108" s="222" t="str">
        <f t="shared" si="211"/>
        <v>-</v>
      </c>
      <c r="AH108" s="210">
        <f>_xlfn.MAXIFS(Y!$F$61:$J$61, Y!$F$61:$J$61, "&lt;="&amp;AG108)</f>
        <v>0</v>
      </c>
      <c r="AI108" s="210" cm="1">
        <f t="array" ref="AI108">IFERROR(IF(AE108&gt;0, INDEX(Appliances, $W108, MATCH($AH108, Y!$F$61:$J$61, 0)+3),0), 0)</f>
        <v>0</v>
      </c>
      <c r="AJ108" s="64"/>
      <c r="AK108" s="211" t="b">
        <f t="shared" si="222"/>
        <v>0</v>
      </c>
      <c r="AL108" s="211" cm="1">
        <f t="array" ref="AL108">IF($AK108, INDEX(Appliances, $W108, 9), 0)</f>
        <v>0</v>
      </c>
      <c r="AM108" s="211" cm="1">
        <f t="array" ref="AM108">IF($AK108, INDEX(Appliances, $W108, 10), 0)</f>
        <v>0</v>
      </c>
      <c r="AN108" s="212">
        <f t="shared" si="223"/>
        <v>0</v>
      </c>
      <c r="AO108" s="213">
        <f t="shared" si="224"/>
        <v>0</v>
      </c>
      <c r="AP108" s="222" t="str">
        <f t="shared" si="225"/>
        <v>-</v>
      </c>
      <c r="AQ108" s="210">
        <f>_xlfn.MAXIFS(Y!$F$61:$J$61, Y!$F$61:$J$61, "&lt;="&amp;AP108)</f>
        <v>0</v>
      </c>
      <c r="AR108" s="210" cm="1">
        <f t="array" ref="AR108">IFERROR(IF(AN108&gt;0, INDEX(Appliances, $W108, MATCH($AQ108, Y!$F$61:$J$61, 0)+3),0), 0)</f>
        <v>0</v>
      </c>
      <c r="AS108" s="64"/>
      <c r="AT108" s="211" t="b">
        <f t="shared" si="226"/>
        <v>0</v>
      </c>
      <c r="AU108" s="211">
        <f t="shared" ref="AU108" si="290">IF($AT108, INDEX(Appliances, 10, 9), 0)</f>
        <v>0</v>
      </c>
      <c r="AV108" s="211">
        <f t="shared" ref="AV108" si="291">IF($AT108, INDEX(Appliances, 10, 10), 0)</f>
        <v>0</v>
      </c>
      <c r="AW108" s="212">
        <f t="shared" si="229"/>
        <v>0</v>
      </c>
      <c r="AX108" s="213">
        <f t="shared" si="230"/>
        <v>0</v>
      </c>
      <c r="AY108" s="222" t="str">
        <f t="shared" si="231"/>
        <v>-</v>
      </c>
      <c r="AZ108" s="210">
        <f>_xlfn.MAXIFS(Y!$F$61:$J$61, Y!$F$61:$J$61, "&lt;="&amp;AY108)</f>
        <v>0</v>
      </c>
      <c r="BA108" s="210" cm="1">
        <f t="array" ref="BA108">IFERROR(IF(AW108&gt;0, INDEX(Appliances, $W108, MATCH($AQ108, Y!$F$61:$J$61, 0)+3),0), 0)</f>
        <v>0</v>
      </c>
      <c r="BB108" s="64"/>
    </row>
    <row r="109" spans="1:54" s="264" customFormat="1" ht="12" x14ac:dyDescent="0.2">
      <c r="A109" s="64"/>
      <c r="B109" s="251">
        <v>87</v>
      </c>
      <c r="C109" s="255"/>
      <c r="D109" s="255"/>
      <c r="E109" s="256"/>
      <c r="F109" s="257" t="str">
        <f>IFERROR(VLOOKUP(E109, Z!$A$2:$C$4127, 3, FALSE), "")</f>
        <v/>
      </c>
      <c r="G109" s="258"/>
      <c r="H109" s="255"/>
      <c r="I109" s="255"/>
      <c r="J109" s="256"/>
      <c r="K109" s="259"/>
      <c r="L109" s="260"/>
      <c r="M109" s="253">
        <f t="shared" si="209"/>
        <v>0</v>
      </c>
      <c r="N109" s="261"/>
      <c r="O109" s="260"/>
      <c r="P109" s="253">
        <f t="shared" si="214"/>
        <v>0</v>
      </c>
      <c r="Q109" s="261"/>
      <c r="R109" s="260"/>
      <c r="S109" s="262">
        <f t="shared" si="215"/>
        <v>0</v>
      </c>
      <c r="T109" s="268"/>
      <c r="U109" s="263">
        <f t="shared" si="216"/>
        <v>0</v>
      </c>
      <c r="V109" s="64"/>
      <c r="W109" s="210">
        <f t="shared" ref="W109" si="292">IFERROR(IFERROR(IFERROR( MATCH(G109, INDEX(Appliances,,1), 0), MATCH(G109, INDEX(Appliances,,2), 0)), MATCH(G109, INDEX(Appliances,,3), 0)), 0)</f>
        <v>0</v>
      </c>
      <c r="X109" s="210" t="str">
        <f t="shared" si="218"/>
        <v>-</v>
      </c>
      <c r="Y109" s="210" t="e">
        <f>IF(X109, MATCH(J109, Y!$F$62:$H$62, 0), 0)</f>
        <v>#VALUE!</v>
      </c>
      <c r="Z109" s="210" cm="1">
        <f t="array" ref="Z109">IFERROR(IF($X109, INDEX(Appliances, $W109, $Y109+3), 0), 0)</f>
        <v>0</v>
      </c>
      <c r="AA109" s="64"/>
      <c r="AB109" s="211" t="b">
        <f t="shared" si="219"/>
        <v>0</v>
      </c>
      <c r="AC109" s="211" cm="1">
        <f t="array" ref="AC109">IF($AB109, INDEX(Appliances, $W109, 9), 0)</f>
        <v>0</v>
      </c>
      <c r="AD109" s="211" cm="1">
        <f t="array" ref="AD109">IF($AB109, INDEX(Appliances, $W109, 10), 0)</f>
        <v>0</v>
      </c>
      <c r="AE109" s="212">
        <f t="shared" si="220"/>
        <v>0</v>
      </c>
      <c r="AF109" s="213">
        <f t="shared" si="221"/>
        <v>0</v>
      </c>
      <c r="AG109" s="222" t="str">
        <f t="shared" si="211"/>
        <v>-</v>
      </c>
      <c r="AH109" s="210">
        <f>_xlfn.MAXIFS(Y!$F$61:$J$61, Y!$F$61:$J$61, "&lt;="&amp;AG109)</f>
        <v>0</v>
      </c>
      <c r="AI109" s="210" cm="1">
        <f t="array" ref="AI109">IFERROR(IF(AE109&gt;0, INDEX(Appliances, $W109, MATCH($AH109, Y!$F$61:$J$61, 0)+3),0), 0)</f>
        <v>0</v>
      </c>
      <c r="AJ109" s="64"/>
      <c r="AK109" s="211" t="b">
        <f t="shared" si="222"/>
        <v>0</v>
      </c>
      <c r="AL109" s="211" cm="1">
        <f t="array" ref="AL109">IF($AK109, INDEX(Appliances, $W109, 9), 0)</f>
        <v>0</v>
      </c>
      <c r="AM109" s="211" cm="1">
        <f t="array" ref="AM109">IF($AK109, INDEX(Appliances, $W109, 10), 0)</f>
        <v>0</v>
      </c>
      <c r="AN109" s="212">
        <f t="shared" si="223"/>
        <v>0</v>
      </c>
      <c r="AO109" s="213">
        <f t="shared" si="224"/>
        <v>0</v>
      </c>
      <c r="AP109" s="222" t="str">
        <f t="shared" si="225"/>
        <v>-</v>
      </c>
      <c r="AQ109" s="210">
        <f>_xlfn.MAXIFS(Y!$F$61:$J$61, Y!$F$61:$J$61, "&lt;="&amp;AP109)</f>
        <v>0</v>
      </c>
      <c r="AR109" s="210" cm="1">
        <f t="array" ref="AR109">IFERROR(IF(AN109&gt;0, INDEX(Appliances, $W109, MATCH($AQ109, Y!$F$61:$J$61, 0)+3),0), 0)</f>
        <v>0</v>
      </c>
      <c r="AS109" s="64"/>
      <c r="AT109" s="211" t="b">
        <f t="shared" si="226"/>
        <v>0</v>
      </c>
      <c r="AU109" s="211">
        <f t="shared" ref="AU109" si="293">IF($AT109, INDEX(Appliances, 10, 9), 0)</f>
        <v>0</v>
      </c>
      <c r="AV109" s="211">
        <f t="shared" ref="AV109" si="294">IF($AT109, INDEX(Appliances, 10, 10), 0)</f>
        <v>0</v>
      </c>
      <c r="AW109" s="212">
        <f t="shared" si="229"/>
        <v>0</v>
      </c>
      <c r="AX109" s="213">
        <f t="shared" si="230"/>
        <v>0</v>
      </c>
      <c r="AY109" s="222" t="str">
        <f t="shared" si="231"/>
        <v>-</v>
      </c>
      <c r="AZ109" s="210">
        <f>_xlfn.MAXIFS(Y!$F$61:$J$61, Y!$F$61:$J$61, "&lt;="&amp;AY109)</f>
        <v>0</v>
      </c>
      <c r="BA109" s="210" cm="1">
        <f t="array" ref="BA109">IFERROR(IF(AW109&gt;0, INDEX(Appliances, $W109, MATCH($AQ109, Y!$F$61:$J$61, 0)+3),0), 0)</f>
        <v>0</v>
      </c>
      <c r="BB109" s="64"/>
    </row>
    <row r="110" spans="1:54" s="264" customFormat="1" ht="12" x14ac:dyDescent="0.2">
      <c r="A110" s="64"/>
      <c r="B110" s="251">
        <v>88</v>
      </c>
      <c r="C110" s="255"/>
      <c r="D110" s="255"/>
      <c r="E110" s="256"/>
      <c r="F110" s="257" t="str">
        <f>IFERROR(VLOOKUP(E110, Z!$A$2:$C$4127, 3, FALSE), "")</f>
        <v/>
      </c>
      <c r="G110" s="258"/>
      <c r="H110" s="255"/>
      <c r="I110" s="255"/>
      <c r="J110" s="256"/>
      <c r="K110" s="259"/>
      <c r="L110" s="260"/>
      <c r="M110" s="253">
        <f t="shared" si="209"/>
        <v>0</v>
      </c>
      <c r="N110" s="261"/>
      <c r="O110" s="260"/>
      <c r="P110" s="253">
        <f t="shared" si="214"/>
        <v>0</v>
      </c>
      <c r="Q110" s="261"/>
      <c r="R110" s="260"/>
      <c r="S110" s="262">
        <f t="shared" si="215"/>
        <v>0</v>
      </c>
      <c r="T110" s="268"/>
      <c r="U110" s="263">
        <f t="shared" si="216"/>
        <v>0</v>
      </c>
      <c r="V110" s="64"/>
      <c r="W110" s="210">
        <f t="shared" ref="W110" si="295">IFERROR(IFERROR(IFERROR( MATCH(G110, INDEX(Appliances,,1), 0), MATCH(G110, INDEX(Appliances,,2), 0)), MATCH(G110, INDEX(Appliances,,3), 0)), 0)</f>
        <v>0</v>
      </c>
      <c r="X110" s="210" t="str">
        <f t="shared" si="218"/>
        <v>-</v>
      </c>
      <c r="Y110" s="210" t="e">
        <f>IF(X110, MATCH(J110, Y!$F$62:$H$62, 0), 0)</f>
        <v>#VALUE!</v>
      </c>
      <c r="Z110" s="210" cm="1">
        <f t="array" ref="Z110">IFERROR(IF($X110, INDEX(Appliances, $W110, $Y110+3), 0), 0)</f>
        <v>0</v>
      </c>
      <c r="AA110" s="64"/>
      <c r="AB110" s="211" t="b">
        <f t="shared" si="219"/>
        <v>0</v>
      </c>
      <c r="AC110" s="211" cm="1">
        <f t="array" ref="AC110">IF($AB110, INDEX(Appliances, $W110, 9), 0)</f>
        <v>0</v>
      </c>
      <c r="AD110" s="211" cm="1">
        <f t="array" ref="AD110">IF($AB110, INDEX(Appliances, $W110, 10), 0)</f>
        <v>0</v>
      </c>
      <c r="AE110" s="212">
        <f t="shared" si="220"/>
        <v>0</v>
      </c>
      <c r="AF110" s="213">
        <f t="shared" si="221"/>
        <v>0</v>
      </c>
      <c r="AG110" s="222" t="str">
        <f t="shared" si="211"/>
        <v>-</v>
      </c>
      <c r="AH110" s="210">
        <f>_xlfn.MAXIFS(Y!$F$61:$J$61, Y!$F$61:$J$61, "&lt;="&amp;AG110)</f>
        <v>0</v>
      </c>
      <c r="AI110" s="210" cm="1">
        <f t="array" ref="AI110">IFERROR(IF(AE110&gt;0, INDEX(Appliances, $W110, MATCH($AH110, Y!$F$61:$J$61, 0)+3),0), 0)</f>
        <v>0</v>
      </c>
      <c r="AJ110" s="64"/>
      <c r="AK110" s="211" t="b">
        <f t="shared" si="222"/>
        <v>0</v>
      </c>
      <c r="AL110" s="211" cm="1">
        <f t="array" ref="AL110">IF($AK110, INDEX(Appliances, $W110, 9), 0)</f>
        <v>0</v>
      </c>
      <c r="AM110" s="211" cm="1">
        <f t="array" ref="AM110">IF($AK110, INDEX(Appliances, $W110, 10), 0)</f>
        <v>0</v>
      </c>
      <c r="AN110" s="212">
        <f t="shared" si="223"/>
        <v>0</v>
      </c>
      <c r="AO110" s="213">
        <f t="shared" si="224"/>
        <v>0</v>
      </c>
      <c r="AP110" s="222" t="str">
        <f t="shared" si="225"/>
        <v>-</v>
      </c>
      <c r="AQ110" s="210">
        <f>_xlfn.MAXIFS(Y!$F$61:$J$61, Y!$F$61:$J$61, "&lt;="&amp;AP110)</f>
        <v>0</v>
      </c>
      <c r="AR110" s="210" cm="1">
        <f t="array" ref="AR110">IFERROR(IF(AN110&gt;0, INDEX(Appliances, $W110, MATCH($AQ110, Y!$F$61:$J$61, 0)+3),0), 0)</f>
        <v>0</v>
      </c>
      <c r="AS110" s="64"/>
      <c r="AT110" s="211" t="b">
        <f t="shared" si="226"/>
        <v>0</v>
      </c>
      <c r="AU110" s="211">
        <f t="shared" ref="AU110" si="296">IF($AT110, INDEX(Appliances, 10, 9), 0)</f>
        <v>0</v>
      </c>
      <c r="AV110" s="211">
        <f t="shared" ref="AV110" si="297">IF($AT110, INDEX(Appliances, 10, 10), 0)</f>
        <v>0</v>
      </c>
      <c r="AW110" s="212">
        <f t="shared" si="229"/>
        <v>0</v>
      </c>
      <c r="AX110" s="213">
        <f t="shared" si="230"/>
        <v>0</v>
      </c>
      <c r="AY110" s="222" t="str">
        <f t="shared" si="231"/>
        <v>-</v>
      </c>
      <c r="AZ110" s="210">
        <f>_xlfn.MAXIFS(Y!$F$61:$J$61, Y!$F$61:$J$61, "&lt;="&amp;AY110)</f>
        <v>0</v>
      </c>
      <c r="BA110" s="210" cm="1">
        <f t="array" ref="BA110">IFERROR(IF(AW110&gt;0, INDEX(Appliances, $W110, MATCH($AQ110, Y!$F$61:$J$61, 0)+3),0), 0)</f>
        <v>0</v>
      </c>
      <c r="BB110" s="64"/>
    </row>
    <row r="111" spans="1:54" s="264" customFormat="1" ht="12" x14ac:dyDescent="0.2">
      <c r="A111" s="64"/>
      <c r="B111" s="251">
        <v>89</v>
      </c>
      <c r="C111" s="255"/>
      <c r="D111" s="255"/>
      <c r="E111" s="256"/>
      <c r="F111" s="257" t="str">
        <f>IFERROR(VLOOKUP(E111, Z!$A$2:$C$4127, 3, FALSE), "")</f>
        <v/>
      </c>
      <c r="G111" s="258"/>
      <c r="H111" s="255"/>
      <c r="I111" s="255"/>
      <c r="J111" s="256"/>
      <c r="K111" s="259"/>
      <c r="L111" s="260"/>
      <c r="M111" s="253">
        <f t="shared" si="209"/>
        <v>0</v>
      </c>
      <c r="N111" s="261"/>
      <c r="O111" s="260"/>
      <c r="P111" s="253">
        <f t="shared" si="214"/>
        <v>0</v>
      </c>
      <c r="Q111" s="261"/>
      <c r="R111" s="260"/>
      <c r="S111" s="262">
        <f t="shared" si="215"/>
        <v>0</v>
      </c>
      <c r="T111" s="268"/>
      <c r="U111" s="263">
        <f t="shared" si="216"/>
        <v>0</v>
      </c>
      <c r="V111" s="64"/>
      <c r="W111" s="210">
        <f t="shared" ref="W111" si="298">IFERROR(IFERROR(IFERROR( MATCH(G111, INDEX(Appliances,,1), 0), MATCH(G111, INDEX(Appliances,,2), 0)), MATCH(G111, INDEX(Appliances,,3), 0)), 0)</f>
        <v>0</v>
      </c>
      <c r="X111" s="210" t="str">
        <f t="shared" si="218"/>
        <v>-</v>
      </c>
      <c r="Y111" s="210" t="e">
        <f>IF(X111, MATCH(J111, Y!$F$62:$H$62, 0), 0)</f>
        <v>#VALUE!</v>
      </c>
      <c r="Z111" s="210" cm="1">
        <f t="array" ref="Z111">IFERROR(IF($X111, INDEX(Appliances, $W111, $Y111+3), 0), 0)</f>
        <v>0</v>
      </c>
      <c r="AA111" s="64"/>
      <c r="AB111" s="211" t="b">
        <f t="shared" si="219"/>
        <v>0</v>
      </c>
      <c r="AC111" s="211" cm="1">
        <f t="array" ref="AC111">IF($AB111, INDEX(Appliances, $W111, 9), 0)</f>
        <v>0</v>
      </c>
      <c r="AD111" s="211" cm="1">
        <f t="array" ref="AD111">IF($AB111, INDEX(Appliances, $W111, 10), 0)</f>
        <v>0</v>
      </c>
      <c r="AE111" s="212">
        <f t="shared" si="220"/>
        <v>0</v>
      </c>
      <c r="AF111" s="213">
        <f t="shared" si="221"/>
        <v>0</v>
      </c>
      <c r="AG111" s="222" t="str">
        <f t="shared" si="211"/>
        <v>-</v>
      </c>
      <c r="AH111" s="210">
        <f>_xlfn.MAXIFS(Y!$F$61:$J$61, Y!$F$61:$J$61, "&lt;="&amp;AG111)</f>
        <v>0</v>
      </c>
      <c r="AI111" s="210" cm="1">
        <f t="array" ref="AI111">IFERROR(IF(AE111&gt;0, INDEX(Appliances, $W111, MATCH($AH111, Y!$F$61:$J$61, 0)+3),0), 0)</f>
        <v>0</v>
      </c>
      <c r="AJ111" s="64"/>
      <c r="AK111" s="211" t="b">
        <f t="shared" si="222"/>
        <v>0</v>
      </c>
      <c r="AL111" s="211" cm="1">
        <f t="array" ref="AL111">IF($AK111, INDEX(Appliances, $W111, 9), 0)</f>
        <v>0</v>
      </c>
      <c r="AM111" s="211" cm="1">
        <f t="array" ref="AM111">IF($AK111, INDEX(Appliances, $W111, 10), 0)</f>
        <v>0</v>
      </c>
      <c r="AN111" s="212">
        <f t="shared" si="223"/>
        <v>0</v>
      </c>
      <c r="AO111" s="213">
        <f t="shared" si="224"/>
        <v>0</v>
      </c>
      <c r="AP111" s="222" t="str">
        <f t="shared" si="225"/>
        <v>-</v>
      </c>
      <c r="AQ111" s="210">
        <f>_xlfn.MAXIFS(Y!$F$61:$J$61, Y!$F$61:$J$61, "&lt;="&amp;AP111)</f>
        <v>0</v>
      </c>
      <c r="AR111" s="210" cm="1">
        <f t="array" ref="AR111">IFERROR(IF(AN111&gt;0, INDEX(Appliances, $W111, MATCH($AQ111, Y!$F$61:$J$61, 0)+3),0), 0)</f>
        <v>0</v>
      </c>
      <c r="AS111" s="64"/>
      <c r="AT111" s="211" t="b">
        <f t="shared" si="226"/>
        <v>0</v>
      </c>
      <c r="AU111" s="211">
        <f t="shared" ref="AU111" si="299">IF($AT111, INDEX(Appliances, 10, 9), 0)</f>
        <v>0</v>
      </c>
      <c r="AV111" s="211">
        <f t="shared" ref="AV111" si="300">IF($AT111, INDEX(Appliances, 10, 10), 0)</f>
        <v>0</v>
      </c>
      <c r="AW111" s="212">
        <f t="shared" si="229"/>
        <v>0</v>
      </c>
      <c r="AX111" s="213">
        <f t="shared" si="230"/>
        <v>0</v>
      </c>
      <c r="AY111" s="222" t="str">
        <f t="shared" si="231"/>
        <v>-</v>
      </c>
      <c r="AZ111" s="210">
        <f>_xlfn.MAXIFS(Y!$F$61:$J$61, Y!$F$61:$J$61, "&lt;="&amp;AY111)</f>
        <v>0</v>
      </c>
      <c r="BA111" s="210" cm="1">
        <f t="array" ref="BA111">IFERROR(IF(AW111&gt;0, INDEX(Appliances, $W111, MATCH($AQ111, Y!$F$61:$J$61, 0)+3),0), 0)</f>
        <v>0</v>
      </c>
      <c r="BB111" s="64"/>
    </row>
    <row r="112" spans="1:54" s="264" customFormat="1" ht="12" x14ac:dyDescent="0.2">
      <c r="A112" s="64"/>
      <c r="B112" s="251">
        <v>90</v>
      </c>
      <c r="C112" s="255"/>
      <c r="D112" s="255"/>
      <c r="E112" s="256"/>
      <c r="F112" s="257" t="str">
        <f>IFERROR(VLOOKUP(E112, Z!$A$2:$C$4127, 3, FALSE), "")</f>
        <v/>
      </c>
      <c r="G112" s="258"/>
      <c r="H112" s="255"/>
      <c r="I112" s="255"/>
      <c r="J112" s="256"/>
      <c r="K112" s="259"/>
      <c r="L112" s="260"/>
      <c r="M112" s="253">
        <f t="shared" si="209"/>
        <v>0</v>
      </c>
      <c r="N112" s="261"/>
      <c r="O112" s="260"/>
      <c r="P112" s="253">
        <f t="shared" si="214"/>
        <v>0</v>
      </c>
      <c r="Q112" s="261"/>
      <c r="R112" s="260"/>
      <c r="S112" s="262">
        <f t="shared" si="215"/>
        <v>0</v>
      </c>
      <c r="T112" s="268"/>
      <c r="U112" s="263">
        <f t="shared" si="216"/>
        <v>0</v>
      </c>
      <c r="V112" s="64"/>
      <c r="W112" s="210">
        <f t="shared" ref="W112" si="301">IFERROR(IFERROR(IFERROR( MATCH(G112, INDEX(Appliances,,1), 0), MATCH(G112, INDEX(Appliances,,2), 0)), MATCH(G112, INDEX(Appliances,,3), 0)), 0)</f>
        <v>0</v>
      </c>
      <c r="X112" s="210" t="str">
        <f t="shared" si="218"/>
        <v>-</v>
      </c>
      <c r="Y112" s="210" t="e">
        <f>IF(X112, MATCH(J112, Y!$F$62:$H$62, 0), 0)</f>
        <v>#VALUE!</v>
      </c>
      <c r="Z112" s="210" cm="1">
        <f t="array" ref="Z112">IFERROR(IF($X112, INDEX(Appliances, $W112, $Y112+3), 0), 0)</f>
        <v>0</v>
      </c>
      <c r="AA112" s="64"/>
      <c r="AB112" s="211" t="b">
        <f t="shared" si="219"/>
        <v>0</v>
      </c>
      <c r="AC112" s="211" cm="1">
        <f t="array" ref="AC112">IF($AB112, INDEX(Appliances, $W112, 9), 0)</f>
        <v>0</v>
      </c>
      <c r="AD112" s="211" cm="1">
        <f t="array" ref="AD112">IF($AB112, INDEX(Appliances, $W112, 10), 0)</f>
        <v>0</v>
      </c>
      <c r="AE112" s="212">
        <f t="shared" si="220"/>
        <v>0</v>
      </c>
      <c r="AF112" s="213">
        <f t="shared" si="221"/>
        <v>0</v>
      </c>
      <c r="AG112" s="222" t="str">
        <f t="shared" si="211"/>
        <v>-</v>
      </c>
      <c r="AH112" s="210">
        <f>_xlfn.MAXIFS(Y!$F$61:$J$61, Y!$F$61:$J$61, "&lt;="&amp;AG112)</f>
        <v>0</v>
      </c>
      <c r="AI112" s="210" cm="1">
        <f t="array" ref="AI112">IFERROR(IF(AE112&gt;0, INDEX(Appliances, $W112, MATCH($AH112, Y!$F$61:$J$61, 0)+3),0), 0)</f>
        <v>0</v>
      </c>
      <c r="AJ112" s="64"/>
      <c r="AK112" s="211" t="b">
        <f t="shared" si="222"/>
        <v>0</v>
      </c>
      <c r="AL112" s="211" cm="1">
        <f t="array" ref="AL112">IF($AK112, INDEX(Appliances, $W112, 9), 0)</f>
        <v>0</v>
      </c>
      <c r="AM112" s="211" cm="1">
        <f t="array" ref="AM112">IF($AK112, INDEX(Appliances, $W112, 10), 0)</f>
        <v>0</v>
      </c>
      <c r="AN112" s="212">
        <f t="shared" si="223"/>
        <v>0</v>
      </c>
      <c r="AO112" s="213">
        <f t="shared" si="224"/>
        <v>0</v>
      </c>
      <c r="AP112" s="222" t="str">
        <f t="shared" si="225"/>
        <v>-</v>
      </c>
      <c r="AQ112" s="210">
        <f>_xlfn.MAXIFS(Y!$F$61:$J$61, Y!$F$61:$J$61, "&lt;="&amp;AP112)</f>
        <v>0</v>
      </c>
      <c r="AR112" s="210" cm="1">
        <f t="array" ref="AR112">IFERROR(IF(AN112&gt;0, INDEX(Appliances, $W112, MATCH($AQ112, Y!$F$61:$J$61, 0)+3),0), 0)</f>
        <v>0</v>
      </c>
      <c r="AS112" s="64"/>
      <c r="AT112" s="211" t="b">
        <f t="shared" si="226"/>
        <v>0</v>
      </c>
      <c r="AU112" s="211">
        <f t="shared" ref="AU112" si="302">IF($AT112, INDEX(Appliances, 10, 9), 0)</f>
        <v>0</v>
      </c>
      <c r="AV112" s="211">
        <f t="shared" ref="AV112" si="303">IF($AT112, INDEX(Appliances, 10, 10), 0)</f>
        <v>0</v>
      </c>
      <c r="AW112" s="212">
        <f t="shared" si="229"/>
        <v>0</v>
      </c>
      <c r="AX112" s="213">
        <f t="shared" si="230"/>
        <v>0</v>
      </c>
      <c r="AY112" s="222" t="str">
        <f t="shared" si="231"/>
        <v>-</v>
      </c>
      <c r="AZ112" s="210">
        <f>_xlfn.MAXIFS(Y!$F$61:$J$61, Y!$F$61:$J$61, "&lt;="&amp;AY112)</f>
        <v>0</v>
      </c>
      <c r="BA112" s="210" cm="1">
        <f t="array" ref="BA112">IFERROR(IF(AW112&gt;0, INDEX(Appliances, $W112, MATCH($AQ112, Y!$F$61:$J$61, 0)+3),0), 0)</f>
        <v>0</v>
      </c>
      <c r="BB112" s="64"/>
    </row>
    <row r="113" spans="1:54" s="264" customFormat="1" ht="12" x14ac:dyDescent="0.2">
      <c r="A113" s="64"/>
      <c r="B113" s="251">
        <v>91</v>
      </c>
      <c r="C113" s="255"/>
      <c r="D113" s="255"/>
      <c r="E113" s="256"/>
      <c r="F113" s="257" t="str">
        <f>IFERROR(VLOOKUP(E113, Z!$A$2:$C$4127, 3, FALSE), "")</f>
        <v/>
      </c>
      <c r="G113" s="258"/>
      <c r="H113" s="255"/>
      <c r="I113" s="255"/>
      <c r="J113" s="256"/>
      <c r="K113" s="259"/>
      <c r="L113" s="260"/>
      <c r="M113" s="253">
        <f t="shared" si="209"/>
        <v>0</v>
      </c>
      <c r="N113" s="261"/>
      <c r="O113" s="260"/>
      <c r="P113" s="253">
        <f t="shared" si="214"/>
        <v>0</v>
      </c>
      <c r="Q113" s="261"/>
      <c r="R113" s="260"/>
      <c r="S113" s="262">
        <f t="shared" si="215"/>
        <v>0</v>
      </c>
      <c r="T113" s="268"/>
      <c r="U113" s="263">
        <f t="shared" si="216"/>
        <v>0</v>
      </c>
      <c r="V113" s="64"/>
      <c r="W113" s="210">
        <f t="shared" ref="W113" si="304">IFERROR(IFERROR(IFERROR( MATCH(G113, INDEX(Appliances,,1), 0), MATCH(G113, INDEX(Appliances,,2), 0)), MATCH(G113, INDEX(Appliances,,3), 0)), 0)</f>
        <v>0</v>
      </c>
      <c r="X113" s="210" t="str">
        <f t="shared" si="218"/>
        <v>-</v>
      </c>
      <c r="Y113" s="210" t="e">
        <f>IF(X113, MATCH(J113, Y!$F$62:$H$62, 0), 0)</f>
        <v>#VALUE!</v>
      </c>
      <c r="Z113" s="210" cm="1">
        <f t="array" ref="Z113">IFERROR(IF($X113, INDEX(Appliances, $W113, $Y113+3), 0), 0)</f>
        <v>0</v>
      </c>
      <c r="AA113" s="64"/>
      <c r="AB113" s="211" t="b">
        <f t="shared" si="219"/>
        <v>0</v>
      </c>
      <c r="AC113" s="211" cm="1">
        <f t="array" ref="AC113">IF($AB113, INDEX(Appliances, $W113, 9), 0)</f>
        <v>0</v>
      </c>
      <c r="AD113" s="211" cm="1">
        <f t="array" ref="AD113">IF($AB113, INDEX(Appliances, $W113, 10), 0)</f>
        <v>0</v>
      </c>
      <c r="AE113" s="212">
        <f t="shared" si="220"/>
        <v>0</v>
      </c>
      <c r="AF113" s="213">
        <f t="shared" si="221"/>
        <v>0</v>
      </c>
      <c r="AG113" s="222" t="str">
        <f t="shared" si="211"/>
        <v>-</v>
      </c>
      <c r="AH113" s="210">
        <f>_xlfn.MAXIFS(Y!$F$61:$J$61, Y!$F$61:$J$61, "&lt;="&amp;AG113)</f>
        <v>0</v>
      </c>
      <c r="AI113" s="210" cm="1">
        <f t="array" ref="AI113">IFERROR(IF(AE113&gt;0, INDEX(Appliances, $W113, MATCH($AH113, Y!$F$61:$J$61, 0)+3),0), 0)</f>
        <v>0</v>
      </c>
      <c r="AJ113" s="64"/>
      <c r="AK113" s="211" t="b">
        <f t="shared" si="222"/>
        <v>0</v>
      </c>
      <c r="AL113" s="211" cm="1">
        <f t="array" ref="AL113">IF($AK113, INDEX(Appliances, $W113, 9), 0)</f>
        <v>0</v>
      </c>
      <c r="AM113" s="211" cm="1">
        <f t="array" ref="AM113">IF($AK113, INDEX(Appliances, $W113, 10), 0)</f>
        <v>0</v>
      </c>
      <c r="AN113" s="212">
        <f t="shared" si="223"/>
        <v>0</v>
      </c>
      <c r="AO113" s="213">
        <f t="shared" si="224"/>
        <v>0</v>
      </c>
      <c r="AP113" s="222" t="str">
        <f t="shared" si="225"/>
        <v>-</v>
      </c>
      <c r="AQ113" s="210">
        <f>_xlfn.MAXIFS(Y!$F$61:$J$61, Y!$F$61:$J$61, "&lt;="&amp;AP113)</f>
        <v>0</v>
      </c>
      <c r="AR113" s="210" cm="1">
        <f t="array" ref="AR113">IFERROR(IF(AN113&gt;0, INDEX(Appliances, $W113, MATCH($AQ113, Y!$F$61:$J$61, 0)+3),0), 0)</f>
        <v>0</v>
      </c>
      <c r="AS113" s="64"/>
      <c r="AT113" s="211" t="b">
        <f t="shared" si="226"/>
        <v>0</v>
      </c>
      <c r="AU113" s="211">
        <f t="shared" ref="AU113" si="305">IF($AT113, INDEX(Appliances, 10, 9), 0)</f>
        <v>0</v>
      </c>
      <c r="AV113" s="211">
        <f t="shared" ref="AV113" si="306">IF($AT113, INDEX(Appliances, 10, 10), 0)</f>
        <v>0</v>
      </c>
      <c r="AW113" s="212">
        <f t="shared" si="229"/>
        <v>0</v>
      </c>
      <c r="AX113" s="213">
        <f t="shared" si="230"/>
        <v>0</v>
      </c>
      <c r="AY113" s="222" t="str">
        <f t="shared" si="231"/>
        <v>-</v>
      </c>
      <c r="AZ113" s="210">
        <f>_xlfn.MAXIFS(Y!$F$61:$J$61, Y!$F$61:$J$61, "&lt;="&amp;AY113)</f>
        <v>0</v>
      </c>
      <c r="BA113" s="210" cm="1">
        <f t="array" ref="BA113">IFERROR(IF(AW113&gt;0, INDEX(Appliances, $W113, MATCH($AQ113, Y!$F$61:$J$61, 0)+3),0), 0)</f>
        <v>0</v>
      </c>
      <c r="BB113" s="64"/>
    </row>
    <row r="114" spans="1:54" s="264" customFormat="1" ht="12" x14ac:dyDescent="0.2">
      <c r="A114" s="64"/>
      <c r="B114" s="251">
        <v>92</v>
      </c>
      <c r="C114" s="255"/>
      <c r="D114" s="255"/>
      <c r="E114" s="256"/>
      <c r="F114" s="257" t="str">
        <f>IFERROR(VLOOKUP(E114, Z!$A$2:$C$4127, 3, FALSE), "")</f>
        <v/>
      </c>
      <c r="G114" s="258"/>
      <c r="H114" s="255"/>
      <c r="I114" s="255"/>
      <c r="J114" s="256"/>
      <c r="K114" s="259"/>
      <c r="L114" s="260"/>
      <c r="M114" s="253">
        <f t="shared" si="209"/>
        <v>0</v>
      </c>
      <c r="N114" s="261"/>
      <c r="O114" s="260"/>
      <c r="P114" s="253">
        <f t="shared" si="214"/>
        <v>0</v>
      </c>
      <c r="Q114" s="261"/>
      <c r="R114" s="260"/>
      <c r="S114" s="262">
        <f t="shared" si="215"/>
        <v>0</v>
      </c>
      <c r="T114" s="268"/>
      <c r="U114" s="263">
        <f t="shared" si="216"/>
        <v>0</v>
      </c>
      <c r="V114" s="64"/>
      <c r="W114" s="210">
        <f t="shared" ref="W114" si="307">IFERROR(IFERROR(IFERROR( MATCH(G114, INDEX(Appliances,,1), 0), MATCH(G114, INDEX(Appliances,,2), 0)), MATCH(G114, INDEX(Appliances,,3), 0)), 0)</f>
        <v>0</v>
      </c>
      <c r="X114" s="210" t="str">
        <f t="shared" si="218"/>
        <v>-</v>
      </c>
      <c r="Y114" s="210" t="e">
        <f>IF(X114, MATCH(J114, Y!$F$62:$H$62, 0), 0)</f>
        <v>#VALUE!</v>
      </c>
      <c r="Z114" s="210" cm="1">
        <f t="array" ref="Z114">IFERROR(IF($X114, INDEX(Appliances, $W114, $Y114+3), 0), 0)</f>
        <v>0</v>
      </c>
      <c r="AA114" s="64"/>
      <c r="AB114" s="211" t="b">
        <f t="shared" si="219"/>
        <v>0</v>
      </c>
      <c r="AC114" s="211" cm="1">
        <f t="array" ref="AC114">IF($AB114, INDEX(Appliances, $W114, 9), 0)</f>
        <v>0</v>
      </c>
      <c r="AD114" s="211" cm="1">
        <f t="array" ref="AD114">IF($AB114, INDEX(Appliances, $W114, 10), 0)</f>
        <v>0</v>
      </c>
      <c r="AE114" s="212">
        <f t="shared" si="220"/>
        <v>0</v>
      </c>
      <c r="AF114" s="213">
        <f t="shared" si="221"/>
        <v>0</v>
      </c>
      <c r="AG114" s="222" t="str">
        <f t="shared" si="211"/>
        <v>-</v>
      </c>
      <c r="AH114" s="210">
        <f>_xlfn.MAXIFS(Y!$F$61:$J$61, Y!$F$61:$J$61, "&lt;="&amp;AG114)</f>
        <v>0</v>
      </c>
      <c r="AI114" s="210" cm="1">
        <f t="array" ref="AI114">IFERROR(IF(AE114&gt;0, INDEX(Appliances, $W114, MATCH($AH114, Y!$F$61:$J$61, 0)+3),0), 0)</f>
        <v>0</v>
      </c>
      <c r="AJ114" s="64"/>
      <c r="AK114" s="211" t="b">
        <f t="shared" si="222"/>
        <v>0</v>
      </c>
      <c r="AL114" s="211" cm="1">
        <f t="array" ref="AL114">IF($AK114, INDEX(Appliances, $W114, 9), 0)</f>
        <v>0</v>
      </c>
      <c r="AM114" s="211" cm="1">
        <f t="array" ref="AM114">IF($AK114, INDEX(Appliances, $W114, 10), 0)</f>
        <v>0</v>
      </c>
      <c r="AN114" s="212">
        <f t="shared" si="223"/>
        <v>0</v>
      </c>
      <c r="AO114" s="213">
        <f t="shared" si="224"/>
        <v>0</v>
      </c>
      <c r="AP114" s="222" t="str">
        <f t="shared" si="225"/>
        <v>-</v>
      </c>
      <c r="AQ114" s="210">
        <f>_xlfn.MAXIFS(Y!$F$61:$J$61, Y!$F$61:$J$61, "&lt;="&amp;AP114)</f>
        <v>0</v>
      </c>
      <c r="AR114" s="210" cm="1">
        <f t="array" ref="AR114">IFERROR(IF(AN114&gt;0, INDEX(Appliances, $W114, MATCH($AQ114, Y!$F$61:$J$61, 0)+3),0), 0)</f>
        <v>0</v>
      </c>
      <c r="AS114" s="64"/>
      <c r="AT114" s="211" t="b">
        <f t="shared" si="226"/>
        <v>0</v>
      </c>
      <c r="AU114" s="211">
        <f t="shared" ref="AU114" si="308">IF($AT114, INDEX(Appliances, 10, 9), 0)</f>
        <v>0</v>
      </c>
      <c r="AV114" s="211">
        <f t="shared" ref="AV114" si="309">IF($AT114, INDEX(Appliances, 10, 10), 0)</f>
        <v>0</v>
      </c>
      <c r="AW114" s="212">
        <f t="shared" si="229"/>
        <v>0</v>
      </c>
      <c r="AX114" s="213">
        <f t="shared" si="230"/>
        <v>0</v>
      </c>
      <c r="AY114" s="222" t="str">
        <f t="shared" si="231"/>
        <v>-</v>
      </c>
      <c r="AZ114" s="210">
        <f>_xlfn.MAXIFS(Y!$F$61:$J$61, Y!$F$61:$J$61, "&lt;="&amp;AY114)</f>
        <v>0</v>
      </c>
      <c r="BA114" s="210" cm="1">
        <f t="array" ref="BA114">IFERROR(IF(AW114&gt;0, INDEX(Appliances, $W114, MATCH($AQ114, Y!$F$61:$J$61, 0)+3),0), 0)</f>
        <v>0</v>
      </c>
      <c r="BB114" s="64"/>
    </row>
    <row r="115" spans="1:54" s="264" customFormat="1" ht="12" x14ac:dyDescent="0.2">
      <c r="A115" s="64"/>
      <c r="B115" s="251">
        <v>93</v>
      </c>
      <c r="C115" s="255"/>
      <c r="D115" s="255"/>
      <c r="E115" s="256"/>
      <c r="F115" s="257" t="str">
        <f>IFERROR(VLOOKUP(E115, Z!$A$2:$C$4127, 3, FALSE), "")</f>
        <v/>
      </c>
      <c r="G115" s="258"/>
      <c r="H115" s="255"/>
      <c r="I115" s="255"/>
      <c r="J115" s="256"/>
      <c r="K115" s="259"/>
      <c r="L115" s="260"/>
      <c r="M115" s="253">
        <f t="shared" si="209"/>
        <v>0</v>
      </c>
      <c r="N115" s="261"/>
      <c r="O115" s="260"/>
      <c r="P115" s="253">
        <f t="shared" si="214"/>
        <v>0</v>
      </c>
      <c r="Q115" s="261"/>
      <c r="R115" s="260"/>
      <c r="S115" s="262">
        <f t="shared" si="215"/>
        <v>0</v>
      </c>
      <c r="T115" s="268"/>
      <c r="U115" s="263">
        <f t="shared" si="216"/>
        <v>0</v>
      </c>
      <c r="V115" s="64"/>
      <c r="W115" s="210">
        <f t="shared" ref="W115" si="310">IFERROR(IFERROR(IFERROR( MATCH(G115, INDEX(Appliances,,1), 0), MATCH(G115, INDEX(Appliances,,2), 0)), MATCH(G115, INDEX(Appliances,,3), 0)), 0)</f>
        <v>0</v>
      </c>
      <c r="X115" s="210" t="str">
        <f t="shared" si="218"/>
        <v>-</v>
      </c>
      <c r="Y115" s="210" t="e">
        <f>IF(X115, MATCH(J115, Y!$F$62:$H$62, 0), 0)</f>
        <v>#VALUE!</v>
      </c>
      <c r="Z115" s="210" cm="1">
        <f t="array" ref="Z115">IFERROR(IF($X115, INDEX(Appliances, $W115, $Y115+3), 0), 0)</f>
        <v>0</v>
      </c>
      <c r="AA115" s="64"/>
      <c r="AB115" s="211" t="b">
        <f t="shared" si="219"/>
        <v>0</v>
      </c>
      <c r="AC115" s="211" cm="1">
        <f t="array" ref="AC115">IF($AB115, INDEX(Appliances, $W115, 9), 0)</f>
        <v>0</v>
      </c>
      <c r="AD115" s="211" cm="1">
        <f t="array" ref="AD115">IF($AB115, INDEX(Appliances, $W115, 10), 0)</f>
        <v>0</v>
      </c>
      <c r="AE115" s="212">
        <f t="shared" si="220"/>
        <v>0</v>
      </c>
      <c r="AF115" s="213">
        <f t="shared" si="221"/>
        <v>0</v>
      </c>
      <c r="AG115" s="222" t="str">
        <f t="shared" si="211"/>
        <v>-</v>
      </c>
      <c r="AH115" s="210">
        <f>_xlfn.MAXIFS(Y!$F$61:$J$61, Y!$F$61:$J$61, "&lt;="&amp;AG115)</f>
        <v>0</v>
      </c>
      <c r="AI115" s="210" cm="1">
        <f t="array" ref="AI115">IFERROR(IF(AE115&gt;0, INDEX(Appliances, $W115, MATCH($AH115, Y!$F$61:$J$61, 0)+3),0), 0)</f>
        <v>0</v>
      </c>
      <c r="AJ115" s="64"/>
      <c r="AK115" s="211" t="b">
        <f t="shared" si="222"/>
        <v>0</v>
      </c>
      <c r="AL115" s="211" cm="1">
        <f t="array" ref="AL115">IF($AK115, INDEX(Appliances, $W115, 9), 0)</f>
        <v>0</v>
      </c>
      <c r="AM115" s="211" cm="1">
        <f t="array" ref="AM115">IF($AK115, INDEX(Appliances, $W115, 10), 0)</f>
        <v>0</v>
      </c>
      <c r="AN115" s="212">
        <f t="shared" si="223"/>
        <v>0</v>
      </c>
      <c r="AO115" s="213">
        <f t="shared" si="224"/>
        <v>0</v>
      </c>
      <c r="AP115" s="222" t="str">
        <f t="shared" si="225"/>
        <v>-</v>
      </c>
      <c r="AQ115" s="210">
        <f>_xlfn.MAXIFS(Y!$F$61:$J$61, Y!$F$61:$J$61, "&lt;="&amp;AP115)</f>
        <v>0</v>
      </c>
      <c r="AR115" s="210" cm="1">
        <f t="array" ref="AR115">IFERROR(IF(AN115&gt;0, INDEX(Appliances, $W115, MATCH($AQ115, Y!$F$61:$J$61, 0)+3),0), 0)</f>
        <v>0</v>
      </c>
      <c r="AS115" s="64"/>
      <c r="AT115" s="211" t="b">
        <f t="shared" si="226"/>
        <v>0</v>
      </c>
      <c r="AU115" s="211">
        <f t="shared" ref="AU115" si="311">IF($AT115, INDEX(Appliances, 10, 9), 0)</f>
        <v>0</v>
      </c>
      <c r="AV115" s="211">
        <f t="shared" ref="AV115" si="312">IF($AT115, INDEX(Appliances, 10, 10), 0)</f>
        <v>0</v>
      </c>
      <c r="AW115" s="212">
        <f t="shared" si="229"/>
        <v>0</v>
      </c>
      <c r="AX115" s="213">
        <f t="shared" si="230"/>
        <v>0</v>
      </c>
      <c r="AY115" s="222" t="str">
        <f t="shared" si="231"/>
        <v>-</v>
      </c>
      <c r="AZ115" s="210">
        <f>_xlfn.MAXIFS(Y!$F$61:$J$61, Y!$F$61:$J$61, "&lt;="&amp;AY115)</f>
        <v>0</v>
      </c>
      <c r="BA115" s="210" cm="1">
        <f t="array" ref="BA115">IFERROR(IF(AW115&gt;0, INDEX(Appliances, $W115, MATCH($AQ115, Y!$F$61:$J$61, 0)+3),0), 0)</f>
        <v>0</v>
      </c>
      <c r="BB115" s="64"/>
    </row>
    <row r="116" spans="1:54" s="264" customFormat="1" ht="12" x14ac:dyDescent="0.2">
      <c r="A116" s="64"/>
      <c r="B116" s="251">
        <v>94</v>
      </c>
      <c r="C116" s="255"/>
      <c r="D116" s="255"/>
      <c r="E116" s="256"/>
      <c r="F116" s="257" t="str">
        <f>IFERROR(VLOOKUP(E116, Z!$A$2:$C$4127, 3, FALSE), "")</f>
        <v/>
      </c>
      <c r="G116" s="258"/>
      <c r="H116" s="255"/>
      <c r="I116" s="255"/>
      <c r="J116" s="256"/>
      <c r="K116" s="259"/>
      <c r="L116" s="260"/>
      <c r="M116" s="253">
        <f t="shared" si="209"/>
        <v>0</v>
      </c>
      <c r="N116" s="261"/>
      <c r="O116" s="260"/>
      <c r="P116" s="253">
        <f t="shared" si="214"/>
        <v>0</v>
      </c>
      <c r="Q116" s="261"/>
      <c r="R116" s="260"/>
      <c r="S116" s="262">
        <f t="shared" si="215"/>
        <v>0</v>
      </c>
      <c r="T116" s="268"/>
      <c r="U116" s="263">
        <f t="shared" si="216"/>
        <v>0</v>
      </c>
      <c r="V116" s="64"/>
      <c r="W116" s="210">
        <f t="shared" ref="W116" si="313">IFERROR(IFERROR(IFERROR( MATCH(G116, INDEX(Appliances,,1), 0), MATCH(G116, INDEX(Appliances,,2), 0)), MATCH(G116, INDEX(Appliances,,3), 0)), 0)</f>
        <v>0</v>
      </c>
      <c r="X116" s="210" t="str">
        <f t="shared" si="218"/>
        <v>-</v>
      </c>
      <c r="Y116" s="210" t="e">
        <f>IF(X116, MATCH(J116, Y!$F$62:$H$62, 0), 0)</f>
        <v>#VALUE!</v>
      </c>
      <c r="Z116" s="210" cm="1">
        <f t="array" ref="Z116">IFERROR(IF($X116, INDEX(Appliances, $W116, $Y116+3), 0), 0)</f>
        <v>0</v>
      </c>
      <c r="AA116" s="64"/>
      <c r="AB116" s="211" t="b">
        <f t="shared" si="219"/>
        <v>0</v>
      </c>
      <c r="AC116" s="211" cm="1">
        <f t="array" ref="AC116">IF($AB116, INDEX(Appliances, $W116, 9), 0)</f>
        <v>0</v>
      </c>
      <c r="AD116" s="211" cm="1">
        <f t="array" ref="AD116">IF($AB116, INDEX(Appliances, $W116, 10), 0)</f>
        <v>0</v>
      </c>
      <c r="AE116" s="212">
        <f t="shared" si="220"/>
        <v>0</v>
      </c>
      <c r="AF116" s="213">
        <f t="shared" si="221"/>
        <v>0</v>
      </c>
      <c r="AG116" s="222" t="str">
        <f t="shared" si="211"/>
        <v>-</v>
      </c>
      <c r="AH116" s="210">
        <f>_xlfn.MAXIFS(Y!$F$61:$J$61, Y!$F$61:$J$61, "&lt;="&amp;AG116)</f>
        <v>0</v>
      </c>
      <c r="AI116" s="210" cm="1">
        <f t="array" ref="AI116">IFERROR(IF(AE116&gt;0, INDEX(Appliances, $W116, MATCH($AH116, Y!$F$61:$J$61, 0)+3),0), 0)</f>
        <v>0</v>
      </c>
      <c r="AJ116" s="64"/>
      <c r="AK116" s="211" t="b">
        <f t="shared" si="222"/>
        <v>0</v>
      </c>
      <c r="AL116" s="211" cm="1">
        <f t="array" ref="AL116">IF($AK116, INDEX(Appliances, $W116, 9), 0)</f>
        <v>0</v>
      </c>
      <c r="AM116" s="211" cm="1">
        <f t="array" ref="AM116">IF($AK116, INDEX(Appliances, $W116, 10), 0)</f>
        <v>0</v>
      </c>
      <c r="AN116" s="212">
        <f t="shared" si="223"/>
        <v>0</v>
      </c>
      <c r="AO116" s="213">
        <f t="shared" si="224"/>
        <v>0</v>
      </c>
      <c r="AP116" s="222" t="str">
        <f t="shared" si="225"/>
        <v>-</v>
      </c>
      <c r="AQ116" s="210">
        <f>_xlfn.MAXIFS(Y!$F$61:$J$61, Y!$F$61:$J$61, "&lt;="&amp;AP116)</f>
        <v>0</v>
      </c>
      <c r="AR116" s="210" cm="1">
        <f t="array" ref="AR116">IFERROR(IF(AN116&gt;0, INDEX(Appliances, $W116, MATCH($AQ116, Y!$F$61:$J$61, 0)+3),0), 0)</f>
        <v>0</v>
      </c>
      <c r="AS116" s="64"/>
      <c r="AT116" s="211" t="b">
        <f t="shared" si="226"/>
        <v>0</v>
      </c>
      <c r="AU116" s="211">
        <f t="shared" ref="AU116" si="314">IF($AT116, INDEX(Appliances, 10, 9), 0)</f>
        <v>0</v>
      </c>
      <c r="AV116" s="211">
        <f t="shared" ref="AV116" si="315">IF($AT116, INDEX(Appliances, 10, 10), 0)</f>
        <v>0</v>
      </c>
      <c r="AW116" s="212">
        <f t="shared" si="229"/>
        <v>0</v>
      </c>
      <c r="AX116" s="213">
        <f t="shared" si="230"/>
        <v>0</v>
      </c>
      <c r="AY116" s="222" t="str">
        <f t="shared" si="231"/>
        <v>-</v>
      </c>
      <c r="AZ116" s="210">
        <f>_xlfn.MAXIFS(Y!$F$61:$J$61, Y!$F$61:$J$61, "&lt;="&amp;AY116)</f>
        <v>0</v>
      </c>
      <c r="BA116" s="210" cm="1">
        <f t="array" ref="BA116">IFERROR(IF(AW116&gt;0, INDEX(Appliances, $W116, MATCH($AQ116, Y!$F$61:$J$61, 0)+3),0), 0)</f>
        <v>0</v>
      </c>
      <c r="BB116" s="64"/>
    </row>
    <row r="117" spans="1:54" s="264" customFormat="1" ht="12" x14ac:dyDescent="0.2">
      <c r="A117" s="64"/>
      <c r="B117" s="251">
        <v>95</v>
      </c>
      <c r="C117" s="255"/>
      <c r="D117" s="255"/>
      <c r="E117" s="256"/>
      <c r="F117" s="257" t="str">
        <f>IFERROR(VLOOKUP(E117, Z!$A$2:$C$4127, 3, FALSE), "")</f>
        <v/>
      </c>
      <c r="G117" s="258"/>
      <c r="H117" s="255"/>
      <c r="I117" s="255"/>
      <c r="J117" s="256"/>
      <c r="K117" s="259"/>
      <c r="L117" s="260"/>
      <c r="M117" s="253">
        <f t="shared" si="209"/>
        <v>0</v>
      </c>
      <c r="N117" s="261"/>
      <c r="O117" s="260"/>
      <c r="P117" s="253">
        <f t="shared" si="214"/>
        <v>0</v>
      </c>
      <c r="Q117" s="261"/>
      <c r="R117" s="260"/>
      <c r="S117" s="262">
        <f t="shared" si="215"/>
        <v>0</v>
      </c>
      <c r="T117" s="268"/>
      <c r="U117" s="263">
        <f t="shared" si="216"/>
        <v>0</v>
      </c>
      <c r="V117" s="64"/>
      <c r="W117" s="210">
        <f t="shared" ref="W117" si="316">IFERROR(IFERROR(IFERROR( MATCH(G117, INDEX(Appliances,,1), 0), MATCH(G117, INDEX(Appliances,,2), 0)), MATCH(G117, INDEX(Appliances,,3), 0)), 0)</f>
        <v>0</v>
      </c>
      <c r="X117" s="210" t="str">
        <f t="shared" si="218"/>
        <v>-</v>
      </c>
      <c r="Y117" s="210" t="e">
        <f>IF(X117, MATCH(J117, Y!$F$62:$H$62, 0), 0)</f>
        <v>#VALUE!</v>
      </c>
      <c r="Z117" s="210" cm="1">
        <f t="array" ref="Z117">IFERROR(IF($X117, INDEX(Appliances, $W117, $Y117+3), 0), 0)</f>
        <v>0</v>
      </c>
      <c r="AA117" s="64"/>
      <c r="AB117" s="211" t="b">
        <f t="shared" si="219"/>
        <v>0</v>
      </c>
      <c r="AC117" s="211" cm="1">
        <f t="array" ref="AC117">IF($AB117, INDEX(Appliances, $W117, 9), 0)</f>
        <v>0</v>
      </c>
      <c r="AD117" s="211" cm="1">
        <f t="array" ref="AD117">IF($AB117, INDEX(Appliances, $W117, 10), 0)</f>
        <v>0</v>
      </c>
      <c r="AE117" s="212">
        <f t="shared" si="220"/>
        <v>0</v>
      </c>
      <c r="AF117" s="213">
        <f t="shared" si="221"/>
        <v>0</v>
      </c>
      <c r="AG117" s="222" t="str">
        <f t="shared" si="211"/>
        <v>-</v>
      </c>
      <c r="AH117" s="210">
        <f>_xlfn.MAXIFS(Y!$F$61:$J$61, Y!$F$61:$J$61, "&lt;="&amp;AG117)</f>
        <v>0</v>
      </c>
      <c r="AI117" s="210" cm="1">
        <f t="array" ref="AI117">IFERROR(IF(AE117&gt;0, INDEX(Appliances, $W117, MATCH($AH117, Y!$F$61:$J$61, 0)+3),0), 0)</f>
        <v>0</v>
      </c>
      <c r="AJ117" s="64"/>
      <c r="AK117" s="211" t="b">
        <f t="shared" si="222"/>
        <v>0</v>
      </c>
      <c r="AL117" s="211" cm="1">
        <f t="array" ref="AL117">IF($AK117, INDEX(Appliances, $W117, 9), 0)</f>
        <v>0</v>
      </c>
      <c r="AM117" s="211" cm="1">
        <f t="array" ref="AM117">IF($AK117, INDEX(Appliances, $W117, 10), 0)</f>
        <v>0</v>
      </c>
      <c r="AN117" s="212">
        <f t="shared" si="223"/>
        <v>0</v>
      </c>
      <c r="AO117" s="213">
        <f t="shared" si="224"/>
        <v>0</v>
      </c>
      <c r="AP117" s="222" t="str">
        <f t="shared" si="225"/>
        <v>-</v>
      </c>
      <c r="AQ117" s="210">
        <f>_xlfn.MAXIFS(Y!$F$61:$J$61, Y!$F$61:$J$61, "&lt;="&amp;AP117)</f>
        <v>0</v>
      </c>
      <c r="AR117" s="210" cm="1">
        <f t="array" ref="AR117">IFERROR(IF(AN117&gt;0, INDEX(Appliances, $W117, MATCH($AQ117, Y!$F$61:$J$61, 0)+3),0), 0)</f>
        <v>0</v>
      </c>
      <c r="AS117" s="64"/>
      <c r="AT117" s="211" t="b">
        <f t="shared" si="226"/>
        <v>0</v>
      </c>
      <c r="AU117" s="211">
        <f t="shared" ref="AU117" si="317">IF($AT117, INDEX(Appliances, 10, 9), 0)</f>
        <v>0</v>
      </c>
      <c r="AV117" s="211">
        <f t="shared" ref="AV117" si="318">IF($AT117, INDEX(Appliances, 10, 10), 0)</f>
        <v>0</v>
      </c>
      <c r="AW117" s="212">
        <f t="shared" si="229"/>
        <v>0</v>
      </c>
      <c r="AX117" s="213">
        <f t="shared" si="230"/>
        <v>0</v>
      </c>
      <c r="AY117" s="222" t="str">
        <f t="shared" si="231"/>
        <v>-</v>
      </c>
      <c r="AZ117" s="210">
        <f>_xlfn.MAXIFS(Y!$F$61:$J$61, Y!$F$61:$J$61, "&lt;="&amp;AY117)</f>
        <v>0</v>
      </c>
      <c r="BA117" s="210" cm="1">
        <f t="array" ref="BA117">IFERROR(IF(AW117&gt;0, INDEX(Appliances, $W117, MATCH($AQ117, Y!$F$61:$J$61, 0)+3),0), 0)</f>
        <v>0</v>
      </c>
      <c r="BB117" s="64"/>
    </row>
    <row r="118" spans="1:54" s="264" customFormat="1" ht="12" x14ac:dyDescent="0.2">
      <c r="A118" s="64"/>
      <c r="B118" s="251">
        <v>96</v>
      </c>
      <c r="C118" s="255"/>
      <c r="D118" s="255"/>
      <c r="E118" s="256"/>
      <c r="F118" s="257" t="str">
        <f>IFERROR(VLOOKUP(E118, Z!$A$2:$C$4127, 3, FALSE), "")</f>
        <v/>
      </c>
      <c r="G118" s="258"/>
      <c r="H118" s="255"/>
      <c r="I118" s="255"/>
      <c r="J118" s="256"/>
      <c r="K118" s="259"/>
      <c r="L118" s="260"/>
      <c r="M118" s="253">
        <f t="shared" si="209"/>
        <v>0</v>
      </c>
      <c r="N118" s="261"/>
      <c r="O118" s="260"/>
      <c r="P118" s="253">
        <f t="shared" si="214"/>
        <v>0</v>
      </c>
      <c r="Q118" s="261"/>
      <c r="R118" s="260"/>
      <c r="S118" s="262">
        <f t="shared" si="215"/>
        <v>0</v>
      </c>
      <c r="T118" s="268"/>
      <c r="U118" s="263">
        <f t="shared" si="216"/>
        <v>0</v>
      </c>
      <c r="V118" s="64"/>
      <c r="W118" s="210">
        <f t="shared" ref="W118" si="319">IFERROR(IFERROR(IFERROR( MATCH(G118, INDEX(Appliances,,1), 0), MATCH(G118, INDEX(Appliances,,2), 0)), MATCH(G118, INDEX(Appliances,,3), 0)), 0)</f>
        <v>0</v>
      </c>
      <c r="X118" s="210" t="str">
        <f t="shared" si="218"/>
        <v>-</v>
      </c>
      <c r="Y118" s="210" t="e">
        <f>IF(X118, MATCH(J118, Y!$F$62:$H$62, 0), 0)</f>
        <v>#VALUE!</v>
      </c>
      <c r="Z118" s="210" cm="1">
        <f t="array" ref="Z118">IFERROR(IF($X118, INDEX(Appliances, $W118, $Y118+3), 0), 0)</f>
        <v>0</v>
      </c>
      <c r="AA118" s="64"/>
      <c r="AB118" s="211" t="b">
        <f t="shared" si="219"/>
        <v>0</v>
      </c>
      <c r="AC118" s="211" cm="1">
        <f t="array" ref="AC118">IF($AB118, INDEX(Appliances, $W118, 9), 0)</f>
        <v>0</v>
      </c>
      <c r="AD118" s="211" cm="1">
        <f t="array" ref="AD118">IF($AB118, INDEX(Appliances, $W118, 10), 0)</f>
        <v>0</v>
      </c>
      <c r="AE118" s="212">
        <f t="shared" si="220"/>
        <v>0</v>
      </c>
      <c r="AF118" s="213">
        <f t="shared" si="221"/>
        <v>0</v>
      </c>
      <c r="AG118" s="222" t="str">
        <f t="shared" si="211"/>
        <v>-</v>
      </c>
      <c r="AH118" s="210">
        <f>_xlfn.MAXIFS(Y!$F$61:$J$61, Y!$F$61:$J$61, "&lt;="&amp;AG118)</f>
        <v>0</v>
      </c>
      <c r="AI118" s="210" cm="1">
        <f t="array" ref="AI118">IFERROR(IF(AE118&gt;0, INDEX(Appliances, $W118, MATCH($AH118, Y!$F$61:$J$61, 0)+3),0), 0)</f>
        <v>0</v>
      </c>
      <c r="AJ118" s="64"/>
      <c r="AK118" s="211" t="b">
        <f t="shared" si="222"/>
        <v>0</v>
      </c>
      <c r="AL118" s="211" cm="1">
        <f t="array" ref="AL118">IF($AK118, INDEX(Appliances, $W118, 9), 0)</f>
        <v>0</v>
      </c>
      <c r="AM118" s="211" cm="1">
        <f t="array" ref="AM118">IF($AK118, INDEX(Appliances, $W118, 10), 0)</f>
        <v>0</v>
      </c>
      <c r="AN118" s="212">
        <f t="shared" si="223"/>
        <v>0</v>
      </c>
      <c r="AO118" s="213">
        <f t="shared" si="224"/>
        <v>0</v>
      </c>
      <c r="AP118" s="222" t="str">
        <f t="shared" si="225"/>
        <v>-</v>
      </c>
      <c r="AQ118" s="210">
        <f>_xlfn.MAXIFS(Y!$F$61:$J$61, Y!$F$61:$J$61, "&lt;="&amp;AP118)</f>
        <v>0</v>
      </c>
      <c r="AR118" s="210" cm="1">
        <f t="array" ref="AR118">IFERROR(IF(AN118&gt;0, INDEX(Appliances, $W118, MATCH($AQ118, Y!$F$61:$J$61, 0)+3),0), 0)</f>
        <v>0</v>
      </c>
      <c r="AS118" s="64"/>
      <c r="AT118" s="211" t="b">
        <f t="shared" si="226"/>
        <v>0</v>
      </c>
      <c r="AU118" s="211">
        <f t="shared" ref="AU118" si="320">IF($AT118, INDEX(Appliances, 10, 9), 0)</f>
        <v>0</v>
      </c>
      <c r="AV118" s="211">
        <f t="shared" ref="AV118" si="321">IF($AT118, INDEX(Appliances, 10, 10), 0)</f>
        <v>0</v>
      </c>
      <c r="AW118" s="212">
        <f t="shared" si="229"/>
        <v>0</v>
      </c>
      <c r="AX118" s="213">
        <f t="shared" si="230"/>
        <v>0</v>
      </c>
      <c r="AY118" s="222" t="str">
        <f t="shared" si="231"/>
        <v>-</v>
      </c>
      <c r="AZ118" s="210">
        <f>_xlfn.MAXIFS(Y!$F$61:$J$61, Y!$F$61:$J$61, "&lt;="&amp;AY118)</f>
        <v>0</v>
      </c>
      <c r="BA118" s="210" cm="1">
        <f t="array" ref="BA118">IFERROR(IF(AW118&gt;0, INDEX(Appliances, $W118, MATCH($AQ118, Y!$F$61:$J$61, 0)+3),0), 0)</f>
        <v>0</v>
      </c>
      <c r="BB118" s="64"/>
    </row>
    <row r="119" spans="1:54" s="264" customFormat="1" ht="12" x14ac:dyDescent="0.2">
      <c r="A119" s="64"/>
      <c r="B119" s="251">
        <v>97</v>
      </c>
      <c r="C119" s="255"/>
      <c r="D119" s="255"/>
      <c r="E119" s="256"/>
      <c r="F119" s="257" t="str">
        <f>IFERROR(VLOOKUP(E119, Z!$A$2:$C$4127, 3, FALSE), "")</f>
        <v/>
      </c>
      <c r="G119" s="258"/>
      <c r="H119" s="255"/>
      <c r="I119" s="255"/>
      <c r="J119" s="256"/>
      <c r="K119" s="259"/>
      <c r="L119" s="260"/>
      <c r="M119" s="253">
        <f t="shared" si="209"/>
        <v>0</v>
      </c>
      <c r="N119" s="261"/>
      <c r="O119" s="260"/>
      <c r="P119" s="253">
        <f t="shared" si="214"/>
        <v>0</v>
      </c>
      <c r="Q119" s="261"/>
      <c r="R119" s="260"/>
      <c r="S119" s="262">
        <f t="shared" si="215"/>
        <v>0</v>
      </c>
      <c r="T119" s="268"/>
      <c r="U119" s="263">
        <f t="shared" si="216"/>
        <v>0</v>
      </c>
      <c r="V119" s="64"/>
      <c r="W119" s="210">
        <f t="shared" ref="W119" si="322">IFERROR(IFERROR(IFERROR( MATCH(G119, INDEX(Appliances,,1), 0), MATCH(G119, INDEX(Appliances,,2), 0)), MATCH(G119, INDEX(Appliances,,3), 0)), 0)</f>
        <v>0</v>
      </c>
      <c r="X119" s="210" t="str">
        <f t="shared" si="218"/>
        <v>-</v>
      </c>
      <c r="Y119" s="210" t="e">
        <f>IF(X119, MATCH(J119, Y!$F$62:$H$62, 0), 0)</f>
        <v>#VALUE!</v>
      </c>
      <c r="Z119" s="210" cm="1">
        <f t="array" ref="Z119">IFERROR(IF($X119, INDEX(Appliances, $W119, $Y119+3), 0), 0)</f>
        <v>0</v>
      </c>
      <c r="AA119" s="64"/>
      <c r="AB119" s="211" t="b">
        <f t="shared" si="219"/>
        <v>0</v>
      </c>
      <c r="AC119" s="211" cm="1">
        <f t="array" ref="AC119">IF($AB119, INDEX(Appliances, $W119, 9), 0)</f>
        <v>0</v>
      </c>
      <c r="AD119" s="211" cm="1">
        <f t="array" ref="AD119">IF($AB119, INDEX(Appliances, $W119, 10), 0)</f>
        <v>0</v>
      </c>
      <c r="AE119" s="212">
        <f t="shared" si="220"/>
        <v>0</v>
      </c>
      <c r="AF119" s="213">
        <f t="shared" si="221"/>
        <v>0</v>
      </c>
      <c r="AG119" s="222" t="str">
        <f t="shared" si="211"/>
        <v>-</v>
      </c>
      <c r="AH119" s="210">
        <f>_xlfn.MAXIFS(Y!$F$61:$J$61, Y!$F$61:$J$61, "&lt;="&amp;AG119)</f>
        <v>0</v>
      </c>
      <c r="AI119" s="210" cm="1">
        <f t="array" ref="AI119">IFERROR(IF(AE119&gt;0, INDEX(Appliances, $W119, MATCH($AH119, Y!$F$61:$J$61, 0)+3),0), 0)</f>
        <v>0</v>
      </c>
      <c r="AJ119" s="64"/>
      <c r="AK119" s="211" t="b">
        <f t="shared" si="222"/>
        <v>0</v>
      </c>
      <c r="AL119" s="211" cm="1">
        <f t="array" ref="AL119">IF($AK119, INDEX(Appliances, $W119, 9), 0)</f>
        <v>0</v>
      </c>
      <c r="AM119" s="211" cm="1">
        <f t="array" ref="AM119">IF($AK119, INDEX(Appliances, $W119, 10), 0)</f>
        <v>0</v>
      </c>
      <c r="AN119" s="212">
        <f t="shared" si="223"/>
        <v>0</v>
      </c>
      <c r="AO119" s="213">
        <f t="shared" si="224"/>
        <v>0</v>
      </c>
      <c r="AP119" s="222" t="str">
        <f t="shared" si="225"/>
        <v>-</v>
      </c>
      <c r="AQ119" s="210">
        <f>_xlfn.MAXIFS(Y!$F$61:$J$61, Y!$F$61:$J$61, "&lt;="&amp;AP119)</f>
        <v>0</v>
      </c>
      <c r="AR119" s="210" cm="1">
        <f t="array" ref="AR119">IFERROR(IF(AN119&gt;0, INDEX(Appliances, $W119, MATCH($AQ119, Y!$F$61:$J$61, 0)+3),0), 0)</f>
        <v>0</v>
      </c>
      <c r="AS119" s="64"/>
      <c r="AT119" s="211" t="b">
        <f t="shared" si="226"/>
        <v>0</v>
      </c>
      <c r="AU119" s="211">
        <f t="shared" ref="AU119" si="323">IF($AT119, INDEX(Appliances, 10, 9), 0)</f>
        <v>0</v>
      </c>
      <c r="AV119" s="211">
        <f t="shared" ref="AV119" si="324">IF($AT119, INDEX(Appliances, 10, 10), 0)</f>
        <v>0</v>
      </c>
      <c r="AW119" s="212">
        <f t="shared" si="229"/>
        <v>0</v>
      </c>
      <c r="AX119" s="213">
        <f t="shared" si="230"/>
        <v>0</v>
      </c>
      <c r="AY119" s="222" t="str">
        <f t="shared" si="231"/>
        <v>-</v>
      </c>
      <c r="AZ119" s="210">
        <f>_xlfn.MAXIFS(Y!$F$61:$J$61, Y!$F$61:$J$61, "&lt;="&amp;AY119)</f>
        <v>0</v>
      </c>
      <c r="BA119" s="210" cm="1">
        <f t="array" ref="BA119">IFERROR(IF(AW119&gt;0, INDEX(Appliances, $W119, MATCH($AQ119, Y!$F$61:$J$61, 0)+3),0), 0)</f>
        <v>0</v>
      </c>
      <c r="BB119" s="64"/>
    </row>
    <row r="120" spans="1:54" s="264" customFormat="1" ht="12" x14ac:dyDescent="0.2">
      <c r="A120" s="64"/>
      <c r="B120" s="251">
        <v>98</v>
      </c>
      <c r="C120" s="255"/>
      <c r="D120" s="255"/>
      <c r="E120" s="256"/>
      <c r="F120" s="257" t="str">
        <f>IFERROR(VLOOKUP(E120, Z!$A$2:$C$4127, 3, FALSE), "")</f>
        <v/>
      </c>
      <c r="G120" s="258"/>
      <c r="H120" s="255"/>
      <c r="I120" s="255"/>
      <c r="J120" s="256"/>
      <c r="K120" s="259"/>
      <c r="L120" s="260"/>
      <c r="M120" s="253">
        <f t="shared" si="209"/>
        <v>0</v>
      </c>
      <c r="N120" s="261"/>
      <c r="O120" s="260"/>
      <c r="P120" s="253">
        <f t="shared" si="214"/>
        <v>0</v>
      </c>
      <c r="Q120" s="261"/>
      <c r="R120" s="260"/>
      <c r="S120" s="262">
        <f t="shared" si="215"/>
        <v>0</v>
      </c>
      <c r="T120" s="268"/>
      <c r="U120" s="263">
        <f t="shared" si="216"/>
        <v>0</v>
      </c>
      <c r="V120" s="64"/>
      <c r="W120" s="210">
        <f t="shared" ref="W120" si="325">IFERROR(IFERROR(IFERROR( MATCH(G120, INDEX(Appliances,,1), 0), MATCH(G120, INDEX(Appliances,,2), 0)), MATCH(G120, INDEX(Appliances,,3), 0)), 0)</f>
        <v>0</v>
      </c>
      <c r="X120" s="210" t="str">
        <f t="shared" si="218"/>
        <v>-</v>
      </c>
      <c r="Y120" s="210" t="e">
        <f>IF(X120, MATCH(J120, Y!$F$62:$H$62, 0), 0)</f>
        <v>#VALUE!</v>
      </c>
      <c r="Z120" s="210" cm="1">
        <f t="array" ref="Z120">IFERROR(IF($X120, INDEX(Appliances, $W120, $Y120+3), 0), 0)</f>
        <v>0</v>
      </c>
      <c r="AA120" s="64"/>
      <c r="AB120" s="211" t="b">
        <f t="shared" si="219"/>
        <v>0</v>
      </c>
      <c r="AC120" s="211" cm="1">
        <f t="array" ref="AC120">IF($AB120, INDEX(Appliances, $W120, 9), 0)</f>
        <v>0</v>
      </c>
      <c r="AD120" s="211" cm="1">
        <f t="array" ref="AD120">IF($AB120, INDEX(Appliances, $W120, 10), 0)</f>
        <v>0</v>
      </c>
      <c r="AE120" s="212">
        <f t="shared" si="220"/>
        <v>0</v>
      </c>
      <c r="AF120" s="213">
        <f t="shared" si="221"/>
        <v>0</v>
      </c>
      <c r="AG120" s="222" t="str">
        <f t="shared" si="211"/>
        <v>-</v>
      </c>
      <c r="AH120" s="210">
        <f>_xlfn.MAXIFS(Y!$F$61:$J$61, Y!$F$61:$J$61, "&lt;="&amp;AG120)</f>
        <v>0</v>
      </c>
      <c r="AI120" s="210" cm="1">
        <f t="array" ref="AI120">IFERROR(IF(AE120&gt;0, INDEX(Appliances, $W120, MATCH($AH120, Y!$F$61:$J$61, 0)+3),0), 0)</f>
        <v>0</v>
      </c>
      <c r="AJ120" s="64"/>
      <c r="AK120" s="211" t="b">
        <f t="shared" si="222"/>
        <v>0</v>
      </c>
      <c r="AL120" s="211" cm="1">
        <f t="array" ref="AL120">IF($AK120, INDEX(Appliances, $W120, 9), 0)</f>
        <v>0</v>
      </c>
      <c r="AM120" s="211" cm="1">
        <f t="array" ref="AM120">IF($AK120, INDEX(Appliances, $W120, 10), 0)</f>
        <v>0</v>
      </c>
      <c r="AN120" s="212">
        <f t="shared" si="223"/>
        <v>0</v>
      </c>
      <c r="AO120" s="213">
        <f t="shared" si="224"/>
        <v>0</v>
      </c>
      <c r="AP120" s="222" t="str">
        <f t="shared" si="225"/>
        <v>-</v>
      </c>
      <c r="AQ120" s="210">
        <f>_xlfn.MAXIFS(Y!$F$61:$J$61, Y!$F$61:$J$61, "&lt;="&amp;AP120)</f>
        <v>0</v>
      </c>
      <c r="AR120" s="210" cm="1">
        <f t="array" ref="AR120">IFERROR(IF(AN120&gt;0, INDEX(Appliances, $W120, MATCH($AQ120, Y!$F$61:$J$61, 0)+3),0), 0)</f>
        <v>0</v>
      </c>
      <c r="AS120" s="64"/>
      <c r="AT120" s="211" t="b">
        <f t="shared" si="226"/>
        <v>0</v>
      </c>
      <c r="AU120" s="211">
        <f t="shared" ref="AU120" si="326">IF($AT120, INDEX(Appliances, 10, 9), 0)</f>
        <v>0</v>
      </c>
      <c r="AV120" s="211">
        <f t="shared" ref="AV120" si="327">IF($AT120, INDEX(Appliances, 10, 10), 0)</f>
        <v>0</v>
      </c>
      <c r="AW120" s="212">
        <f t="shared" si="229"/>
        <v>0</v>
      </c>
      <c r="AX120" s="213">
        <f t="shared" si="230"/>
        <v>0</v>
      </c>
      <c r="AY120" s="222" t="str">
        <f t="shared" si="231"/>
        <v>-</v>
      </c>
      <c r="AZ120" s="210">
        <f>_xlfn.MAXIFS(Y!$F$61:$J$61, Y!$F$61:$J$61, "&lt;="&amp;AY120)</f>
        <v>0</v>
      </c>
      <c r="BA120" s="210" cm="1">
        <f t="array" ref="BA120">IFERROR(IF(AW120&gt;0, INDEX(Appliances, $W120, MATCH($AQ120, Y!$F$61:$J$61, 0)+3),0), 0)</f>
        <v>0</v>
      </c>
      <c r="BB120" s="64"/>
    </row>
    <row r="121" spans="1:54" s="264" customFormat="1" ht="12" x14ac:dyDescent="0.2">
      <c r="A121" s="64"/>
      <c r="B121" s="251">
        <v>99</v>
      </c>
      <c r="C121" s="255"/>
      <c r="D121" s="255"/>
      <c r="E121" s="256"/>
      <c r="F121" s="257" t="str">
        <f>IFERROR(VLOOKUP(E121, Z!$A$2:$C$4127, 3, FALSE), "")</f>
        <v/>
      </c>
      <c r="G121" s="258"/>
      <c r="H121" s="255"/>
      <c r="I121" s="255"/>
      <c r="J121" s="256"/>
      <c r="K121" s="259"/>
      <c r="L121" s="260"/>
      <c r="M121" s="253">
        <f t="shared" si="209"/>
        <v>0</v>
      </c>
      <c r="N121" s="261"/>
      <c r="O121" s="260"/>
      <c r="P121" s="253">
        <f t="shared" si="214"/>
        <v>0</v>
      </c>
      <c r="Q121" s="261"/>
      <c r="R121" s="260"/>
      <c r="S121" s="262">
        <f t="shared" si="215"/>
        <v>0</v>
      </c>
      <c r="T121" s="268"/>
      <c r="U121" s="263">
        <f t="shared" si="216"/>
        <v>0</v>
      </c>
      <c r="V121" s="64"/>
      <c r="W121" s="210">
        <f t="shared" ref="W121" si="328">IFERROR(IFERROR(IFERROR( MATCH(G121, INDEX(Appliances,,1), 0), MATCH(G121, INDEX(Appliances,,2), 0)), MATCH(G121, INDEX(Appliances,,3), 0)), 0)</f>
        <v>0</v>
      </c>
      <c r="X121" s="210" t="str">
        <f t="shared" si="218"/>
        <v>-</v>
      </c>
      <c r="Y121" s="210" t="e">
        <f>IF(X121, MATCH(J121, Y!$F$62:$H$62, 0), 0)</f>
        <v>#VALUE!</v>
      </c>
      <c r="Z121" s="210" cm="1">
        <f t="array" ref="Z121">IFERROR(IF($X121, INDEX(Appliances, $W121, $Y121+3), 0), 0)</f>
        <v>0</v>
      </c>
      <c r="AA121" s="64"/>
      <c r="AB121" s="211" t="b">
        <f t="shared" si="219"/>
        <v>0</v>
      </c>
      <c r="AC121" s="211" cm="1">
        <f t="array" ref="AC121">IF($AB121, INDEX(Appliances, $W121, 9), 0)</f>
        <v>0</v>
      </c>
      <c r="AD121" s="211" cm="1">
        <f t="array" ref="AD121">IF($AB121, INDEX(Appliances, $W121, 10), 0)</f>
        <v>0</v>
      </c>
      <c r="AE121" s="212">
        <f t="shared" si="220"/>
        <v>0</v>
      </c>
      <c r="AF121" s="213">
        <f t="shared" si="221"/>
        <v>0</v>
      </c>
      <c r="AG121" s="222" t="str">
        <f t="shared" si="211"/>
        <v>-</v>
      </c>
      <c r="AH121" s="210">
        <f>_xlfn.MAXIFS(Y!$F$61:$J$61, Y!$F$61:$J$61, "&lt;="&amp;AG121)</f>
        <v>0</v>
      </c>
      <c r="AI121" s="210" cm="1">
        <f t="array" ref="AI121">IFERROR(IF(AE121&gt;0, INDEX(Appliances, $W121, MATCH($AH121, Y!$F$61:$J$61, 0)+3),0), 0)</f>
        <v>0</v>
      </c>
      <c r="AJ121" s="64"/>
      <c r="AK121" s="211" t="b">
        <f t="shared" si="222"/>
        <v>0</v>
      </c>
      <c r="AL121" s="211" cm="1">
        <f t="array" ref="AL121">IF($AK121, INDEX(Appliances, $W121, 9), 0)</f>
        <v>0</v>
      </c>
      <c r="AM121" s="211" cm="1">
        <f t="array" ref="AM121">IF($AK121, INDEX(Appliances, $W121, 10), 0)</f>
        <v>0</v>
      </c>
      <c r="AN121" s="212">
        <f t="shared" si="223"/>
        <v>0</v>
      </c>
      <c r="AO121" s="213">
        <f t="shared" si="224"/>
        <v>0</v>
      </c>
      <c r="AP121" s="222" t="str">
        <f t="shared" si="225"/>
        <v>-</v>
      </c>
      <c r="AQ121" s="210">
        <f>_xlfn.MAXIFS(Y!$F$61:$J$61, Y!$F$61:$J$61, "&lt;="&amp;AP121)</f>
        <v>0</v>
      </c>
      <c r="AR121" s="210" cm="1">
        <f t="array" ref="AR121">IFERROR(IF(AN121&gt;0, INDEX(Appliances, $W121, MATCH($AQ121, Y!$F$61:$J$61, 0)+3),0), 0)</f>
        <v>0</v>
      </c>
      <c r="AS121" s="64"/>
      <c r="AT121" s="211" t="b">
        <f t="shared" si="226"/>
        <v>0</v>
      </c>
      <c r="AU121" s="211">
        <f t="shared" ref="AU121:AU629" si="329">IF($AT121, INDEX(Appliances, 10, 9), 0)</f>
        <v>0</v>
      </c>
      <c r="AV121" s="211">
        <f t="shared" ref="AV121:AV629" si="330">IF($AT121, INDEX(Appliances, 10, 10), 0)</f>
        <v>0</v>
      </c>
      <c r="AW121" s="212">
        <f t="shared" si="229"/>
        <v>0</v>
      </c>
      <c r="AX121" s="213">
        <f t="shared" si="230"/>
        <v>0</v>
      </c>
      <c r="AY121" s="222" t="str">
        <f t="shared" si="231"/>
        <v>-</v>
      </c>
      <c r="AZ121" s="210">
        <f>_xlfn.MAXIFS(Y!$F$61:$J$61, Y!$F$61:$J$61, "&lt;="&amp;AY121)</f>
        <v>0</v>
      </c>
      <c r="BA121" s="210" cm="1">
        <f t="array" ref="BA121">IFERROR(IF(AW121&gt;0, INDEX(Appliances, $W121, MATCH($AQ121, Y!$F$61:$J$61, 0)+3),0), 0)</f>
        <v>0</v>
      </c>
      <c r="BB121" s="64"/>
    </row>
    <row r="122" spans="1:54" s="264" customFormat="1" ht="12" x14ac:dyDescent="0.2">
      <c r="A122" s="64"/>
      <c r="B122" s="251">
        <v>100</v>
      </c>
      <c r="C122" s="255"/>
      <c r="D122" s="255"/>
      <c r="E122" s="256"/>
      <c r="F122" s="257" t="str">
        <f>IFERROR(VLOOKUP(E122, Z!$A$2:$C$4127, 3, FALSE), "")</f>
        <v/>
      </c>
      <c r="G122" s="258"/>
      <c r="H122" s="255"/>
      <c r="I122" s="255"/>
      <c r="J122" s="256"/>
      <c r="K122" s="259"/>
      <c r="L122" s="260"/>
      <c r="M122" s="253">
        <f t="shared" si="209"/>
        <v>0</v>
      </c>
      <c r="N122" s="261"/>
      <c r="O122" s="260"/>
      <c r="P122" s="253">
        <f t="shared" si="214"/>
        <v>0</v>
      </c>
      <c r="Q122" s="261"/>
      <c r="R122" s="260"/>
      <c r="S122" s="262">
        <f t="shared" si="215"/>
        <v>0</v>
      </c>
      <c r="T122" s="268"/>
      <c r="U122" s="263">
        <f t="shared" si="216"/>
        <v>0</v>
      </c>
      <c r="V122" s="64"/>
      <c r="W122" s="210">
        <f t="shared" ref="W122:W123" si="331">IFERROR(IFERROR(IFERROR( MATCH(G122, INDEX(Appliances,,1), 0), MATCH(G122, INDEX(Appliances,,2), 0)), MATCH(G122, INDEX(Appliances,,3), 0)), 0)</f>
        <v>0</v>
      </c>
      <c r="X122" s="210" t="str">
        <f t="shared" si="218"/>
        <v>-</v>
      </c>
      <c r="Y122" s="210" t="e">
        <f>IF(X122, MATCH(J122, Y!$F$62:$H$62, 0), 0)</f>
        <v>#VALUE!</v>
      </c>
      <c r="Z122" s="210" cm="1">
        <f t="array" ref="Z122">IFERROR(IF($X122, INDEX(Appliances, $W122, $Y122+3), 0), 0)</f>
        <v>0</v>
      </c>
      <c r="AA122" s="64"/>
      <c r="AB122" s="211" t="b">
        <f t="shared" si="219"/>
        <v>0</v>
      </c>
      <c r="AC122" s="211" cm="1">
        <f t="array" ref="AC122">IF($AB122, INDEX(Appliances, $W122, 9), 0)</f>
        <v>0</v>
      </c>
      <c r="AD122" s="211" cm="1">
        <f t="array" ref="AD122">IF($AB122, INDEX(Appliances, $W122, 10), 0)</f>
        <v>0</v>
      </c>
      <c r="AE122" s="212">
        <f t="shared" si="220"/>
        <v>0</v>
      </c>
      <c r="AF122" s="213">
        <f t="shared" si="221"/>
        <v>0</v>
      </c>
      <c r="AG122" s="222" t="str">
        <f t="shared" si="211"/>
        <v>-</v>
      </c>
      <c r="AH122" s="210">
        <f>_xlfn.MAXIFS(Y!$F$61:$J$61, Y!$F$61:$J$61, "&lt;="&amp;AG122)</f>
        <v>0</v>
      </c>
      <c r="AI122" s="210" cm="1">
        <f t="array" ref="AI122">IFERROR(IF(AE122&gt;0, INDEX(Appliances, $W122, MATCH($AH122, Y!$F$61:$J$61, 0)+3),0), 0)</f>
        <v>0</v>
      </c>
      <c r="AJ122" s="64"/>
      <c r="AK122" s="211" t="b">
        <f t="shared" si="222"/>
        <v>0</v>
      </c>
      <c r="AL122" s="211" cm="1">
        <f t="array" ref="AL122">IF($AK122, INDEX(Appliances, $W122, 9), 0)</f>
        <v>0</v>
      </c>
      <c r="AM122" s="211" cm="1">
        <f t="array" ref="AM122">IF($AK122, INDEX(Appliances, $W122, 10), 0)</f>
        <v>0</v>
      </c>
      <c r="AN122" s="212">
        <f t="shared" si="223"/>
        <v>0</v>
      </c>
      <c r="AO122" s="213">
        <f t="shared" si="224"/>
        <v>0</v>
      </c>
      <c r="AP122" s="222" t="str">
        <f t="shared" si="225"/>
        <v>-</v>
      </c>
      <c r="AQ122" s="210">
        <f>_xlfn.MAXIFS(Y!$F$61:$J$61, Y!$F$61:$J$61, "&lt;="&amp;AP122)</f>
        <v>0</v>
      </c>
      <c r="AR122" s="210" cm="1">
        <f t="array" ref="AR122">IFERROR(IF(AN122&gt;0, INDEX(Appliances, $W122, MATCH($AQ122, Y!$F$61:$J$61, 0)+3),0), 0)</f>
        <v>0</v>
      </c>
      <c r="AS122" s="64"/>
      <c r="AT122" s="211" t="b">
        <f t="shared" si="226"/>
        <v>0</v>
      </c>
      <c r="AU122" s="211">
        <f t="shared" ref="AU122:AU630" si="332">IF($AT122, INDEX(Appliances, 10, 9), 0)</f>
        <v>0</v>
      </c>
      <c r="AV122" s="211">
        <f t="shared" ref="AV122:AV630" si="333">IF($AT122, INDEX(Appliances, 10, 10), 0)</f>
        <v>0</v>
      </c>
      <c r="AW122" s="212">
        <f t="shared" si="229"/>
        <v>0</v>
      </c>
      <c r="AX122" s="213">
        <f t="shared" si="230"/>
        <v>0</v>
      </c>
      <c r="AY122" s="222" t="str">
        <f t="shared" si="231"/>
        <v>-</v>
      </c>
      <c r="AZ122" s="210">
        <f>_xlfn.MAXIFS(Y!$F$61:$J$61, Y!$F$61:$J$61, "&lt;="&amp;AY122)</f>
        <v>0</v>
      </c>
      <c r="BA122" s="210" cm="1">
        <f t="array" ref="BA122">IFERROR(IF(AW122&gt;0, INDEX(Appliances, $W122, MATCH($AQ122, Y!$F$61:$J$61, 0)+3),0), 0)</f>
        <v>0</v>
      </c>
      <c r="BB122" s="64"/>
    </row>
    <row r="123" spans="1:54" s="264" customFormat="1" ht="12" x14ac:dyDescent="0.2">
      <c r="A123" s="64"/>
      <c r="B123" s="251">
        <v>101</v>
      </c>
      <c r="C123" s="255"/>
      <c r="D123" s="255"/>
      <c r="E123" s="256"/>
      <c r="F123" s="257" t="str">
        <f>IFERROR(VLOOKUP(E123, Z!$A$2:$C$4127, 3, FALSE), "")</f>
        <v/>
      </c>
      <c r="G123" s="258"/>
      <c r="H123" s="255"/>
      <c r="I123" s="255"/>
      <c r="J123" s="256"/>
      <c r="K123" s="259"/>
      <c r="L123" s="260"/>
      <c r="M123" s="253">
        <f t="shared" si="209"/>
        <v>0</v>
      </c>
      <c r="N123" s="261"/>
      <c r="O123" s="260"/>
      <c r="P123" s="253">
        <f t="shared" ref="P123:P186" si="334">AX123</f>
        <v>0</v>
      </c>
      <c r="Q123" s="261"/>
      <c r="R123" s="260"/>
      <c r="S123" s="262">
        <f t="shared" ref="S123:S186" si="335">AO123</f>
        <v>0</v>
      </c>
      <c r="T123" s="268"/>
      <c r="U123" s="263">
        <f t="shared" ref="U123:U186" si="336">MAX(Z123,AI123,AR123,BA123)*1000</f>
        <v>0</v>
      </c>
      <c r="V123" s="64"/>
      <c r="W123" s="210">
        <f t="shared" si="331"/>
        <v>0</v>
      </c>
      <c r="X123" s="210" t="str">
        <f t="shared" ref="X123:X186" si="337">IF(W123=0, "-", IF(W123&lt;=8, TRUE, FALSE))</f>
        <v>-</v>
      </c>
      <c r="Y123" s="210" t="e">
        <f>IF(X123, MATCH(J123, Y!$F$62:$H$62, 0), 0)</f>
        <v>#VALUE!</v>
      </c>
      <c r="Z123" s="210" cm="1">
        <f t="array" ref="Z123">IFERROR(IF($X123, INDEX(Appliances, $W123, $Y123+3), 0), 0)</f>
        <v>0</v>
      </c>
      <c r="AA123" s="64"/>
      <c r="AB123" s="211" t="b">
        <f t="shared" si="219"/>
        <v>0</v>
      </c>
      <c r="AC123" s="211" cm="1">
        <f t="array" ref="AC123">IF($AB123, INDEX(Appliances, $W123, 9), 0)</f>
        <v>0</v>
      </c>
      <c r="AD123" s="211" cm="1">
        <f t="array" ref="AD123">IF($AB123, INDEX(Appliances, $W123, 10), 0)</f>
        <v>0</v>
      </c>
      <c r="AE123" s="212">
        <f t="shared" ref="AE123:AE186" si="338">IF(AB123, $K123, 0)</f>
        <v>0</v>
      </c>
      <c r="AF123" s="213">
        <f t="shared" ref="AF123:AF186" si="339">IFERROR($AC123 * AE123 + $AD123, 0)</f>
        <v>0</v>
      </c>
      <c r="AG123" s="222" t="str">
        <f t="shared" ref="AG123:AG186" si="340">IFERROR(1 - L123/AF123, "-")</f>
        <v>-</v>
      </c>
      <c r="AH123" s="210">
        <f>_xlfn.MAXIFS(Y!$F$61:$J$61, Y!$F$61:$J$61, "&lt;="&amp;AG123)</f>
        <v>0</v>
      </c>
      <c r="AI123" s="210" cm="1">
        <f t="array" ref="AI123">IFERROR(IF(AE123&gt;0, INDEX(Appliances, $W123, MATCH($AH123, Y!$F$61:$J$61, 0)+3),0), 0)</f>
        <v>0</v>
      </c>
      <c r="AJ123" s="64"/>
      <c r="AK123" s="211" t="b">
        <f t="shared" si="222"/>
        <v>0</v>
      </c>
      <c r="AL123" s="211" cm="1">
        <f t="array" ref="AL123">IF($AK123, INDEX(Appliances, $W123, 9), 0)</f>
        <v>0</v>
      </c>
      <c r="AM123" s="211" cm="1">
        <f t="array" ref="AM123">IF($AK123, INDEX(Appliances, $W123, 10), 0)</f>
        <v>0</v>
      </c>
      <c r="AN123" s="212">
        <f t="shared" ref="AN123:AN186" si="341">IF(AK123, $Q123, 0)</f>
        <v>0</v>
      </c>
      <c r="AO123" s="213">
        <f t="shared" ref="AO123:AO186" si="342">IFERROR($AL123 * AN123 + $AM123, 0)</f>
        <v>0</v>
      </c>
      <c r="AP123" s="222" t="str">
        <f t="shared" ref="AP123:AP186" si="343">IFERROR(1 - R123/AO123, "-")</f>
        <v>-</v>
      </c>
      <c r="AQ123" s="210">
        <f>_xlfn.MAXIFS(Y!$F$61:$J$61, Y!$F$61:$J$61, "&lt;="&amp;AP123)</f>
        <v>0</v>
      </c>
      <c r="AR123" s="210" cm="1">
        <f t="array" ref="AR123">IFERROR(IF(AN123&gt;0, INDEX(Appliances, $W123, MATCH($AQ123, Y!$F$61:$J$61, 0)+3),0), 0)</f>
        <v>0</v>
      </c>
      <c r="AS123" s="64"/>
      <c r="AT123" s="211" t="b">
        <f t="shared" si="226"/>
        <v>0</v>
      </c>
      <c r="AU123" s="211">
        <f t="shared" si="329"/>
        <v>0</v>
      </c>
      <c r="AV123" s="211">
        <f t="shared" si="330"/>
        <v>0</v>
      </c>
      <c r="AW123" s="212">
        <f t="shared" ref="AW123:AW186" si="344">IF(AT123, $N123, 0)</f>
        <v>0</v>
      </c>
      <c r="AX123" s="213">
        <f t="shared" ref="AX123:AX186" si="345">IFERROR(IF(AW123&lt;35, $AU123 * AW123 + $AV123, 0.05), 0)</f>
        <v>0</v>
      </c>
      <c r="AY123" s="222" t="str">
        <f t="shared" ref="AY123:AY186" si="346">IFERROR(1 - AA123/AX123, "-")</f>
        <v>-</v>
      </c>
      <c r="AZ123" s="210">
        <f>_xlfn.MAXIFS(Y!$F$61:$J$61, Y!$F$61:$J$61, "&lt;="&amp;AY123)</f>
        <v>0</v>
      </c>
      <c r="BA123" s="210" cm="1">
        <f t="array" ref="BA123">IFERROR(IF(AW123&gt;0, INDEX(Appliances, $W123, MATCH($AQ123, Y!$F$61:$J$61, 0)+3),0), 0)</f>
        <v>0</v>
      </c>
      <c r="BB123" s="64"/>
    </row>
    <row r="124" spans="1:54" s="264" customFormat="1" ht="12" x14ac:dyDescent="0.2">
      <c r="A124" s="64"/>
      <c r="B124" s="251">
        <v>102</v>
      </c>
      <c r="C124" s="255"/>
      <c r="D124" s="255"/>
      <c r="E124" s="256"/>
      <c r="F124" s="257" t="str">
        <f>IFERROR(VLOOKUP(E124, Z!$A$2:$C$4127, 3, FALSE), "")</f>
        <v/>
      </c>
      <c r="G124" s="258"/>
      <c r="H124" s="255"/>
      <c r="I124" s="255"/>
      <c r="J124" s="256"/>
      <c r="K124" s="259"/>
      <c r="L124" s="260"/>
      <c r="M124" s="253">
        <f t="shared" si="209"/>
        <v>0</v>
      </c>
      <c r="N124" s="261"/>
      <c r="O124" s="260"/>
      <c r="P124" s="253">
        <f t="shared" si="334"/>
        <v>0</v>
      </c>
      <c r="Q124" s="261"/>
      <c r="R124" s="260"/>
      <c r="S124" s="262">
        <f t="shared" si="335"/>
        <v>0</v>
      </c>
      <c r="T124" s="268"/>
      <c r="U124" s="263">
        <f t="shared" si="336"/>
        <v>0</v>
      </c>
      <c r="V124" s="64"/>
      <c r="W124" s="210">
        <f t="shared" ref="W124:W187" si="347">IFERROR(IFERROR(IFERROR( MATCH(G124, INDEX(Appliances,,1), 0), MATCH(G124, INDEX(Appliances,,2), 0)), MATCH(G124, INDEX(Appliances,,3), 0)), 0)</f>
        <v>0</v>
      </c>
      <c r="X124" s="210" t="str">
        <f t="shared" si="337"/>
        <v>-</v>
      </c>
      <c r="Y124" s="210" t="e">
        <f>IF(X124, MATCH(J124, Y!$F$62:$H$62, 0), 0)</f>
        <v>#VALUE!</v>
      </c>
      <c r="Z124" s="210" cm="1">
        <f t="array" ref="Z124">IFERROR(IF($X124, INDEX(Appliances, $W124, $Y124+3), 0), 0)</f>
        <v>0</v>
      </c>
      <c r="AA124" s="64"/>
      <c r="AB124" s="211" t="b">
        <f t="shared" si="219"/>
        <v>0</v>
      </c>
      <c r="AC124" s="211" cm="1">
        <f t="array" ref="AC124">IF($AB124, INDEX(Appliances, $W124, 9), 0)</f>
        <v>0</v>
      </c>
      <c r="AD124" s="211" cm="1">
        <f t="array" ref="AD124">IF($AB124, INDEX(Appliances, $W124, 10), 0)</f>
        <v>0</v>
      </c>
      <c r="AE124" s="212">
        <f t="shared" si="338"/>
        <v>0</v>
      </c>
      <c r="AF124" s="213">
        <f t="shared" si="339"/>
        <v>0</v>
      </c>
      <c r="AG124" s="222" t="str">
        <f t="shared" si="340"/>
        <v>-</v>
      </c>
      <c r="AH124" s="210">
        <f>_xlfn.MAXIFS(Y!$F$61:$J$61, Y!$F$61:$J$61, "&lt;="&amp;AG124)</f>
        <v>0</v>
      </c>
      <c r="AI124" s="210" cm="1">
        <f t="array" ref="AI124">IFERROR(IF(AE124&gt;0, INDEX(Appliances, $W124, MATCH($AH124, Y!$F$61:$J$61, 0)+3),0), 0)</f>
        <v>0</v>
      </c>
      <c r="AJ124" s="64"/>
      <c r="AK124" s="211" t="b">
        <f t="shared" si="222"/>
        <v>0</v>
      </c>
      <c r="AL124" s="211" cm="1">
        <f t="array" ref="AL124">IF($AK124, INDEX(Appliances, $W124, 9), 0)</f>
        <v>0</v>
      </c>
      <c r="AM124" s="211" cm="1">
        <f t="array" ref="AM124">IF($AK124, INDEX(Appliances, $W124, 10), 0)</f>
        <v>0</v>
      </c>
      <c r="AN124" s="212">
        <f t="shared" si="341"/>
        <v>0</v>
      </c>
      <c r="AO124" s="213">
        <f t="shared" si="342"/>
        <v>0</v>
      </c>
      <c r="AP124" s="222" t="str">
        <f t="shared" si="343"/>
        <v>-</v>
      </c>
      <c r="AQ124" s="210">
        <f>_xlfn.MAXIFS(Y!$F$61:$J$61, Y!$F$61:$J$61, "&lt;="&amp;AP124)</f>
        <v>0</v>
      </c>
      <c r="AR124" s="210" cm="1">
        <f t="array" ref="AR124">IFERROR(IF(AN124&gt;0, INDEX(Appliances, $W124, MATCH($AQ124, Y!$F$61:$J$61, 0)+3),0), 0)</f>
        <v>0</v>
      </c>
      <c r="AS124" s="64"/>
      <c r="AT124" s="211" t="b">
        <f t="shared" si="226"/>
        <v>0</v>
      </c>
      <c r="AU124" s="211">
        <f t="shared" si="332"/>
        <v>0</v>
      </c>
      <c r="AV124" s="211">
        <f t="shared" si="333"/>
        <v>0</v>
      </c>
      <c r="AW124" s="212">
        <f t="shared" si="344"/>
        <v>0</v>
      </c>
      <c r="AX124" s="213">
        <f t="shared" si="345"/>
        <v>0</v>
      </c>
      <c r="AY124" s="222" t="str">
        <f t="shared" si="346"/>
        <v>-</v>
      </c>
      <c r="AZ124" s="210">
        <f>_xlfn.MAXIFS(Y!$F$61:$J$61, Y!$F$61:$J$61, "&lt;="&amp;AY124)</f>
        <v>0</v>
      </c>
      <c r="BA124" s="210" cm="1">
        <f t="array" ref="BA124">IFERROR(IF(AW124&gt;0, INDEX(Appliances, $W124, MATCH($AQ124, Y!$F$61:$J$61, 0)+3),0), 0)</f>
        <v>0</v>
      </c>
      <c r="BB124" s="64"/>
    </row>
    <row r="125" spans="1:54" s="264" customFormat="1" ht="12" x14ac:dyDescent="0.2">
      <c r="A125" s="64"/>
      <c r="B125" s="251">
        <v>103</v>
      </c>
      <c r="C125" s="255"/>
      <c r="D125" s="255"/>
      <c r="E125" s="256"/>
      <c r="F125" s="257" t="str">
        <f>IFERROR(VLOOKUP(E125, Z!$A$2:$C$4127, 3, FALSE), "")</f>
        <v/>
      </c>
      <c r="G125" s="258"/>
      <c r="H125" s="255"/>
      <c r="I125" s="255"/>
      <c r="J125" s="256"/>
      <c r="K125" s="259"/>
      <c r="L125" s="260"/>
      <c r="M125" s="253">
        <f t="shared" si="209"/>
        <v>0</v>
      </c>
      <c r="N125" s="261"/>
      <c r="O125" s="260"/>
      <c r="P125" s="253">
        <f t="shared" si="334"/>
        <v>0</v>
      </c>
      <c r="Q125" s="261"/>
      <c r="R125" s="260"/>
      <c r="S125" s="262">
        <f t="shared" si="335"/>
        <v>0</v>
      </c>
      <c r="T125" s="268"/>
      <c r="U125" s="263">
        <f t="shared" si="336"/>
        <v>0</v>
      </c>
      <c r="V125" s="64"/>
      <c r="W125" s="210">
        <f t="shared" si="347"/>
        <v>0</v>
      </c>
      <c r="X125" s="210" t="str">
        <f t="shared" si="337"/>
        <v>-</v>
      </c>
      <c r="Y125" s="210" t="e">
        <f>IF(X125, MATCH(J125, Y!$F$62:$H$62, 0), 0)</f>
        <v>#VALUE!</v>
      </c>
      <c r="Z125" s="210" cm="1">
        <f t="array" ref="Z125">IFERROR(IF($X125, INDEX(Appliances, $W125, $Y125+3), 0), 0)</f>
        <v>0</v>
      </c>
      <c r="AA125" s="64"/>
      <c r="AB125" s="211" t="b">
        <f t="shared" si="219"/>
        <v>0</v>
      </c>
      <c r="AC125" s="211" cm="1">
        <f t="array" ref="AC125">IF($AB125, INDEX(Appliances, $W125, 9), 0)</f>
        <v>0</v>
      </c>
      <c r="AD125" s="211" cm="1">
        <f t="array" ref="AD125">IF($AB125, INDEX(Appliances, $W125, 10), 0)</f>
        <v>0</v>
      </c>
      <c r="AE125" s="212">
        <f t="shared" si="338"/>
        <v>0</v>
      </c>
      <c r="AF125" s="213">
        <f t="shared" si="339"/>
        <v>0</v>
      </c>
      <c r="AG125" s="222" t="str">
        <f t="shared" si="340"/>
        <v>-</v>
      </c>
      <c r="AH125" s="210">
        <f>_xlfn.MAXIFS(Y!$F$61:$J$61, Y!$F$61:$J$61, "&lt;="&amp;AG125)</f>
        <v>0</v>
      </c>
      <c r="AI125" s="210" cm="1">
        <f t="array" ref="AI125">IFERROR(IF(AE125&gt;0, INDEX(Appliances, $W125, MATCH($AH125, Y!$F$61:$J$61, 0)+3),0), 0)</f>
        <v>0</v>
      </c>
      <c r="AJ125" s="64"/>
      <c r="AK125" s="211" t="b">
        <f t="shared" si="222"/>
        <v>0</v>
      </c>
      <c r="AL125" s="211" cm="1">
        <f t="array" ref="AL125">IF($AK125, INDEX(Appliances, $W125, 9), 0)</f>
        <v>0</v>
      </c>
      <c r="AM125" s="211" cm="1">
        <f t="array" ref="AM125">IF($AK125, INDEX(Appliances, $W125, 10), 0)</f>
        <v>0</v>
      </c>
      <c r="AN125" s="212">
        <f t="shared" si="341"/>
        <v>0</v>
      </c>
      <c r="AO125" s="213">
        <f t="shared" si="342"/>
        <v>0</v>
      </c>
      <c r="AP125" s="222" t="str">
        <f t="shared" si="343"/>
        <v>-</v>
      </c>
      <c r="AQ125" s="210">
        <f>_xlfn.MAXIFS(Y!$F$61:$J$61, Y!$F$61:$J$61, "&lt;="&amp;AP125)</f>
        <v>0</v>
      </c>
      <c r="AR125" s="210" cm="1">
        <f t="array" ref="AR125">IFERROR(IF(AN125&gt;0, INDEX(Appliances, $W125, MATCH($AQ125, Y!$F$61:$J$61, 0)+3),0), 0)</f>
        <v>0</v>
      </c>
      <c r="AS125" s="64"/>
      <c r="AT125" s="211" t="b">
        <f t="shared" si="226"/>
        <v>0</v>
      </c>
      <c r="AU125" s="211">
        <f t="shared" si="329"/>
        <v>0</v>
      </c>
      <c r="AV125" s="211">
        <f t="shared" si="330"/>
        <v>0</v>
      </c>
      <c r="AW125" s="212">
        <f t="shared" si="344"/>
        <v>0</v>
      </c>
      <c r="AX125" s="213">
        <f t="shared" si="345"/>
        <v>0</v>
      </c>
      <c r="AY125" s="222" t="str">
        <f t="shared" si="346"/>
        <v>-</v>
      </c>
      <c r="AZ125" s="210">
        <f>_xlfn.MAXIFS(Y!$F$61:$J$61, Y!$F$61:$J$61, "&lt;="&amp;AY125)</f>
        <v>0</v>
      </c>
      <c r="BA125" s="210" cm="1">
        <f t="array" ref="BA125">IFERROR(IF(AW125&gt;0, INDEX(Appliances, $W125, MATCH($AQ125, Y!$F$61:$J$61, 0)+3),0), 0)</f>
        <v>0</v>
      </c>
      <c r="BB125" s="64"/>
    </row>
    <row r="126" spans="1:54" s="264" customFormat="1" ht="12" x14ac:dyDescent="0.2">
      <c r="A126" s="64"/>
      <c r="B126" s="251">
        <v>104</v>
      </c>
      <c r="C126" s="255"/>
      <c r="D126" s="255"/>
      <c r="E126" s="256"/>
      <c r="F126" s="257" t="str">
        <f>IFERROR(VLOOKUP(E126, Z!$A$2:$C$4127, 3, FALSE), "")</f>
        <v/>
      </c>
      <c r="G126" s="258"/>
      <c r="H126" s="255"/>
      <c r="I126" s="255"/>
      <c r="J126" s="256"/>
      <c r="K126" s="259"/>
      <c r="L126" s="260"/>
      <c r="M126" s="253">
        <f t="shared" si="209"/>
        <v>0</v>
      </c>
      <c r="N126" s="261"/>
      <c r="O126" s="260"/>
      <c r="P126" s="253">
        <f t="shared" si="334"/>
        <v>0</v>
      </c>
      <c r="Q126" s="261"/>
      <c r="R126" s="260"/>
      <c r="S126" s="262">
        <f t="shared" si="335"/>
        <v>0</v>
      </c>
      <c r="T126" s="268"/>
      <c r="U126" s="263">
        <f t="shared" si="336"/>
        <v>0</v>
      </c>
      <c r="V126" s="64"/>
      <c r="W126" s="210">
        <f t="shared" si="347"/>
        <v>0</v>
      </c>
      <c r="X126" s="210" t="str">
        <f t="shared" si="337"/>
        <v>-</v>
      </c>
      <c r="Y126" s="210" t="e">
        <f>IF(X126, MATCH(J126, Y!$F$62:$H$62, 0), 0)</f>
        <v>#VALUE!</v>
      </c>
      <c r="Z126" s="210" cm="1">
        <f t="array" ref="Z126">IFERROR(IF($X126, INDEX(Appliances, $W126, $Y126+3), 0), 0)</f>
        <v>0</v>
      </c>
      <c r="AA126" s="64"/>
      <c r="AB126" s="211" t="b">
        <f t="shared" si="219"/>
        <v>0</v>
      </c>
      <c r="AC126" s="211" cm="1">
        <f t="array" ref="AC126">IF($AB126, INDEX(Appliances, $W126, 9), 0)</f>
        <v>0</v>
      </c>
      <c r="AD126" s="211" cm="1">
        <f t="array" ref="AD126">IF($AB126, INDEX(Appliances, $W126, 10), 0)</f>
        <v>0</v>
      </c>
      <c r="AE126" s="212">
        <f t="shared" si="338"/>
        <v>0</v>
      </c>
      <c r="AF126" s="213">
        <f t="shared" si="339"/>
        <v>0</v>
      </c>
      <c r="AG126" s="222" t="str">
        <f t="shared" si="340"/>
        <v>-</v>
      </c>
      <c r="AH126" s="210">
        <f>_xlfn.MAXIFS(Y!$F$61:$J$61, Y!$F$61:$J$61, "&lt;="&amp;AG126)</f>
        <v>0</v>
      </c>
      <c r="AI126" s="210" cm="1">
        <f t="array" ref="AI126">IFERROR(IF(AE126&gt;0, INDEX(Appliances, $W126, MATCH($AH126, Y!$F$61:$J$61, 0)+3),0), 0)</f>
        <v>0</v>
      </c>
      <c r="AJ126" s="64"/>
      <c r="AK126" s="211" t="b">
        <f t="shared" si="222"/>
        <v>0</v>
      </c>
      <c r="AL126" s="211" cm="1">
        <f t="array" ref="AL126">IF($AK126, INDEX(Appliances, $W126, 9), 0)</f>
        <v>0</v>
      </c>
      <c r="AM126" s="211" cm="1">
        <f t="array" ref="AM126">IF($AK126, INDEX(Appliances, $W126, 10), 0)</f>
        <v>0</v>
      </c>
      <c r="AN126" s="212">
        <f t="shared" si="341"/>
        <v>0</v>
      </c>
      <c r="AO126" s="213">
        <f t="shared" si="342"/>
        <v>0</v>
      </c>
      <c r="AP126" s="222" t="str">
        <f t="shared" si="343"/>
        <v>-</v>
      </c>
      <c r="AQ126" s="210">
        <f>_xlfn.MAXIFS(Y!$F$61:$J$61, Y!$F$61:$J$61, "&lt;="&amp;AP126)</f>
        <v>0</v>
      </c>
      <c r="AR126" s="210" cm="1">
        <f t="array" ref="AR126">IFERROR(IF(AN126&gt;0, INDEX(Appliances, $W126, MATCH($AQ126, Y!$F$61:$J$61, 0)+3),0), 0)</f>
        <v>0</v>
      </c>
      <c r="AS126" s="64"/>
      <c r="AT126" s="211" t="b">
        <f t="shared" si="226"/>
        <v>0</v>
      </c>
      <c r="AU126" s="211">
        <f t="shared" si="332"/>
        <v>0</v>
      </c>
      <c r="AV126" s="211">
        <f t="shared" si="333"/>
        <v>0</v>
      </c>
      <c r="AW126" s="212">
        <f t="shared" si="344"/>
        <v>0</v>
      </c>
      <c r="AX126" s="213">
        <f t="shared" si="345"/>
        <v>0</v>
      </c>
      <c r="AY126" s="222" t="str">
        <f t="shared" si="346"/>
        <v>-</v>
      </c>
      <c r="AZ126" s="210">
        <f>_xlfn.MAXIFS(Y!$F$61:$J$61, Y!$F$61:$J$61, "&lt;="&amp;AY126)</f>
        <v>0</v>
      </c>
      <c r="BA126" s="210" cm="1">
        <f t="array" ref="BA126">IFERROR(IF(AW126&gt;0, INDEX(Appliances, $W126, MATCH($AQ126, Y!$F$61:$J$61, 0)+3),0), 0)</f>
        <v>0</v>
      </c>
      <c r="BB126" s="64"/>
    </row>
    <row r="127" spans="1:54" s="264" customFormat="1" ht="12" x14ac:dyDescent="0.2">
      <c r="A127" s="64"/>
      <c r="B127" s="251">
        <v>105</v>
      </c>
      <c r="C127" s="255"/>
      <c r="D127" s="255"/>
      <c r="E127" s="256"/>
      <c r="F127" s="257" t="str">
        <f>IFERROR(VLOOKUP(E127, Z!$A$2:$C$4127, 3, FALSE), "")</f>
        <v/>
      </c>
      <c r="G127" s="258"/>
      <c r="H127" s="255"/>
      <c r="I127" s="255"/>
      <c r="J127" s="256"/>
      <c r="K127" s="259"/>
      <c r="L127" s="260"/>
      <c r="M127" s="253">
        <f t="shared" si="209"/>
        <v>0</v>
      </c>
      <c r="N127" s="261"/>
      <c r="O127" s="260"/>
      <c r="P127" s="253">
        <f t="shared" si="334"/>
        <v>0</v>
      </c>
      <c r="Q127" s="261"/>
      <c r="R127" s="260"/>
      <c r="S127" s="262">
        <f t="shared" si="335"/>
        <v>0</v>
      </c>
      <c r="T127" s="268"/>
      <c r="U127" s="263">
        <f t="shared" si="336"/>
        <v>0</v>
      </c>
      <c r="V127" s="64"/>
      <c r="W127" s="210">
        <f t="shared" si="347"/>
        <v>0</v>
      </c>
      <c r="X127" s="210" t="str">
        <f t="shared" si="337"/>
        <v>-</v>
      </c>
      <c r="Y127" s="210" t="e">
        <f>IF(X127, MATCH(J127, Y!$F$62:$H$62, 0), 0)</f>
        <v>#VALUE!</v>
      </c>
      <c r="Z127" s="210" cm="1">
        <f t="array" ref="Z127">IFERROR(IF($X127, INDEX(Appliances, $W127, $Y127+3), 0), 0)</f>
        <v>0</v>
      </c>
      <c r="AA127" s="64"/>
      <c r="AB127" s="211" t="b">
        <f t="shared" si="219"/>
        <v>0</v>
      </c>
      <c r="AC127" s="211" cm="1">
        <f t="array" ref="AC127">IF($AB127, INDEX(Appliances, $W127, 9), 0)</f>
        <v>0</v>
      </c>
      <c r="AD127" s="211" cm="1">
        <f t="array" ref="AD127">IF($AB127, INDEX(Appliances, $W127, 10), 0)</f>
        <v>0</v>
      </c>
      <c r="AE127" s="212">
        <f t="shared" si="338"/>
        <v>0</v>
      </c>
      <c r="AF127" s="213">
        <f t="shared" si="339"/>
        <v>0</v>
      </c>
      <c r="AG127" s="222" t="str">
        <f t="shared" si="340"/>
        <v>-</v>
      </c>
      <c r="AH127" s="210">
        <f>_xlfn.MAXIFS(Y!$F$61:$J$61, Y!$F$61:$J$61, "&lt;="&amp;AG127)</f>
        <v>0</v>
      </c>
      <c r="AI127" s="210" cm="1">
        <f t="array" ref="AI127">IFERROR(IF(AE127&gt;0, INDEX(Appliances, $W127, MATCH($AH127, Y!$F$61:$J$61, 0)+3),0), 0)</f>
        <v>0</v>
      </c>
      <c r="AJ127" s="64"/>
      <c r="AK127" s="211" t="b">
        <f t="shared" si="222"/>
        <v>0</v>
      </c>
      <c r="AL127" s="211" cm="1">
        <f t="array" ref="AL127">IF($AK127, INDEX(Appliances, $W127, 9), 0)</f>
        <v>0</v>
      </c>
      <c r="AM127" s="211" cm="1">
        <f t="array" ref="AM127">IF($AK127, INDEX(Appliances, $W127, 10), 0)</f>
        <v>0</v>
      </c>
      <c r="AN127" s="212">
        <f t="shared" si="341"/>
        <v>0</v>
      </c>
      <c r="AO127" s="213">
        <f t="shared" si="342"/>
        <v>0</v>
      </c>
      <c r="AP127" s="222" t="str">
        <f t="shared" si="343"/>
        <v>-</v>
      </c>
      <c r="AQ127" s="210">
        <f>_xlfn.MAXIFS(Y!$F$61:$J$61, Y!$F$61:$J$61, "&lt;="&amp;AP127)</f>
        <v>0</v>
      </c>
      <c r="AR127" s="210" cm="1">
        <f t="array" ref="AR127">IFERROR(IF(AN127&gt;0, INDEX(Appliances, $W127, MATCH($AQ127, Y!$F$61:$J$61, 0)+3),0), 0)</f>
        <v>0</v>
      </c>
      <c r="AS127" s="64"/>
      <c r="AT127" s="211" t="b">
        <f t="shared" si="226"/>
        <v>0</v>
      </c>
      <c r="AU127" s="211">
        <f t="shared" si="329"/>
        <v>0</v>
      </c>
      <c r="AV127" s="211">
        <f t="shared" si="330"/>
        <v>0</v>
      </c>
      <c r="AW127" s="212">
        <f t="shared" si="344"/>
        <v>0</v>
      </c>
      <c r="AX127" s="213">
        <f t="shared" si="345"/>
        <v>0</v>
      </c>
      <c r="AY127" s="222" t="str">
        <f t="shared" si="346"/>
        <v>-</v>
      </c>
      <c r="AZ127" s="210">
        <f>_xlfn.MAXIFS(Y!$F$61:$J$61, Y!$F$61:$J$61, "&lt;="&amp;AY127)</f>
        <v>0</v>
      </c>
      <c r="BA127" s="210" cm="1">
        <f t="array" ref="BA127">IFERROR(IF(AW127&gt;0, INDEX(Appliances, $W127, MATCH($AQ127, Y!$F$61:$J$61, 0)+3),0), 0)</f>
        <v>0</v>
      </c>
      <c r="BB127" s="64"/>
    </row>
    <row r="128" spans="1:54" s="264" customFormat="1" ht="12" x14ac:dyDescent="0.2">
      <c r="A128" s="64"/>
      <c r="B128" s="251">
        <v>106</v>
      </c>
      <c r="C128" s="255"/>
      <c r="D128" s="255"/>
      <c r="E128" s="256"/>
      <c r="F128" s="257" t="str">
        <f>IFERROR(VLOOKUP(E128, Z!$A$2:$C$4127, 3, FALSE), "")</f>
        <v/>
      </c>
      <c r="G128" s="258"/>
      <c r="H128" s="255"/>
      <c r="I128" s="255"/>
      <c r="J128" s="256"/>
      <c r="K128" s="259"/>
      <c r="L128" s="260"/>
      <c r="M128" s="253">
        <f t="shared" si="209"/>
        <v>0</v>
      </c>
      <c r="N128" s="261"/>
      <c r="O128" s="260"/>
      <c r="P128" s="253">
        <f t="shared" si="334"/>
        <v>0</v>
      </c>
      <c r="Q128" s="261"/>
      <c r="R128" s="260"/>
      <c r="S128" s="262">
        <f t="shared" si="335"/>
        <v>0</v>
      </c>
      <c r="T128" s="268"/>
      <c r="U128" s="263">
        <f t="shared" si="336"/>
        <v>0</v>
      </c>
      <c r="V128" s="64"/>
      <c r="W128" s="210">
        <f t="shared" si="347"/>
        <v>0</v>
      </c>
      <c r="X128" s="210" t="str">
        <f t="shared" si="337"/>
        <v>-</v>
      </c>
      <c r="Y128" s="210" t="e">
        <f>IF(X128, MATCH(J128, Y!$F$62:$H$62, 0), 0)</f>
        <v>#VALUE!</v>
      </c>
      <c r="Z128" s="210" cm="1">
        <f t="array" ref="Z128">IFERROR(IF($X128, INDEX(Appliances, $W128, $Y128+3), 0), 0)</f>
        <v>0</v>
      </c>
      <c r="AA128" s="64"/>
      <c r="AB128" s="211" t="b">
        <f t="shared" si="219"/>
        <v>0</v>
      </c>
      <c r="AC128" s="211" cm="1">
        <f t="array" ref="AC128">IF($AB128, INDEX(Appliances, $W128, 9), 0)</f>
        <v>0</v>
      </c>
      <c r="AD128" s="211" cm="1">
        <f t="array" ref="AD128">IF($AB128, INDEX(Appliances, $W128, 10), 0)</f>
        <v>0</v>
      </c>
      <c r="AE128" s="212">
        <f t="shared" si="338"/>
        <v>0</v>
      </c>
      <c r="AF128" s="213">
        <f t="shared" si="339"/>
        <v>0</v>
      </c>
      <c r="AG128" s="222" t="str">
        <f t="shared" si="340"/>
        <v>-</v>
      </c>
      <c r="AH128" s="210">
        <f>_xlfn.MAXIFS(Y!$F$61:$J$61, Y!$F$61:$J$61, "&lt;="&amp;AG128)</f>
        <v>0</v>
      </c>
      <c r="AI128" s="210" cm="1">
        <f t="array" ref="AI128">IFERROR(IF(AE128&gt;0, INDEX(Appliances, $W128, MATCH($AH128, Y!$F$61:$J$61, 0)+3),0), 0)</f>
        <v>0</v>
      </c>
      <c r="AJ128" s="64"/>
      <c r="AK128" s="211" t="b">
        <f t="shared" si="222"/>
        <v>0</v>
      </c>
      <c r="AL128" s="211" cm="1">
        <f t="array" ref="AL128">IF($AK128, INDEX(Appliances, $W128, 9), 0)</f>
        <v>0</v>
      </c>
      <c r="AM128" s="211" cm="1">
        <f t="array" ref="AM128">IF($AK128, INDEX(Appliances, $W128, 10), 0)</f>
        <v>0</v>
      </c>
      <c r="AN128" s="212">
        <f t="shared" si="341"/>
        <v>0</v>
      </c>
      <c r="AO128" s="213">
        <f t="shared" si="342"/>
        <v>0</v>
      </c>
      <c r="AP128" s="222" t="str">
        <f t="shared" si="343"/>
        <v>-</v>
      </c>
      <c r="AQ128" s="210">
        <f>_xlfn.MAXIFS(Y!$F$61:$J$61, Y!$F$61:$J$61, "&lt;="&amp;AP128)</f>
        <v>0</v>
      </c>
      <c r="AR128" s="210" cm="1">
        <f t="array" ref="AR128">IFERROR(IF(AN128&gt;0, INDEX(Appliances, $W128, MATCH($AQ128, Y!$F$61:$J$61, 0)+3),0), 0)</f>
        <v>0</v>
      </c>
      <c r="AS128" s="64"/>
      <c r="AT128" s="211" t="b">
        <f t="shared" si="226"/>
        <v>0</v>
      </c>
      <c r="AU128" s="211">
        <f t="shared" si="332"/>
        <v>0</v>
      </c>
      <c r="AV128" s="211">
        <f t="shared" si="333"/>
        <v>0</v>
      </c>
      <c r="AW128" s="212">
        <f t="shared" si="344"/>
        <v>0</v>
      </c>
      <c r="AX128" s="213">
        <f t="shared" si="345"/>
        <v>0</v>
      </c>
      <c r="AY128" s="222" t="str">
        <f t="shared" si="346"/>
        <v>-</v>
      </c>
      <c r="AZ128" s="210">
        <f>_xlfn.MAXIFS(Y!$F$61:$J$61, Y!$F$61:$J$61, "&lt;="&amp;AY128)</f>
        <v>0</v>
      </c>
      <c r="BA128" s="210" cm="1">
        <f t="array" ref="BA128">IFERROR(IF(AW128&gt;0, INDEX(Appliances, $W128, MATCH($AQ128, Y!$F$61:$J$61, 0)+3),0), 0)</f>
        <v>0</v>
      </c>
      <c r="BB128" s="64"/>
    </row>
    <row r="129" spans="1:54" s="264" customFormat="1" ht="12" x14ac:dyDescent="0.2">
      <c r="A129" s="64"/>
      <c r="B129" s="251">
        <v>107</v>
      </c>
      <c r="C129" s="255"/>
      <c r="D129" s="255"/>
      <c r="E129" s="256"/>
      <c r="F129" s="257" t="str">
        <f>IFERROR(VLOOKUP(E129, Z!$A$2:$C$4127, 3, FALSE), "")</f>
        <v/>
      </c>
      <c r="G129" s="258"/>
      <c r="H129" s="255"/>
      <c r="I129" s="255"/>
      <c r="J129" s="256"/>
      <c r="K129" s="259"/>
      <c r="L129" s="260"/>
      <c r="M129" s="253">
        <f t="shared" si="209"/>
        <v>0</v>
      </c>
      <c r="N129" s="261"/>
      <c r="O129" s="260"/>
      <c r="P129" s="253">
        <f t="shared" si="334"/>
        <v>0</v>
      </c>
      <c r="Q129" s="261"/>
      <c r="R129" s="260"/>
      <c r="S129" s="262">
        <f t="shared" si="335"/>
        <v>0</v>
      </c>
      <c r="T129" s="268"/>
      <c r="U129" s="263">
        <f t="shared" si="336"/>
        <v>0</v>
      </c>
      <c r="V129" s="64"/>
      <c r="W129" s="210">
        <f t="shared" si="347"/>
        <v>0</v>
      </c>
      <c r="X129" s="210" t="str">
        <f t="shared" si="337"/>
        <v>-</v>
      </c>
      <c r="Y129" s="210" t="e">
        <f>IF(X129, MATCH(J129, Y!$F$62:$H$62, 0), 0)</f>
        <v>#VALUE!</v>
      </c>
      <c r="Z129" s="210" cm="1">
        <f t="array" ref="Z129">IFERROR(IF($X129, INDEX(Appliances, $W129, $Y129+3), 0), 0)</f>
        <v>0</v>
      </c>
      <c r="AA129" s="64"/>
      <c r="AB129" s="211" t="b">
        <f t="shared" si="219"/>
        <v>0</v>
      </c>
      <c r="AC129" s="211" cm="1">
        <f t="array" ref="AC129">IF($AB129, INDEX(Appliances, $W129, 9), 0)</f>
        <v>0</v>
      </c>
      <c r="AD129" s="211" cm="1">
        <f t="array" ref="AD129">IF($AB129, INDEX(Appliances, $W129, 10), 0)</f>
        <v>0</v>
      </c>
      <c r="AE129" s="212">
        <f t="shared" si="338"/>
        <v>0</v>
      </c>
      <c r="AF129" s="213">
        <f t="shared" si="339"/>
        <v>0</v>
      </c>
      <c r="AG129" s="222" t="str">
        <f t="shared" si="340"/>
        <v>-</v>
      </c>
      <c r="AH129" s="210">
        <f>_xlfn.MAXIFS(Y!$F$61:$J$61, Y!$F$61:$J$61, "&lt;="&amp;AG129)</f>
        <v>0</v>
      </c>
      <c r="AI129" s="210" cm="1">
        <f t="array" ref="AI129">IFERROR(IF(AE129&gt;0, INDEX(Appliances, $W129, MATCH($AH129, Y!$F$61:$J$61, 0)+3),0), 0)</f>
        <v>0</v>
      </c>
      <c r="AJ129" s="64"/>
      <c r="AK129" s="211" t="b">
        <f t="shared" si="222"/>
        <v>0</v>
      </c>
      <c r="AL129" s="211" cm="1">
        <f t="array" ref="AL129">IF($AK129, INDEX(Appliances, $W129, 9), 0)</f>
        <v>0</v>
      </c>
      <c r="AM129" s="211" cm="1">
        <f t="array" ref="AM129">IF($AK129, INDEX(Appliances, $W129, 10), 0)</f>
        <v>0</v>
      </c>
      <c r="AN129" s="212">
        <f t="shared" si="341"/>
        <v>0</v>
      </c>
      <c r="AO129" s="213">
        <f t="shared" si="342"/>
        <v>0</v>
      </c>
      <c r="AP129" s="222" t="str">
        <f t="shared" si="343"/>
        <v>-</v>
      </c>
      <c r="AQ129" s="210">
        <f>_xlfn.MAXIFS(Y!$F$61:$J$61, Y!$F$61:$J$61, "&lt;="&amp;AP129)</f>
        <v>0</v>
      </c>
      <c r="AR129" s="210" cm="1">
        <f t="array" ref="AR129">IFERROR(IF(AN129&gt;0, INDEX(Appliances, $W129, MATCH($AQ129, Y!$F$61:$J$61, 0)+3),0), 0)</f>
        <v>0</v>
      </c>
      <c r="AS129" s="64"/>
      <c r="AT129" s="211" t="b">
        <f t="shared" si="226"/>
        <v>0</v>
      </c>
      <c r="AU129" s="211">
        <f t="shared" si="329"/>
        <v>0</v>
      </c>
      <c r="AV129" s="211">
        <f t="shared" si="330"/>
        <v>0</v>
      </c>
      <c r="AW129" s="212">
        <f t="shared" si="344"/>
        <v>0</v>
      </c>
      <c r="AX129" s="213">
        <f t="shared" si="345"/>
        <v>0</v>
      </c>
      <c r="AY129" s="222" t="str">
        <f t="shared" si="346"/>
        <v>-</v>
      </c>
      <c r="AZ129" s="210">
        <f>_xlfn.MAXIFS(Y!$F$61:$J$61, Y!$F$61:$J$61, "&lt;="&amp;AY129)</f>
        <v>0</v>
      </c>
      <c r="BA129" s="210" cm="1">
        <f t="array" ref="BA129">IFERROR(IF(AW129&gt;0, INDEX(Appliances, $W129, MATCH($AQ129, Y!$F$61:$J$61, 0)+3),0), 0)</f>
        <v>0</v>
      </c>
      <c r="BB129" s="64"/>
    </row>
    <row r="130" spans="1:54" s="264" customFormat="1" ht="12" x14ac:dyDescent="0.2">
      <c r="A130" s="64"/>
      <c r="B130" s="251">
        <v>108</v>
      </c>
      <c r="C130" s="255"/>
      <c r="D130" s="255"/>
      <c r="E130" s="256"/>
      <c r="F130" s="257" t="str">
        <f>IFERROR(VLOOKUP(E130, Z!$A$2:$C$4127, 3, FALSE), "")</f>
        <v/>
      </c>
      <c r="G130" s="258"/>
      <c r="H130" s="255"/>
      <c r="I130" s="255"/>
      <c r="J130" s="256"/>
      <c r="K130" s="259"/>
      <c r="L130" s="260"/>
      <c r="M130" s="253">
        <f t="shared" si="209"/>
        <v>0</v>
      </c>
      <c r="N130" s="261"/>
      <c r="O130" s="260"/>
      <c r="P130" s="253">
        <f t="shared" si="334"/>
        <v>0</v>
      </c>
      <c r="Q130" s="261"/>
      <c r="R130" s="260"/>
      <c r="S130" s="262">
        <f t="shared" si="335"/>
        <v>0</v>
      </c>
      <c r="T130" s="268"/>
      <c r="U130" s="263">
        <f t="shared" si="336"/>
        <v>0</v>
      </c>
      <c r="V130" s="64"/>
      <c r="W130" s="210">
        <f t="shared" si="347"/>
        <v>0</v>
      </c>
      <c r="X130" s="210" t="str">
        <f t="shared" si="337"/>
        <v>-</v>
      </c>
      <c r="Y130" s="210" t="e">
        <f>IF(X130, MATCH(J130, Y!$F$62:$H$62, 0), 0)</f>
        <v>#VALUE!</v>
      </c>
      <c r="Z130" s="210" cm="1">
        <f t="array" ref="Z130">IFERROR(IF($X130, INDEX(Appliances, $W130, $Y130+3), 0), 0)</f>
        <v>0</v>
      </c>
      <c r="AA130" s="64"/>
      <c r="AB130" s="211" t="b">
        <f t="shared" si="219"/>
        <v>0</v>
      </c>
      <c r="AC130" s="211" cm="1">
        <f t="array" ref="AC130">IF($AB130, INDEX(Appliances, $W130, 9), 0)</f>
        <v>0</v>
      </c>
      <c r="AD130" s="211" cm="1">
        <f t="array" ref="AD130">IF($AB130, INDEX(Appliances, $W130, 10), 0)</f>
        <v>0</v>
      </c>
      <c r="AE130" s="212">
        <f t="shared" si="338"/>
        <v>0</v>
      </c>
      <c r="AF130" s="213">
        <f t="shared" si="339"/>
        <v>0</v>
      </c>
      <c r="AG130" s="222" t="str">
        <f t="shared" si="340"/>
        <v>-</v>
      </c>
      <c r="AH130" s="210">
        <f>_xlfn.MAXIFS(Y!$F$61:$J$61, Y!$F$61:$J$61, "&lt;="&amp;AG130)</f>
        <v>0</v>
      </c>
      <c r="AI130" s="210" cm="1">
        <f t="array" ref="AI130">IFERROR(IF(AE130&gt;0, INDEX(Appliances, $W130, MATCH($AH130, Y!$F$61:$J$61, 0)+3),0), 0)</f>
        <v>0</v>
      </c>
      <c r="AJ130" s="64"/>
      <c r="AK130" s="211" t="b">
        <f t="shared" si="222"/>
        <v>0</v>
      </c>
      <c r="AL130" s="211" cm="1">
        <f t="array" ref="AL130">IF($AK130, INDEX(Appliances, $W130, 9), 0)</f>
        <v>0</v>
      </c>
      <c r="AM130" s="211" cm="1">
        <f t="array" ref="AM130">IF($AK130, INDEX(Appliances, $W130, 10), 0)</f>
        <v>0</v>
      </c>
      <c r="AN130" s="212">
        <f t="shared" si="341"/>
        <v>0</v>
      </c>
      <c r="AO130" s="213">
        <f t="shared" si="342"/>
        <v>0</v>
      </c>
      <c r="AP130" s="222" t="str">
        <f t="shared" si="343"/>
        <v>-</v>
      </c>
      <c r="AQ130" s="210">
        <f>_xlfn.MAXIFS(Y!$F$61:$J$61, Y!$F$61:$J$61, "&lt;="&amp;AP130)</f>
        <v>0</v>
      </c>
      <c r="AR130" s="210" cm="1">
        <f t="array" ref="AR130">IFERROR(IF(AN130&gt;0, INDEX(Appliances, $W130, MATCH($AQ130, Y!$F$61:$J$61, 0)+3),0), 0)</f>
        <v>0</v>
      </c>
      <c r="AS130" s="64"/>
      <c r="AT130" s="211" t="b">
        <f t="shared" si="226"/>
        <v>0</v>
      </c>
      <c r="AU130" s="211">
        <f t="shared" si="332"/>
        <v>0</v>
      </c>
      <c r="AV130" s="211">
        <f t="shared" si="333"/>
        <v>0</v>
      </c>
      <c r="AW130" s="212">
        <f t="shared" si="344"/>
        <v>0</v>
      </c>
      <c r="AX130" s="213">
        <f t="shared" si="345"/>
        <v>0</v>
      </c>
      <c r="AY130" s="222" t="str">
        <f t="shared" si="346"/>
        <v>-</v>
      </c>
      <c r="AZ130" s="210">
        <f>_xlfn.MAXIFS(Y!$F$61:$J$61, Y!$F$61:$J$61, "&lt;="&amp;AY130)</f>
        <v>0</v>
      </c>
      <c r="BA130" s="210" cm="1">
        <f t="array" ref="BA130">IFERROR(IF(AW130&gt;0, INDEX(Appliances, $W130, MATCH($AQ130, Y!$F$61:$J$61, 0)+3),0), 0)</f>
        <v>0</v>
      </c>
      <c r="BB130" s="64"/>
    </row>
    <row r="131" spans="1:54" s="264" customFormat="1" ht="12" x14ac:dyDescent="0.2">
      <c r="A131" s="64"/>
      <c r="B131" s="251">
        <v>109</v>
      </c>
      <c r="C131" s="255"/>
      <c r="D131" s="255"/>
      <c r="E131" s="256"/>
      <c r="F131" s="257" t="str">
        <f>IFERROR(VLOOKUP(E131, Z!$A$2:$C$4127, 3, FALSE), "")</f>
        <v/>
      </c>
      <c r="G131" s="258"/>
      <c r="H131" s="255"/>
      <c r="I131" s="255"/>
      <c r="J131" s="256"/>
      <c r="K131" s="259"/>
      <c r="L131" s="260"/>
      <c r="M131" s="253">
        <f t="shared" si="209"/>
        <v>0</v>
      </c>
      <c r="N131" s="261"/>
      <c r="O131" s="260"/>
      <c r="P131" s="253">
        <f t="shared" si="334"/>
        <v>0</v>
      </c>
      <c r="Q131" s="261"/>
      <c r="R131" s="260"/>
      <c r="S131" s="262">
        <f t="shared" si="335"/>
        <v>0</v>
      </c>
      <c r="T131" s="268"/>
      <c r="U131" s="263">
        <f t="shared" si="336"/>
        <v>0</v>
      </c>
      <c r="V131" s="64"/>
      <c r="W131" s="210">
        <f t="shared" si="347"/>
        <v>0</v>
      </c>
      <c r="X131" s="210" t="str">
        <f t="shared" si="337"/>
        <v>-</v>
      </c>
      <c r="Y131" s="210" t="e">
        <f>IF(X131, MATCH(J131, Y!$F$62:$H$62, 0), 0)</f>
        <v>#VALUE!</v>
      </c>
      <c r="Z131" s="210" cm="1">
        <f t="array" ref="Z131">IFERROR(IF($X131, INDEX(Appliances, $W131, $Y131+3), 0), 0)</f>
        <v>0</v>
      </c>
      <c r="AA131" s="64"/>
      <c r="AB131" s="211" t="b">
        <f t="shared" si="219"/>
        <v>0</v>
      </c>
      <c r="AC131" s="211" cm="1">
        <f t="array" ref="AC131">IF($AB131, INDEX(Appliances, $W131, 9), 0)</f>
        <v>0</v>
      </c>
      <c r="AD131" s="211" cm="1">
        <f t="array" ref="AD131">IF($AB131, INDEX(Appliances, $W131, 10), 0)</f>
        <v>0</v>
      </c>
      <c r="AE131" s="212">
        <f t="shared" si="338"/>
        <v>0</v>
      </c>
      <c r="AF131" s="213">
        <f t="shared" si="339"/>
        <v>0</v>
      </c>
      <c r="AG131" s="222" t="str">
        <f t="shared" si="340"/>
        <v>-</v>
      </c>
      <c r="AH131" s="210">
        <f>_xlfn.MAXIFS(Y!$F$61:$J$61, Y!$F$61:$J$61, "&lt;="&amp;AG131)</f>
        <v>0</v>
      </c>
      <c r="AI131" s="210" cm="1">
        <f t="array" ref="AI131">IFERROR(IF(AE131&gt;0, INDEX(Appliances, $W131, MATCH($AH131, Y!$F$61:$J$61, 0)+3),0), 0)</f>
        <v>0</v>
      </c>
      <c r="AJ131" s="64"/>
      <c r="AK131" s="211" t="b">
        <f t="shared" si="222"/>
        <v>0</v>
      </c>
      <c r="AL131" s="211" cm="1">
        <f t="array" ref="AL131">IF($AK131, INDEX(Appliances, $W131, 9), 0)</f>
        <v>0</v>
      </c>
      <c r="AM131" s="211" cm="1">
        <f t="array" ref="AM131">IF($AK131, INDEX(Appliances, $W131, 10), 0)</f>
        <v>0</v>
      </c>
      <c r="AN131" s="212">
        <f t="shared" si="341"/>
        <v>0</v>
      </c>
      <c r="AO131" s="213">
        <f t="shared" si="342"/>
        <v>0</v>
      </c>
      <c r="AP131" s="222" t="str">
        <f t="shared" si="343"/>
        <v>-</v>
      </c>
      <c r="AQ131" s="210">
        <f>_xlfn.MAXIFS(Y!$F$61:$J$61, Y!$F$61:$J$61, "&lt;="&amp;AP131)</f>
        <v>0</v>
      </c>
      <c r="AR131" s="210" cm="1">
        <f t="array" ref="AR131">IFERROR(IF(AN131&gt;0, INDEX(Appliances, $W131, MATCH($AQ131, Y!$F$61:$J$61, 0)+3),0), 0)</f>
        <v>0</v>
      </c>
      <c r="AS131" s="64"/>
      <c r="AT131" s="211" t="b">
        <f t="shared" si="226"/>
        <v>0</v>
      </c>
      <c r="AU131" s="211">
        <f t="shared" si="329"/>
        <v>0</v>
      </c>
      <c r="AV131" s="211">
        <f t="shared" si="330"/>
        <v>0</v>
      </c>
      <c r="AW131" s="212">
        <f t="shared" si="344"/>
        <v>0</v>
      </c>
      <c r="AX131" s="213">
        <f t="shared" si="345"/>
        <v>0</v>
      </c>
      <c r="AY131" s="222" t="str">
        <f t="shared" si="346"/>
        <v>-</v>
      </c>
      <c r="AZ131" s="210">
        <f>_xlfn.MAXIFS(Y!$F$61:$J$61, Y!$F$61:$J$61, "&lt;="&amp;AY131)</f>
        <v>0</v>
      </c>
      <c r="BA131" s="210" cm="1">
        <f t="array" ref="BA131">IFERROR(IF(AW131&gt;0, INDEX(Appliances, $W131, MATCH($AQ131, Y!$F$61:$J$61, 0)+3),0), 0)</f>
        <v>0</v>
      </c>
      <c r="BB131" s="64"/>
    </row>
    <row r="132" spans="1:54" s="264" customFormat="1" ht="12" x14ac:dyDescent="0.2">
      <c r="A132" s="64"/>
      <c r="B132" s="251">
        <v>110</v>
      </c>
      <c r="C132" s="255"/>
      <c r="D132" s="255"/>
      <c r="E132" s="256"/>
      <c r="F132" s="257" t="str">
        <f>IFERROR(VLOOKUP(E132, Z!$A$2:$C$4127, 3, FALSE), "")</f>
        <v/>
      </c>
      <c r="G132" s="258"/>
      <c r="H132" s="255"/>
      <c r="I132" s="255"/>
      <c r="J132" s="256"/>
      <c r="K132" s="259"/>
      <c r="L132" s="260"/>
      <c r="M132" s="253">
        <f t="shared" si="209"/>
        <v>0</v>
      </c>
      <c r="N132" s="261"/>
      <c r="O132" s="260"/>
      <c r="P132" s="253">
        <f t="shared" si="334"/>
        <v>0</v>
      </c>
      <c r="Q132" s="261"/>
      <c r="R132" s="260"/>
      <c r="S132" s="262">
        <f t="shared" si="335"/>
        <v>0</v>
      </c>
      <c r="T132" s="268"/>
      <c r="U132" s="263">
        <f t="shared" si="336"/>
        <v>0</v>
      </c>
      <c r="V132" s="64"/>
      <c r="W132" s="210">
        <f t="shared" si="347"/>
        <v>0</v>
      </c>
      <c r="X132" s="210" t="str">
        <f t="shared" si="337"/>
        <v>-</v>
      </c>
      <c r="Y132" s="210" t="e">
        <f>IF(X132, MATCH(J132, Y!$F$62:$H$62, 0), 0)</f>
        <v>#VALUE!</v>
      </c>
      <c r="Z132" s="210" cm="1">
        <f t="array" ref="Z132">IFERROR(IF($X132, INDEX(Appliances, $W132, $Y132+3), 0), 0)</f>
        <v>0</v>
      </c>
      <c r="AA132" s="64"/>
      <c r="AB132" s="211" t="b">
        <f t="shared" si="219"/>
        <v>0</v>
      </c>
      <c r="AC132" s="211" cm="1">
        <f t="array" ref="AC132">IF($AB132, INDEX(Appliances, $W132, 9), 0)</f>
        <v>0</v>
      </c>
      <c r="AD132" s="211" cm="1">
        <f t="array" ref="AD132">IF($AB132, INDEX(Appliances, $W132, 10), 0)</f>
        <v>0</v>
      </c>
      <c r="AE132" s="212">
        <f t="shared" si="338"/>
        <v>0</v>
      </c>
      <c r="AF132" s="213">
        <f t="shared" si="339"/>
        <v>0</v>
      </c>
      <c r="AG132" s="222" t="str">
        <f t="shared" si="340"/>
        <v>-</v>
      </c>
      <c r="AH132" s="210">
        <f>_xlfn.MAXIFS(Y!$F$61:$J$61, Y!$F$61:$J$61, "&lt;="&amp;AG132)</f>
        <v>0</v>
      </c>
      <c r="AI132" s="210" cm="1">
        <f t="array" ref="AI132">IFERROR(IF(AE132&gt;0, INDEX(Appliances, $W132, MATCH($AH132, Y!$F$61:$J$61, 0)+3),0), 0)</f>
        <v>0</v>
      </c>
      <c r="AJ132" s="64"/>
      <c r="AK132" s="211" t="b">
        <f t="shared" si="222"/>
        <v>0</v>
      </c>
      <c r="AL132" s="211" cm="1">
        <f t="array" ref="AL132">IF($AK132, INDEX(Appliances, $W132, 9), 0)</f>
        <v>0</v>
      </c>
      <c r="AM132" s="211" cm="1">
        <f t="array" ref="AM132">IF($AK132, INDEX(Appliances, $W132, 10), 0)</f>
        <v>0</v>
      </c>
      <c r="AN132" s="212">
        <f t="shared" si="341"/>
        <v>0</v>
      </c>
      <c r="AO132" s="213">
        <f t="shared" si="342"/>
        <v>0</v>
      </c>
      <c r="AP132" s="222" t="str">
        <f t="shared" si="343"/>
        <v>-</v>
      </c>
      <c r="AQ132" s="210">
        <f>_xlfn.MAXIFS(Y!$F$61:$J$61, Y!$F$61:$J$61, "&lt;="&amp;AP132)</f>
        <v>0</v>
      </c>
      <c r="AR132" s="210" cm="1">
        <f t="array" ref="AR132">IFERROR(IF(AN132&gt;0, INDEX(Appliances, $W132, MATCH($AQ132, Y!$F$61:$J$61, 0)+3),0), 0)</f>
        <v>0</v>
      </c>
      <c r="AS132" s="64"/>
      <c r="AT132" s="211" t="b">
        <f t="shared" si="226"/>
        <v>0</v>
      </c>
      <c r="AU132" s="211">
        <f t="shared" si="332"/>
        <v>0</v>
      </c>
      <c r="AV132" s="211">
        <f t="shared" si="333"/>
        <v>0</v>
      </c>
      <c r="AW132" s="212">
        <f t="shared" si="344"/>
        <v>0</v>
      </c>
      <c r="AX132" s="213">
        <f t="shared" si="345"/>
        <v>0</v>
      </c>
      <c r="AY132" s="222" t="str">
        <f t="shared" si="346"/>
        <v>-</v>
      </c>
      <c r="AZ132" s="210">
        <f>_xlfn.MAXIFS(Y!$F$61:$J$61, Y!$F$61:$J$61, "&lt;="&amp;AY132)</f>
        <v>0</v>
      </c>
      <c r="BA132" s="210" cm="1">
        <f t="array" ref="BA132">IFERROR(IF(AW132&gt;0, INDEX(Appliances, $W132, MATCH($AQ132, Y!$F$61:$J$61, 0)+3),0), 0)</f>
        <v>0</v>
      </c>
      <c r="BB132" s="64"/>
    </row>
    <row r="133" spans="1:54" s="264" customFormat="1" ht="12" x14ac:dyDescent="0.2">
      <c r="A133" s="64"/>
      <c r="B133" s="251">
        <v>111</v>
      </c>
      <c r="C133" s="255"/>
      <c r="D133" s="255"/>
      <c r="E133" s="256"/>
      <c r="F133" s="257" t="str">
        <f>IFERROR(VLOOKUP(E133, Z!$A$2:$C$4127, 3, FALSE), "")</f>
        <v/>
      </c>
      <c r="G133" s="258"/>
      <c r="H133" s="255"/>
      <c r="I133" s="255"/>
      <c r="J133" s="256"/>
      <c r="K133" s="259"/>
      <c r="L133" s="260"/>
      <c r="M133" s="253">
        <f t="shared" si="209"/>
        <v>0</v>
      </c>
      <c r="N133" s="261"/>
      <c r="O133" s="260"/>
      <c r="P133" s="253">
        <f t="shared" si="334"/>
        <v>0</v>
      </c>
      <c r="Q133" s="261"/>
      <c r="R133" s="260"/>
      <c r="S133" s="262">
        <f t="shared" si="335"/>
        <v>0</v>
      </c>
      <c r="T133" s="268"/>
      <c r="U133" s="263">
        <f t="shared" si="336"/>
        <v>0</v>
      </c>
      <c r="V133" s="64"/>
      <c r="W133" s="210">
        <f t="shared" si="347"/>
        <v>0</v>
      </c>
      <c r="X133" s="210" t="str">
        <f t="shared" si="337"/>
        <v>-</v>
      </c>
      <c r="Y133" s="210" t="e">
        <f>IF(X133, MATCH(J133, Y!$F$62:$H$62, 0), 0)</f>
        <v>#VALUE!</v>
      </c>
      <c r="Z133" s="210" cm="1">
        <f t="array" ref="Z133">IFERROR(IF($X133, INDEX(Appliances, $W133, $Y133+3), 0), 0)</f>
        <v>0</v>
      </c>
      <c r="AA133" s="64"/>
      <c r="AB133" s="211" t="b">
        <f t="shared" si="219"/>
        <v>0</v>
      </c>
      <c r="AC133" s="211" cm="1">
        <f t="array" ref="AC133">IF($AB133, INDEX(Appliances, $W133, 9), 0)</f>
        <v>0</v>
      </c>
      <c r="AD133" s="211" cm="1">
        <f t="array" ref="AD133">IF($AB133, INDEX(Appliances, $W133, 10), 0)</f>
        <v>0</v>
      </c>
      <c r="AE133" s="212">
        <f t="shared" si="338"/>
        <v>0</v>
      </c>
      <c r="AF133" s="213">
        <f t="shared" si="339"/>
        <v>0</v>
      </c>
      <c r="AG133" s="222" t="str">
        <f t="shared" si="340"/>
        <v>-</v>
      </c>
      <c r="AH133" s="210">
        <f>_xlfn.MAXIFS(Y!$F$61:$J$61, Y!$F$61:$J$61, "&lt;="&amp;AG133)</f>
        <v>0</v>
      </c>
      <c r="AI133" s="210" cm="1">
        <f t="array" ref="AI133">IFERROR(IF(AE133&gt;0, INDEX(Appliances, $W133, MATCH($AH133, Y!$F$61:$J$61, 0)+3),0), 0)</f>
        <v>0</v>
      </c>
      <c r="AJ133" s="64"/>
      <c r="AK133" s="211" t="b">
        <f t="shared" si="222"/>
        <v>0</v>
      </c>
      <c r="AL133" s="211" cm="1">
        <f t="array" ref="AL133">IF($AK133, INDEX(Appliances, $W133, 9), 0)</f>
        <v>0</v>
      </c>
      <c r="AM133" s="211" cm="1">
        <f t="array" ref="AM133">IF($AK133, INDEX(Appliances, $W133, 10), 0)</f>
        <v>0</v>
      </c>
      <c r="AN133" s="212">
        <f t="shared" si="341"/>
        <v>0</v>
      </c>
      <c r="AO133" s="213">
        <f t="shared" si="342"/>
        <v>0</v>
      </c>
      <c r="AP133" s="222" t="str">
        <f t="shared" si="343"/>
        <v>-</v>
      </c>
      <c r="AQ133" s="210">
        <f>_xlfn.MAXIFS(Y!$F$61:$J$61, Y!$F$61:$J$61, "&lt;="&amp;AP133)</f>
        <v>0</v>
      </c>
      <c r="AR133" s="210" cm="1">
        <f t="array" ref="AR133">IFERROR(IF(AN133&gt;0, INDEX(Appliances, $W133, MATCH($AQ133, Y!$F$61:$J$61, 0)+3),0), 0)</f>
        <v>0</v>
      </c>
      <c r="AS133" s="64"/>
      <c r="AT133" s="211" t="b">
        <f t="shared" si="226"/>
        <v>0</v>
      </c>
      <c r="AU133" s="211">
        <f t="shared" si="329"/>
        <v>0</v>
      </c>
      <c r="AV133" s="211">
        <f t="shared" si="330"/>
        <v>0</v>
      </c>
      <c r="AW133" s="212">
        <f t="shared" si="344"/>
        <v>0</v>
      </c>
      <c r="AX133" s="213">
        <f t="shared" si="345"/>
        <v>0</v>
      </c>
      <c r="AY133" s="222" t="str">
        <f t="shared" si="346"/>
        <v>-</v>
      </c>
      <c r="AZ133" s="210">
        <f>_xlfn.MAXIFS(Y!$F$61:$J$61, Y!$F$61:$J$61, "&lt;="&amp;AY133)</f>
        <v>0</v>
      </c>
      <c r="BA133" s="210" cm="1">
        <f t="array" ref="BA133">IFERROR(IF(AW133&gt;0, INDEX(Appliances, $W133, MATCH($AQ133, Y!$F$61:$J$61, 0)+3),0), 0)</f>
        <v>0</v>
      </c>
      <c r="BB133" s="64"/>
    </row>
    <row r="134" spans="1:54" s="264" customFormat="1" ht="12" x14ac:dyDescent="0.2">
      <c r="A134" s="64"/>
      <c r="B134" s="251">
        <v>112</v>
      </c>
      <c r="C134" s="255"/>
      <c r="D134" s="255"/>
      <c r="E134" s="256"/>
      <c r="F134" s="257" t="str">
        <f>IFERROR(VLOOKUP(E134, Z!$A$2:$C$4127, 3, FALSE), "")</f>
        <v/>
      </c>
      <c r="G134" s="258"/>
      <c r="H134" s="255"/>
      <c r="I134" s="255"/>
      <c r="J134" s="256"/>
      <c r="K134" s="259"/>
      <c r="L134" s="260"/>
      <c r="M134" s="253">
        <f t="shared" si="209"/>
        <v>0</v>
      </c>
      <c r="N134" s="261"/>
      <c r="O134" s="260"/>
      <c r="P134" s="253">
        <f t="shared" si="334"/>
        <v>0</v>
      </c>
      <c r="Q134" s="261"/>
      <c r="R134" s="260"/>
      <c r="S134" s="262">
        <f t="shared" si="335"/>
        <v>0</v>
      </c>
      <c r="T134" s="268"/>
      <c r="U134" s="263">
        <f t="shared" si="336"/>
        <v>0</v>
      </c>
      <c r="V134" s="64"/>
      <c r="W134" s="210">
        <f t="shared" si="347"/>
        <v>0</v>
      </c>
      <c r="X134" s="210" t="str">
        <f t="shared" si="337"/>
        <v>-</v>
      </c>
      <c r="Y134" s="210" t="e">
        <f>IF(X134, MATCH(J134, Y!$F$62:$H$62, 0), 0)</f>
        <v>#VALUE!</v>
      </c>
      <c r="Z134" s="210" cm="1">
        <f t="array" ref="Z134">IFERROR(IF($X134, INDEX(Appliances, $W134, $Y134+3), 0), 0)</f>
        <v>0</v>
      </c>
      <c r="AA134" s="64"/>
      <c r="AB134" s="211" t="b">
        <f t="shared" si="219"/>
        <v>0</v>
      </c>
      <c r="AC134" s="211" cm="1">
        <f t="array" ref="AC134">IF($AB134, INDEX(Appliances, $W134, 9), 0)</f>
        <v>0</v>
      </c>
      <c r="AD134" s="211" cm="1">
        <f t="array" ref="AD134">IF($AB134, INDEX(Appliances, $W134, 10), 0)</f>
        <v>0</v>
      </c>
      <c r="AE134" s="212">
        <f t="shared" si="338"/>
        <v>0</v>
      </c>
      <c r="AF134" s="213">
        <f t="shared" si="339"/>
        <v>0</v>
      </c>
      <c r="AG134" s="222" t="str">
        <f t="shared" si="340"/>
        <v>-</v>
      </c>
      <c r="AH134" s="210">
        <f>_xlfn.MAXIFS(Y!$F$61:$J$61, Y!$F$61:$J$61, "&lt;="&amp;AG134)</f>
        <v>0</v>
      </c>
      <c r="AI134" s="210" cm="1">
        <f t="array" ref="AI134">IFERROR(IF(AE134&gt;0, INDEX(Appliances, $W134, MATCH($AH134, Y!$F$61:$J$61, 0)+3),0), 0)</f>
        <v>0</v>
      </c>
      <c r="AJ134" s="64"/>
      <c r="AK134" s="211" t="b">
        <f t="shared" si="222"/>
        <v>0</v>
      </c>
      <c r="AL134" s="211" cm="1">
        <f t="array" ref="AL134">IF($AK134, INDEX(Appliances, $W134, 9), 0)</f>
        <v>0</v>
      </c>
      <c r="AM134" s="211" cm="1">
        <f t="array" ref="AM134">IF($AK134, INDEX(Appliances, $W134, 10), 0)</f>
        <v>0</v>
      </c>
      <c r="AN134" s="212">
        <f t="shared" si="341"/>
        <v>0</v>
      </c>
      <c r="AO134" s="213">
        <f t="shared" si="342"/>
        <v>0</v>
      </c>
      <c r="AP134" s="222" t="str">
        <f t="shared" si="343"/>
        <v>-</v>
      </c>
      <c r="AQ134" s="210">
        <f>_xlfn.MAXIFS(Y!$F$61:$J$61, Y!$F$61:$J$61, "&lt;="&amp;AP134)</f>
        <v>0</v>
      </c>
      <c r="AR134" s="210" cm="1">
        <f t="array" ref="AR134">IFERROR(IF(AN134&gt;0, INDEX(Appliances, $W134, MATCH($AQ134, Y!$F$61:$J$61, 0)+3),0), 0)</f>
        <v>0</v>
      </c>
      <c r="AS134" s="64"/>
      <c r="AT134" s="211" t="b">
        <f t="shared" si="226"/>
        <v>0</v>
      </c>
      <c r="AU134" s="211">
        <f t="shared" si="332"/>
        <v>0</v>
      </c>
      <c r="AV134" s="211">
        <f t="shared" si="333"/>
        <v>0</v>
      </c>
      <c r="AW134" s="212">
        <f t="shared" si="344"/>
        <v>0</v>
      </c>
      <c r="AX134" s="213">
        <f t="shared" si="345"/>
        <v>0</v>
      </c>
      <c r="AY134" s="222" t="str">
        <f t="shared" si="346"/>
        <v>-</v>
      </c>
      <c r="AZ134" s="210">
        <f>_xlfn.MAXIFS(Y!$F$61:$J$61, Y!$F$61:$J$61, "&lt;="&amp;AY134)</f>
        <v>0</v>
      </c>
      <c r="BA134" s="210" cm="1">
        <f t="array" ref="BA134">IFERROR(IF(AW134&gt;0, INDEX(Appliances, $W134, MATCH($AQ134, Y!$F$61:$J$61, 0)+3),0), 0)</f>
        <v>0</v>
      </c>
      <c r="BB134" s="64"/>
    </row>
    <row r="135" spans="1:54" s="264" customFormat="1" ht="12" x14ac:dyDescent="0.2">
      <c r="A135" s="64"/>
      <c r="B135" s="251">
        <v>113</v>
      </c>
      <c r="C135" s="255"/>
      <c r="D135" s="255"/>
      <c r="E135" s="256"/>
      <c r="F135" s="257" t="str">
        <f>IFERROR(VLOOKUP(E135, Z!$A$2:$C$4127, 3, FALSE), "")</f>
        <v/>
      </c>
      <c r="G135" s="258"/>
      <c r="H135" s="255"/>
      <c r="I135" s="255"/>
      <c r="J135" s="256"/>
      <c r="K135" s="259"/>
      <c r="L135" s="260"/>
      <c r="M135" s="253">
        <f t="shared" si="209"/>
        <v>0</v>
      </c>
      <c r="N135" s="261"/>
      <c r="O135" s="260"/>
      <c r="P135" s="253">
        <f t="shared" si="334"/>
        <v>0</v>
      </c>
      <c r="Q135" s="261"/>
      <c r="R135" s="260"/>
      <c r="S135" s="262">
        <f t="shared" si="335"/>
        <v>0</v>
      </c>
      <c r="T135" s="268"/>
      <c r="U135" s="263">
        <f t="shared" si="336"/>
        <v>0</v>
      </c>
      <c r="V135" s="64"/>
      <c r="W135" s="210">
        <f t="shared" si="347"/>
        <v>0</v>
      </c>
      <c r="X135" s="210" t="str">
        <f t="shared" si="337"/>
        <v>-</v>
      </c>
      <c r="Y135" s="210" t="e">
        <f>IF(X135, MATCH(J135, Y!$F$62:$H$62, 0), 0)</f>
        <v>#VALUE!</v>
      </c>
      <c r="Z135" s="210" cm="1">
        <f t="array" ref="Z135">IFERROR(IF($X135, INDEX(Appliances, $W135, $Y135+3), 0), 0)</f>
        <v>0</v>
      </c>
      <c r="AA135" s="64"/>
      <c r="AB135" s="211" t="b">
        <f t="shared" si="219"/>
        <v>0</v>
      </c>
      <c r="AC135" s="211" cm="1">
        <f t="array" ref="AC135">IF($AB135, INDEX(Appliances, $W135, 9), 0)</f>
        <v>0</v>
      </c>
      <c r="AD135" s="211" cm="1">
        <f t="array" ref="AD135">IF($AB135, INDEX(Appliances, $W135, 10), 0)</f>
        <v>0</v>
      </c>
      <c r="AE135" s="212">
        <f t="shared" si="338"/>
        <v>0</v>
      </c>
      <c r="AF135" s="213">
        <f t="shared" si="339"/>
        <v>0</v>
      </c>
      <c r="AG135" s="222" t="str">
        <f t="shared" si="340"/>
        <v>-</v>
      </c>
      <c r="AH135" s="210">
        <f>_xlfn.MAXIFS(Y!$F$61:$J$61, Y!$F$61:$J$61, "&lt;="&amp;AG135)</f>
        <v>0</v>
      </c>
      <c r="AI135" s="210" cm="1">
        <f t="array" ref="AI135">IFERROR(IF(AE135&gt;0, INDEX(Appliances, $W135, MATCH($AH135, Y!$F$61:$J$61, 0)+3),0), 0)</f>
        <v>0</v>
      </c>
      <c r="AJ135" s="64"/>
      <c r="AK135" s="211" t="b">
        <f t="shared" si="222"/>
        <v>0</v>
      </c>
      <c r="AL135" s="211" cm="1">
        <f t="array" ref="AL135">IF($AK135, INDEX(Appliances, $W135, 9), 0)</f>
        <v>0</v>
      </c>
      <c r="AM135" s="211" cm="1">
        <f t="array" ref="AM135">IF($AK135, INDEX(Appliances, $W135, 10), 0)</f>
        <v>0</v>
      </c>
      <c r="AN135" s="212">
        <f t="shared" si="341"/>
        <v>0</v>
      </c>
      <c r="AO135" s="213">
        <f t="shared" si="342"/>
        <v>0</v>
      </c>
      <c r="AP135" s="222" t="str">
        <f t="shared" si="343"/>
        <v>-</v>
      </c>
      <c r="AQ135" s="210">
        <f>_xlfn.MAXIFS(Y!$F$61:$J$61, Y!$F$61:$J$61, "&lt;="&amp;AP135)</f>
        <v>0</v>
      </c>
      <c r="AR135" s="210" cm="1">
        <f t="array" ref="AR135">IFERROR(IF(AN135&gt;0, INDEX(Appliances, $W135, MATCH($AQ135, Y!$F$61:$J$61, 0)+3),0), 0)</f>
        <v>0</v>
      </c>
      <c r="AS135" s="64"/>
      <c r="AT135" s="211" t="b">
        <f t="shared" si="226"/>
        <v>0</v>
      </c>
      <c r="AU135" s="211">
        <f t="shared" si="329"/>
        <v>0</v>
      </c>
      <c r="AV135" s="211">
        <f t="shared" si="330"/>
        <v>0</v>
      </c>
      <c r="AW135" s="212">
        <f t="shared" si="344"/>
        <v>0</v>
      </c>
      <c r="AX135" s="213">
        <f t="shared" si="345"/>
        <v>0</v>
      </c>
      <c r="AY135" s="222" t="str">
        <f t="shared" si="346"/>
        <v>-</v>
      </c>
      <c r="AZ135" s="210">
        <f>_xlfn.MAXIFS(Y!$F$61:$J$61, Y!$F$61:$J$61, "&lt;="&amp;AY135)</f>
        <v>0</v>
      </c>
      <c r="BA135" s="210" cm="1">
        <f t="array" ref="BA135">IFERROR(IF(AW135&gt;0, INDEX(Appliances, $W135, MATCH($AQ135, Y!$F$61:$J$61, 0)+3),0), 0)</f>
        <v>0</v>
      </c>
      <c r="BB135" s="64"/>
    </row>
    <row r="136" spans="1:54" s="264" customFormat="1" ht="12" x14ac:dyDescent="0.2">
      <c r="A136" s="64"/>
      <c r="B136" s="251">
        <v>114</v>
      </c>
      <c r="C136" s="255"/>
      <c r="D136" s="255"/>
      <c r="E136" s="256"/>
      <c r="F136" s="257" t="str">
        <f>IFERROR(VLOOKUP(E136, Z!$A$2:$C$4127, 3, FALSE), "")</f>
        <v/>
      </c>
      <c r="G136" s="258"/>
      <c r="H136" s="255"/>
      <c r="I136" s="255"/>
      <c r="J136" s="256"/>
      <c r="K136" s="259"/>
      <c r="L136" s="260"/>
      <c r="M136" s="253">
        <f t="shared" si="209"/>
        <v>0</v>
      </c>
      <c r="N136" s="261"/>
      <c r="O136" s="260"/>
      <c r="P136" s="253">
        <f t="shared" si="334"/>
        <v>0</v>
      </c>
      <c r="Q136" s="261"/>
      <c r="R136" s="260"/>
      <c r="S136" s="262">
        <f t="shared" si="335"/>
        <v>0</v>
      </c>
      <c r="T136" s="268"/>
      <c r="U136" s="263">
        <f t="shared" si="336"/>
        <v>0</v>
      </c>
      <c r="V136" s="64"/>
      <c r="W136" s="210">
        <f t="shared" si="347"/>
        <v>0</v>
      </c>
      <c r="X136" s="210" t="str">
        <f t="shared" si="337"/>
        <v>-</v>
      </c>
      <c r="Y136" s="210" t="e">
        <f>IF(X136, MATCH(J136, Y!$F$62:$H$62, 0), 0)</f>
        <v>#VALUE!</v>
      </c>
      <c r="Z136" s="210" cm="1">
        <f t="array" ref="Z136">IFERROR(IF($X136, INDEX(Appliances, $W136, $Y136+3), 0), 0)</f>
        <v>0</v>
      </c>
      <c r="AA136" s="64"/>
      <c r="AB136" s="211" t="b">
        <f t="shared" si="219"/>
        <v>0</v>
      </c>
      <c r="AC136" s="211" cm="1">
        <f t="array" ref="AC136">IF($AB136, INDEX(Appliances, $W136, 9), 0)</f>
        <v>0</v>
      </c>
      <c r="AD136" s="211" cm="1">
        <f t="array" ref="AD136">IF($AB136, INDEX(Appliances, $W136, 10), 0)</f>
        <v>0</v>
      </c>
      <c r="AE136" s="212">
        <f t="shared" si="338"/>
        <v>0</v>
      </c>
      <c r="AF136" s="213">
        <f t="shared" si="339"/>
        <v>0</v>
      </c>
      <c r="AG136" s="222" t="str">
        <f t="shared" si="340"/>
        <v>-</v>
      </c>
      <c r="AH136" s="210">
        <f>_xlfn.MAXIFS(Y!$F$61:$J$61, Y!$F$61:$J$61, "&lt;="&amp;AG136)</f>
        <v>0</v>
      </c>
      <c r="AI136" s="210" cm="1">
        <f t="array" ref="AI136">IFERROR(IF(AE136&gt;0, INDEX(Appliances, $W136, MATCH($AH136, Y!$F$61:$J$61, 0)+3),0), 0)</f>
        <v>0</v>
      </c>
      <c r="AJ136" s="64"/>
      <c r="AK136" s="211" t="b">
        <f t="shared" si="222"/>
        <v>0</v>
      </c>
      <c r="AL136" s="211" cm="1">
        <f t="array" ref="AL136">IF($AK136, INDEX(Appliances, $W136, 9), 0)</f>
        <v>0</v>
      </c>
      <c r="AM136" s="211" cm="1">
        <f t="array" ref="AM136">IF($AK136, INDEX(Appliances, $W136, 10), 0)</f>
        <v>0</v>
      </c>
      <c r="AN136" s="212">
        <f t="shared" si="341"/>
        <v>0</v>
      </c>
      <c r="AO136" s="213">
        <f t="shared" si="342"/>
        <v>0</v>
      </c>
      <c r="AP136" s="222" t="str">
        <f t="shared" si="343"/>
        <v>-</v>
      </c>
      <c r="AQ136" s="210">
        <f>_xlfn.MAXIFS(Y!$F$61:$J$61, Y!$F$61:$J$61, "&lt;="&amp;AP136)</f>
        <v>0</v>
      </c>
      <c r="AR136" s="210" cm="1">
        <f t="array" ref="AR136">IFERROR(IF(AN136&gt;0, INDEX(Appliances, $W136, MATCH($AQ136, Y!$F$61:$J$61, 0)+3),0), 0)</f>
        <v>0</v>
      </c>
      <c r="AS136" s="64"/>
      <c r="AT136" s="211" t="b">
        <f t="shared" si="226"/>
        <v>0</v>
      </c>
      <c r="AU136" s="211">
        <f t="shared" si="332"/>
        <v>0</v>
      </c>
      <c r="AV136" s="211">
        <f t="shared" si="333"/>
        <v>0</v>
      </c>
      <c r="AW136" s="212">
        <f t="shared" si="344"/>
        <v>0</v>
      </c>
      <c r="AX136" s="213">
        <f t="shared" si="345"/>
        <v>0</v>
      </c>
      <c r="AY136" s="222" t="str">
        <f t="shared" si="346"/>
        <v>-</v>
      </c>
      <c r="AZ136" s="210">
        <f>_xlfn.MAXIFS(Y!$F$61:$J$61, Y!$F$61:$J$61, "&lt;="&amp;AY136)</f>
        <v>0</v>
      </c>
      <c r="BA136" s="210" cm="1">
        <f t="array" ref="BA136">IFERROR(IF(AW136&gt;0, INDEX(Appliances, $W136, MATCH($AQ136, Y!$F$61:$J$61, 0)+3),0), 0)</f>
        <v>0</v>
      </c>
      <c r="BB136" s="64"/>
    </row>
    <row r="137" spans="1:54" s="264" customFormat="1" ht="12" x14ac:dyDescent="0.2">
      <c r="A137" s="64"/>
      <c r="B137" s="251">
        <v>115</v>
      </c>
      <c r="C137" s="255"/>
      <c r="D137" s="255"/>
      <c r="E137" s="256"/>
      <c r="F137" s="257" t="str">
        <f>IFERROR(VLOOKUP(E137, Z!$A$2:$C$4127, 3, FALSE), "")</f>
        <v/>
      </c>
      <c r="G137" s="258"/>
      <c r="H137" s="255"/>
      <c r="I137" s="255"/>
      <c r="J137" s="256"/>
      <c r="K137" s="259"/>
      <c r="L137" s="260"/>
      <c r="M137" s="253">
        <f t="shared" si="209"/>
        <v>0</v>
      </c>
      <c r="N137" s="261"/>
      <c r="O137" s="260"/>
      <c r="P137" s="253">
        <f t="shared" si="334"/>
        <v>0</v>
      </c>
      <c r="Q137" s="261"/>
      <c r="R137" s="260"/>
      <c r="S137" s="262">
        <f t="shared" si="335"/>
        <v>0</v>
      </c>
      <c r="T137" s="268"/>
      <c r="U137" s="263">
        <f t="shared" si="336"/>
        <v>0</v>
      </c>
      <c r="V137" s="64"/>
      <c r="W137" s="210">
        <f t="shared" si="347"/>
        <v>0</v>
      </c>
      <c r="X137" s="210" t="str">
        <f t="shared" si="337"/>
        <v>-</v>
      </c>
      <c r="Y137" s="210" t="e">
        <f>IF(X137, MATCH(J137, Y!$F$62:$H$62, 0), 0)</f>
        <v>#VALUE!</v>
      </c>
      <c r="Z137" s="210" cm="1">
        <f t="array" ref="Z137">IFERROR(IF($X137, INDEX(Appliances, $W137, $Y137+3), 0), 0)</f>
        <v>0</v>
      </c>
      <c r="AA137" s="64"/>
      <c r="AB137" s="211" t="b">
        <f t="shared" si="219"/>
        <v>0</v>
      </c>
      <c r="AC137" s="211" cm="1">
        <f t="array" ref="AC137">IF($AB137, INDEX(Appliances, $W137, 9), 0)</f>
        <v>0</v>
      </c>
      <c r="AD137" s="211" cm="1">
        <f t="array" ref="AD137">IF($AB137, INDEX(Appliances, $W137, 10), 0)</f>
        <v>0</v>
      </c>
      <c r="AE137" s="212">
        <f t="shared" si="338"/>
        <v>0</v>
      </c>
      <c r="AF137" s="213">
        <f t="shared" si="339"/>
        <v>0</v>
      </c>
      <c r="AG137" s="222" t="str">
        <f t="shared" si="340"/>
        <v>-</v>
      </c>
      <c r="AH137" s="210">
        <f>_xlfn.MAXIFS(Y!$F$61:$J$61, Y!$F$61:$J$61, "&lt;="&amp;AG137)</f>
        <v>0</v>
      </c>
      <c r="AI137" s="210" cm="1">
        <f t="array" ref="AI137">IFERROR(IF(AE137&gt;0, INDEX(Appliances, $W137, MATCH($AH137, Y!$F$61:$J$61, 0)+3),0), 0)</f>
        <v>0</v>
      </c>
      <c r="AJ137" s="64"/>
      <c r="AK137" s="211" t="b">
        <f t="shared" si="222"/>
        <v>0</v>
      </c>
      <c r="AL137" s="211" cm="1">
        <f t="array" ref="AL137">IF($AK137, INDEX(Appliances, $W137, 9), 0)</f>
        <v>0</v>
      </c>
      <c r="AM137" s="211" cm="1">
        <f t="array" ref="AM137">IF($AK137, INDEX(Appliances, $W137, 10), 0)</f>
        <v>0</v>
      </c>
      <c r="AN137" s="212">
        <f t="shared" si="341"/>
        <v>0</v>
      </c>
      <c r="AO137" s="213">
        <f t="shared" si="342"/>
        <v>0</v>
      </c>
      <c r="AP137" s="222" t="str">
        <f t="shared" si="343"/>
        <v>-</v>
      </c>
      <c r="AQ137" s="210">
        <f>_xlfn.MAXIFS(Y!$F$61:$J$61, Y!$F$61:$J$61, "&lt;="&amp;AP137)</f>
        <v>0</v>
      </c>
      <c r="AR137" s="210" cm="1">
        <f t="array" ref="AR137">IFERROR(IF(AN137&gt;0, INDEX(Appliances, $W137, MATCH($AQ137, Y!$F$61:$J$61, 0)+3),0), 0)</f>
        <v>0</v>
      </c>
      <c r="AS137" s="64"/>
      <c r="AT137" s="211" t="b">
        <f t="shared" si="226"/>
        <v>0</v>
      </c>
      <c r="AU137" s="211">
        <f t="shared" si="329"/>
        <v>0</v>
      </c>
      <c r="AV137" s="211">
        <f t="shared" si="330"/>
        <v>0</v>
      </c>
      <c r="AW137" s="212">
        <f t="shared" si="344"/>
        <v>0</v>
      </c>
      <c r="AX137" s="213">
        <f t="shared" si="345"/>
        <v>0</v>
      </c>
      <c r="AY137" s="222" t="str">
        <f t="shared" si="346"/>
        <v>-</v>
      </c>
      <c r="AZ137" s="210">
        <f>_xlfn.MAXIFS(Y!$F$61:$J$61, Y!$F$61:$J$61, "&lt;="&amp;AY137)</f>
        <v>0</v>
      </c>
      <c r="BA137" s="210" cm="1">
        <f t="array" ref="BA137">IFERROR(IF(AW137&gt;0, INDEX(Appliances, $W137, MATCH($AQ137, Y!$F$61:$J$61, 0)+3),0), 0)</f>
        <v>0</v>
      </c>
      <c r="BB137" s="64"/>
    </row>
    <row r="138" spans="1:54" s="264" customFormat="1" ht="12" x14ac:dyDescent="0.2">
      <c r="A138" s="64"/>
      <c r="B138" s="251">
        <v>116</v>
      </c>
      <c r="C138" s="255"/>
      <c r="D138" s="255"/>
      <c r="E138" s="256"/>
      <c r="F138" s="257" t="str">
        <f>IFERROR(VLOOKUP(E138, Z!$A$2:$C$4127, 3, FALSE), "")</f>
        <v/>
      </c>
      <c r="G138" s="258"/>
      <c r="H138" s="255"/>
      <c r="I138" s="255"/>
      <c r="J138" s="256"/>
      <c r="K138" s="259"/>
      <c r="L138" s="260"/>
      <c r="M138" s="253">
        <f t="shared" si="209"/>
        <v>0</v>
      </c>
      <c r="N138" s="261"/>
      <c r="O138" s="260"/>
      <c r="P138" s="253">
        <f t="shared" si="334"/>
        <v>0</v>
      </c>
      <c r="Q138" s="261"/>
      <c r="R138" s="260"/>
      <c r="S138" s="262">
        <f t="shared" si="335"/>
        <v>0</v>
      </c>
      <c r="T138" s="268"/>
      <c r="U138" s="263">
        <f t="shared" si="336"/>
        <v>0</v>
      </c>
      <c r="V138" s="64"/>
      <c r="W138" s="210">
        <f t="shared" si="347"/>
        <v>0</v>
      </c>
      <c r="X138" s="210" t="str">
        <f t="shared" si="337"/>
        <v>-</v>
      </c>
      <c r="Y138" s="210" t="e">
        <f>IF(X138, MATCH(J138, Y!$F$62:$H$62, 0), 0)</f>
        <v>#VALUE!</v>
      </c>
      <c r="Z138" s="210" cm="1">
        <f t="array" ref="Z138">IFERROR(IF($X138, INDEX(Appliances, $W138, $Y138+3), 0), 0)</f>
        <v>0</v>
      </c>
      <c r="AA138" s="64"/>
      <c r="AB138" s="211" t="b">
        <f t="shared" si="219"/>
        <v>0</v>
      </c>
      <c r="AC138" s="211" cm="1">
        <f t="array" ref="AC138">IF($AB138, INDEX(Appliances, $W138, 9), 0)</f>
        <v>0</v>
      </c>
      <c r="AD138" s="211" cm="1">
        <f t="array" ref="AD138">IF($AB138, INDEX(Appliances, $W138, 10), 0)</f>
        <v>0</v>
      </c>
      <c r="AE138" s="212">
        <f t="shared" si="338"/>
        <v>0</v>
      </c>
      <c r="AF138" s="213">
        <f t="shared" si="339"/>
        <v>0</v>
      </c>
      <c r="AG138" s="222" t="str">
        <f t="shared" si="340"/>
        <v>-</v>
      </c>
      <c r="AH138" s="210">
        <f>_xlfn.MAXIFS(Y!$F$61:$J$61, Y!$F$61:$J$61, "&lt;="&amp;AG138)</f>
        <v>0</v>
      </c>
      <c r="AI138" s="210" cm="1">
        <f t="array" ref="AI138">IFERROR(IF(AE138&gt;0, INDEX(Appliances, $W138, MATCH($AH138, Y!$F$61:$J$61, 0)+3),0), 0)</f>
        <v>0</v>
      </c>
      <c r="AJ138" s="64"/>
      <c r="AK138" s="211" t="b">
        <f t="shared" si="222"/>
        <v>0</v>
      </c>
      <c r="AL138" s="211" cm="1">
        <f t="array" ref="AL138">IF($AK138, INDEX(Appliances, $W138, 9), 0)</f>
        <v>0</v>
      </c>
      <c r="AM138" s="211" cm="1">
        <f t="array" ref="AM138">IF($AK138, INDEX(Appliances, $W138, 10), 0)</f>
        <v>0</v>
      </c>
      <c r="AN138" s="212">
        <f t="shared" si="341"/>
        <v>0</v>
      </c>
      <c r="AO138" s="213">
        <f t="shared" si="342"/>
        <v>0</v>
      </c>
      <c r="AP138" s="222" t="str">
        <f t="shared" si="343"/>
        <v>-</v>
      </c>
      <c r="AQ138" s="210">
        <f>_xlfn.MAXIFS(Y!$F$61:$J$61, Y!$F$61:$J$61, "&lt;="&amp;AP138)</f>
        <v>0</v>
      </c>
      <c r="AR138" s="210" cm="1">
        <f t="array" ref="AR138">IFERROR(IF(AN138&gt;0, INDEX(Appliances, $W138, MATCH($AQ138, Y!$F$61:$J$61, 0)+3),0), 0)</f>
        <v>0</v>
      </c>
      <c r="AS138" s="64"/>
      <c r="AT138" s="211" t="b">
        <f t="shared" si="226"/>
        <v>0</v>
      </c>
      <c r="AU138" s="211">
        <f t="shared" si="332"/>
        <v>0</v>
      </c>
      <c r="AV138" s="211">
        <f t="shared" si="333"/>
        <v>0</v>
      </c>
      <c r="AW138" s="212">
        <f t="shared" si="344"/>
        <v>0</v>
      </c>
      <c r="AX138" s="213">
        <f t="shared" si="345"/>
        <v>0</v>
      </c>
      <c r="AY138" s="222" t="str">
        <f t="shared" si="346"/>
        <v>-</v>
      </c>
      <c r="AZ138" s="210">
        <f>_xlfn.MAXIFS(Y!$F$61:$J$61, Y!$F$61:$J$61, "&lt;="&amp;AY138)</f>
        <v>0</v>
      </c>
      <c r="BA138" s="210" cm="1">
        <f t="array" ref="BA138">IFERROR(IF(AW138&gt;0, INDEX(Appliances, $W138, MATCH($AQ138, Y!$F$61:$J$61, 0)+3),0), 0)</f>
        <v>0</v>
      </c>
      <c r="BB138" s="64"/>
    </row>
    <row r="139" spans="1:54" s="264" customFormat="1" ht="12" x14ac:dyDescent="0.2">
      <c r="A139" s="64"/>
      <c r="B139" s="251">
        <v>117</v>
      </c>
      <c r="C139" s="255"/>
      <c r="D139" s="255"/>
      <c r="E139" s="256"/>
      <c r="F139" s="257" t="str">
        <f>IFERROR(VLOOKUP(E139, Z!$A$2:$C$4127, 3, FALSE), "")</f>
        <v/>
      </c>
      <c r="G139" s="258"/>
      <c r="H139" s="255"/>
      <c r="I139" s="255"/>
      <c r="J139" s="256"/>
      <c r="K139" s="259"/>
      <c r="L139" s="260"/>
      <c r="M139" s="253">
        <f t="shared" si="209"/>
        <v>0</v>
      </c>
      <c r="N139" s="261"/>
      <c r="O139" s="260"/>
      <c r="P139" s="253">
        <f t="shared" si="334"/>
        <v>0</v>
      </c>
      <c r="Q139" s="261"/>
      <c r="R139" s="260"/>
      <c r="S139" s="262">
        <f t="shared" si="335"/>
        <v>0</v>
      </c>
      <c r="T139" s="268"/>
      <c r="U139" s="263">
        <f t="shared" si="336"/>
        <v>0</v>
      </c>
      <c r="V139" s="64"/>
      <c r="W139" s="210">
        <f t="shared" si="347"/>
        <v>0</v>
      </c>
      <c r="X139" s="210" t="str">
        <f t="shared" si="337"/>
        <v>-</v>
      </c>
      <c r="Y139" s="210" t="e">
        <f>IF(X139, MATCH(J139, Y!$F$62:$H$62, 0), 0)</f>
        <v>#VALUE!</v>
      </c>
      <c r="Z139" s="210" cm="1">
        <f t="array" ref="Z139">IFERROR(IF($X139, INDEX(Appliances, $W139, $Y139+3), 0), 0)</f>
        <v>0</v>
      </c>
      <c r="AA139" s="64"/>
      <c r="AB139" s="211" t="b">
        <f t="shared" si="219"/>
        <v>0</v>
      </c>
      <c r="AC139" s="211" cm="1">
        <f t="array" ref="AC139">IF($AB139, INDEX(Appliances, $W139, 9), 0)</f>
        <v>0</v>
      </c>
      <c r="AD139" s="211" cm="1">
        <f t="array" ref="AD139">IF($AB139, INDEX(Appliances, $W139, 10), 0)</f>
        <v>0</v>
      </c>
      <c r="AE139" s="212">
        <f t="shared" si="338"/>
        <v>0</v>
      </c>
      <c r="AF139" s="213">
        <f t="shared" si="339"/>
        <v>0</v>
      </c>
      <c r="AG139" s="222" t="str">
        <f t="shared" si="340"/>
        <v>-</v>
      </c>
      <c r="AH139" s="210">
        <f>_xlfn.MAXIFS(Y!$F$61:$J$61, Y!$F$61:$J$61, "&lt;="&amp;AG139)</f>
        <v>0</v>
      </c>
      <c r="AI139" s="210" cm="1">
        <f t="array" ref="AI139">IFERROR(IF(AE139&gt;0, INDEX(Appliances, $W139, MATCH($AH139, Y!$F$61:$J$61, 0)+3),0), 0)</f>
        <v>0</v>
      </c>
      <c r="AJ139" s="64"/>
      <c r="AK139" s="211" t="b">
        <f t="shared" si="222"/>
        <v>0</v>
      </c>
      <c r="AL139" s="211" cm="1">
        <f t="array" ref="AL139">IF($AK139, INDEX(Appliances, $W139, 9), 0)</f>
        <v>0</v>
      </c>
      <c r="AM139" s="211" cm="1">
        <f t="array" ref="AM139">IF($AK139, INDEX(Appliances, $W139, 10), 0)</f>
        <v>0</v>
      </c>
      <c r="AN139" s="212">
        <f t="shared" si="341"/>
        <v>0</v>
      </c>
      <c r="AO139" s="213">
        <f t="shared" si="342"/>
        <v>0</v>
      </c>
      <c r="AP139" s="222" t="str">
        <f t="shared" si="343"/>
        <v>-</v>
      </c>
      <c r="AQ139" s="210">
        <f>_xlfn.MAXIFS(Y!$F$61:$J$61, Y!$F$61:$J$61, "&lt;="&amp;AP139)</f>
        <v>0</v>
      </c>
      <c r="AR139" s="210" cm="1">
        <f t="array" ref="AR139">IFERROR(IF(AN139&gt;0, INDEX(Appliances, $W139, MATCH($AQ139, Y!$F$61:$J$61, 0)+3),0), 0)</f>
        <v>0</v>
      </c>
      <c r="AS139" s="64"/>
      <c r="AT139" s="211" t="b">
        <f t="shared" si="226"/>
        <v>0</v>
      </c>
      <c r="AU139" s="211">
        <f t="shared" si="329"/>
        <v>0</v>
      </c>
      <c r="AV139" s="211">
        <f t="shared" si="330"/>
        <v>0</v>
      </c>
      <c r="AW139" s="212">
        <f t="shared" si="344"/>
        <v>0</v>
      </c>
      <c r="AX139" s="213">
        <f t="shared" si="345"/>
        <v>0</v>
      </c>
      <c r="AY139" s="222" t="str">
        <f t="shared" si="346"/>
        <v>-</v>
      </c>
      <c r="AZ139" s="210">
        <f>_xlfn.MAXIFS(Y!$F$61:$J$61, Y!$F$61:$J$61, "&lt;="&amp;AY139)</f>
        <v>0</v>
      </c>
      <c r="BA139" s="210" cm="1">
        <f t="array" ref="BA139">IFERROR(IF(AW139&gt;0, INDEX(Appliances, $W139, MATCH($AQ139, Y!$F$61:$J$61, 0)+3),0), 0)</f>
        <v>0</v>
      </c>
      <c r="BB139" s="64"/>
    </row>
    <row r="140" spans="1:54" s="264" customFormat="1" ht="12" x14ac:dyDescent="0.2">
      <c r="A140" s="64"/>
      <c r="B140" s="251">
        <v>118</v>
      </c>
      <c r="C140" s="255"/>
      <c r="D140" s="255"/>
      <c r="E140" s="256"/>
      <c r="F140" s="257" t="str">
        <f>IFERROR(VLOOKUP(E140, Z!$A$2:$C$4127, 3, FALSE), "")</f>
        <v/>
      </c>
      <c r="G140" s="258"/>
      <c r="H140" s="255"/>
      <c r="I140" s="255"/>
      <c r="J140" s="256"/>
      <c r="K140" s="259"/>
      <c r="L140" s="260"/>
      <c r="M140" s="253">
        <f t="shared" si="209"/>
        <v>0</v>
      </c>
      <c r="N140" s="261"/>
      <c r="O140" s="260"/>
      <c r="P140" s="253">
        <f t="shared" si="334"/>
        <v>0</v>
      </c>
      <c r="Q140" s="261"/>
      <c r="R140" s="260"/>
      <c r="S140" s="262">
        <f t="shared" si="335"/>
        <v>0</v>
      </c>
      <c r="T140" s="268"/>
      <c r="U140" s="263">
        <f t="shared" si="336"/>
        <v>0</v>
      </c>
      <c r="V140" s="64"/>
      <c r="W140" s="210">
        <f t="shared" si="347"/>
        <v>0</v>
      </c>
      <c r="X140" s="210" t="str">
        <f t="shared" si="337"/>
        <v>-</v>
      </c>
      <c r="Y140" s="210" t="e">
        <f>IF(X140, MATCH(J140, Y!$F$62:$H$62, 0), 0)</f>
        <v>#VALUE!</v>
      </c>
      <c r="Z140" s="210" cm="1">
        <f t="array" ref="Z140">IFERROR(IF($X140, INDEX(Appliances, $W140, $Y140+3), 0), 0)</f>
        <v>0</v>
      </c>
      <c r="AA140" s="64"/>
      <c r="AB140" s="211" t="b">
        <f t="shared" si="219"/>
        <v>0</v>
      </c>
      <c r="AC140" s="211" cm="1">
        <f t="array" ref="AC140">IF($AB140, INDEX(Appliances, $W140, 9), 0)</f>
        <v>0</v>
      </c>
      <c r="AD140" s="211" cm="1">
        <f t="array" ref="AD140">IF($AB140, INDEX(Appliances, $W140, 10), 0)</f>
        <v>0</v>
      </c>
      <c r="AE140" s="212">
        <f t="shared" si="338"/>
        <v>0</v>
      </c>
      <c r="AF140" s="213">
        <f t="shared" si="339"/>
        <v>0</v>
      </c>
      <c r="AG140" s="222" t="str">
        <f t="shared" si="340"/>
        <v>-</v>
      </c>
      <c r="AH140" s="210">
        <f>_xlfn.MAXIFS(Y!$F$61:$J$61, Y!$F$61:$J$61, "&lt;="&amp;AG140)</f>
        <v>0</v>
      </c>
      <c r="AI140" s="210" cm="1">
        <f t="array" ref="AI140">IFERROR(IF(AE140&gt;0, INDEX(Appliances, $W140, MATCH($AH140, Y!$F$61:$J$61, 0)+3),0), 0)</f>
        <v>0</v>
      </c>
      <c r="AJ140" s="64"/>
      <c r="AK140" s="211" t="b">
        <f t="shared" si="222"/>
        <v>0</v>
      </c>
      <c r="AL140" s="211" cm="1">
        <f t="array" ref="AL140">IF($AK140, INDEX(Appliances, $W140, 9), 0)</f>
        <v>0</v>
      </c>
      <c r="AM140" s="211" cm="1">
        <f t="array" ref="AM140">IF($AK140, INDEX(Appliances, $W140, 10), 0)</f>
        <v>0</v>
      </c>
      <c r="AN140" s="212">
        <f t="shared" si="341"/>
        <v>0</v>
      </c>
      <c r="AO140" s="213">
        <f t="shared" si="342"/>
        <v>0</v>
      </c>
      <c r="AP140" s="222" t="str">
        <f t="shared" si="343"/>
        <v>-</v>
      </c>
      <c r="AQ140" s="210">
        <f>_xlfn.MAXIFS(Y!$F$61:$J$61, Y!$F$61:$J$61, "&lt;="&amp;AP140)</f>
        <v>0</v>
      </c>
      <c r="AR140" s="210" cm="1">
        <f t="array" ref="AR140">IFERROR(IF(AN140&gt;0, INDEX(Appliances, $W140, MATCH($AQ140, Y!$F$61:$J$61, 0)+3),0), 0)</f>
        <v>0</v>
      </c>
      <c r="AS140" s="64"/>
      <c r="AT140" s="211" t="b">
        <f t="shared" si="226"/>
        <v>0</v>
      </c>
      <c r="AU140" s="211">
        <f t="shared" si="332"/>
        <v>0</v>
      </c>
      <c r="AV140" s="211">
        <f t="shared" si="333"/>
        <v>0</v>
      </c>
      <c r="AW140" s="212">
        <f t="shared" si="344"/>
        <v>0</v>
      </c>
      <c r="AX140" s="213">
        <f t="shared" si="345"/>
        <v>0</v>
      </c>
      <c r="AY140" s="222" t="str">
        <f t="shared" si="346"/>
        <v>-</v>
      </c>
      <c r="AZ140" s="210">
        <f>_xlfn.MAXIFS(Y!$F$61:$J$61, Y!$F$61:$J$61, "&lt;="&amp;AY140)</f>
        <v>0</v>
      </c>
      <c r="BA140" s="210" cm="1">
        <f t="array" ref="BA140">IFERROR(IF(AW140&gt;0, INDEX(Appliances, $W140, MATCH($AQ140, Y!$F$61:$J$61, 0)+3),0), 0)</f>
        <v>0</v>
      </c>
      <c r="BB140" s="64"/>
    </row>
    <row r="141" spans="1:54" s="264" customFormat="1" ht="12" x14ac:dyDescent="0.2">
      <c r="A141" s="64"/>
      <c r="B141" s="251">
        <v>119</v>
      </c>
      <c r="C141" s="255"/>
      <c r="D141" s="255"/>
      <c r="E141" s="256"/>
      <c r="F141" s="257" t="str">
        <f>IFERROR(VLOOKUP(E141, Z!$A$2:$C$4127, 3, FALSE), "")</f>
        <v/>
      </c>
      <c r="G141" s="258"/>
      <c r="H141" s="255"/>
      <c r="I141" s="255"/>
      <c r="J141" s="256"/>
      <c r="K141" s="259"/>
      <c r="L141" s="260"/>
      <c r="M141" s="253">
        <f t="shared" si="209"/>
        <v>0</v>
      </c>
      <c r="N141" s="261"/>
      <c r="O141" s="260"/>
      <c r="P141" s="253">
        <f t="shared" si="334"/>
        <v>0</v>
      </c>
      <c r="Q141" s="261"/>
      <c r="R141" s="260"/>
      <c r="S141" s="262">
        <f t="shared" si="335"/>
        <v>0</v>
      </c>
      <c r="T141" s="268"/>
      <c r="U141" s="263">
        <f t="shared" si="336"/>
        <v>0</v>
      </c>
      <c r="V141" s="64"/>
      <c r="W141" s="210">
        <f t="shared" si="347"/>
        <v>0</v>
      </c>
      <c r="X141" s="210" t="str">
        <f t="shared" si="337"/>
        <v>-</v>
      </c>
      <c r="Y141" s="210" t="e">
        <f>IF(X141, MATCH(J141, Y!$F$62:$H$62, 0), 0)</f>
        <v>#VALUE!</v>
      </c>
      <c r="Z141" s="210" cm="1">
        <f t="array" ref="Z141">IFERROR(IF($X141, INDEX(Appliances, $W141, $Y141+3), 0), 0)</f>
        <v>0</v>
      </c>
      <c r="AA141" s="64"/>
      <c r="AB141" s="211" t="b">
        <f t="shared" si="219"/>
        <v>0</v>
      </c>
      <c r="AC141" s="211" cm="1">
        <f t="array" ref="AC141">IF($AB141, INDEX(Appliances, $W141, 9), 0)</f>
        <v>0</v>
      </c>
      <c r="AD141" s="211" cm="1">
        <f t="array" ref="AD141">IF($AB141, INDEX(Appliances, $W141, 10), 0)</f>
        <v>0</v>
      </c>
      <c r="AE141" s="212">
        <f t="shared" si="338"/>
        <v>0</v>
      </c>
      <c r="AF141" s="213">
        <f t="shared" si="339"/>
        <v>0</v>
      </c>
      <c r="AG141" s="222" t="str">
        <f t="shared" si="340"/>
        <v>-</v>
      </c>
      <c r="AH141" s="210">
        <f>_xlfn.MAXIFS(Y!$F$61:$J$61, Y!$F$61:$J$61, "&lt;="&amp;AG141)</f>
        <v>0</v>
      </c>
      <c r="AI141" s="210" cm="1">
        <f t="array" ref="AI141">IFERROR(IF(AE141&gt;0, INDEX(Appliances, $W141, MATCH($AH141, Y!$F$61:$J$61, 0)+3),0), 0)</f>
        <v>0</v>
      </c>
      <c r="AJ141" s="64"/>
      <c r="AK141" s="211" t="b">
        <f t="shared" si="222"/>
        <v>0</v>
      </c>
      <c r="AL141" s="211" cm="1">
        <f t="array" ref="AL141">IF($AK141, INDEX(Appliances, $W141, 9), 0)</f>
        <v>0</v>
      </c>
      <c r="AM141" s="211" cm="1">
        <f t="array" ref="AM141">IF($AK141, INDEX(Appliances, $W141, 10), 0)</f>
        <v>0</v>
      </c>
      <c r="AN141" s="212">
        <f t="shared" si="341"/>
        <v>0</v>
      </c>
      <c r="AO141" s="213">
        <f t="shared" si="342"/>
        <v>0</v>
      </c>
      <c r="AP141" s="222" t="str">
        <f t="shared" si="343"/>
        <v>-</v>
      </c>
      <c r="AQ141" s="210">
        <f>_xlfn.MAXIFS(Y!$F$61:$J$61, Y!$F$61:$J$61, "&lt;="&amp;AP141)</f>
        <v>0</v>
      </c>
      <c r="AR141" s="210" cm="1">
        <f t="array" ref="AR141">IFERROR(IF(AN141&gt;0, INDEX(Appliances, $W141, MATCH($AQ141, Y!$F$61:$J$61, 0)+3),0), 0)</f>
        <v>0</v>
      </c>
      <c r="AS141" s="64"/>
      <c r="AT141" s="211" t="b">
        <f t="shared" si="226"/>
        <v>0</v>
      </c>
      <c r="AU141" s="211">
        <f t="shared" si="329"/>
        <v>0</v>
      </c>
      <c r="AV141" s="211">
        <f t="shared" si="330"/>
        <v>0</v>
      </c>
      <c r="AW141" s="212">
        <f t="shared" si="344"/>
        <v>0</v>
      </c>
      <c r="AX141" s="213">
        <f t="shared" si="345"/>
        <v>0</v>
      </c>
      <c r="AY141" s="222" t="str">
        <f t="shared" si="346"/>
        <v>-</v>
      </c>
      <c r="AZ141" s="210">
        <f>_xlfn.MAXIFS(Y!$F$61:$J$61, Y!$F$61:$J$61, "&lt;="&amp;AY141)</f>
        <v>0</v>
      </c>
      <c r="BA141" s="210" cm="1">
        <f t="array" ref="BA141">IFERROR(IF(AW141&gt;0, INDEX(Appliances, $W141, MATCH($AQ141, Y!$F$61:$J$61, 0)+3),0), 0)</f>
        <v>0</v>
      </c>
      <c r="BB141" s="64"/>
    </row>
    <row r="142" spans="1:54" s="264" customFormat="1" ht="12" x14ac:dyDescent="0.2">
      <c r="A142" s="64"/>
      <c r="B142" s="251">
        <v>120</v>
      </c>
      <c r="C142" s="255"/>
      <c r="D142" s="255"/>
      <c r="E142" s="256"/>
      <c r="F142" s="257" t="str">
        <f>IFERROR(VLOOKUP(E142, Z!$A$2:$C$4127, 3, FALSE), "")</f>
        <v/>
      </c>
      <c r="G142" s="258"/>
      <c r="H142" s="255"/>
      <c r="I142" s="255"/>
      <c r="J142" s="256"/>
      <c r="K142" s="259"/>
      <c r="L142" s="260"/>
      <c r="M142" s="253">
        <f t="shared" si="209"/>
        <v>0</v>
      </c>
      <c r="N142" s="261"/>
      <c r="O142" s="260"/>
      <c r="P142" s="253">
        <f t="shared" si="334"/>
        <v>0</v>
      </c>
      <c r="Q142" s="261"/>
      <c r="R142" s="260"/>
      <c r="S142" s="262">
        <f t="shared" si="335"/>
        <v>0</v>
      </c>
      <c r="T142" s="268"/>
      <c r="U142" s="263">
        <f t="shared" si="336"/>
        <v>0</v>
      </c>
      <c r="V142" s="64"/>
      <c r="W142" s="210">
        <f t="shared" si="347"/>
        <v>0</v>
      </c>
      <c r="X142" s="210" t="str">
        <f t="shared" si="337"/>
        <v>-</v>
      </c>
      <c r="Y142" s="210" t="e">
        <f>IF(X142, MATCH(J142, Y!$F$62:$H$62, 0), 0)</f>
        <v>#VALUE!</v>
      </c>
      <c r="Z142" s="210" cm="1">
        <f t="array" ref="Z142">IFERROR(IF($X142, INDEX(Appliances, $W142, $Y142+3), 0), 0)</f>
        <v>0</v>
      </c>
      <c r="AA142" s="64"/>
      <c r="AB142" s="211" t="b">
        <f t="shared" si="219"/>
        <v>0</v>
      </c>
      <c r="AC142" s="211" cm="1">
        <f t="array" ref="AC142">IF($AB142, INDEX(Appliances, $W142, 9), 0)</f>
        <v>0</v>
      </c>
      <c r="AD142" s="211" cm="1">
        <f t="array" ref="AD142">IF($AB142, INDEX(Appliances, $W142, 10), 0)</f>
        <v>0</v>
      </c>
      <c r="AE142" s="212">
        <f t="shared" si="338"/>
        <v>0</v>
      </c>
      <c r="AF142" s="213">
        <f t="shared" si="339"/>
        <v>0</v>
      </c>
      <c r="AG142" s="222" t="str">
        <f t="shared" si="340"/>
        <v>-</v>
      </c>
      <c r="AH142" s="210">
        <f>_xlfn.MAXIFS(Y!$F$61:$J$61, Y!$F$61:$J$61, "&lt;="&amp;AG142)</f>
        <v>0</v>
      </c>
      <c r="AI142" s="210" cm="1">
        <f t="array" ref="AI142">IFERROR(IF(AE142&gt;0, INDEX(Appliances, $W142, MATCH($AH142, Y!$F$61:$J$61, 0)+3),0), 0)</f>
        <v>0</v>
      </c>
      <c r="AJ142" s="64"/>
      <c r="AK142" s="211" t="b">
        <f t="shared" si="222"/>
        <v>0</v>
      </c>
      <c r="AL142" s="211" cm="1">
        <f t="array" ref="AL142">IF($AK142, INDEX(Appliances, $W142, 9), 0)</f>
        <v>0</v>
      </c>
      <c r="AM142" s="211" cm="1">
        <f t="array" ref="AM142">IF($AK142, INDEX(Appliances, $W142, 10), 0)</f>
        <v>0</v>
      </c>
      <c r="AN142" s="212">
        <f t="shared" si="341"/>
        <v>0</v>
      </c>
      <c r="AO142" s="213">
        <f t="shared" si="342"/>
        <v>0</v>
      </c>
      <c r="AP142" s="222" t="str">
        <f t="shared" si="343"/>
        <v>-</v>
      </c>
      <c r="AQ142" s="210">
        <f>_xlfn.MAXIFS(Y!$F$61:$J$61, Y!$F$61:$J$61, "&lt;="&amp;AP142)</f>
        <v>0</v>
      </c>
      <c r="AR142" s="210" cm="1">
        <f t="array" ref="AR142">IFERROR(IF(AN142&gt;0, INDEX(Appliances, $W142, MATCH($AQ142, Y!$F$61:$J$61, 0)+3),0), 0)</f>
        <v>0</v>
      </c>
      <c r="AS142" s="64"/>
      <c r="AT142" s="211" t="b">
        <f t="shared" si="226"/>
        <v>0</v>
      </c>
      <c r="AU142" s="211">
        <f t="shared" si="332"/>
        <v>0</v>
      </c>
      <c r="AV142" s="211">
        <f t="shared" si="333"/>
        <v>0</v>
      </c>
      <c r="AW142" s="212">
        <f t="shared" si="344"/>
        <v>0</v>
      </c>
      <c r="AX142" s="213">
        <f t="shared" si="345"/>
        <v>0</v>
      </c>
      <c r="AY142" s="222" t="str">
        <f t="shared" si="346"/>
        <v>-</v>
      </c>
      <c r="AZ142" s="210">
        <f>_xlfn.MAXIFS(Y!$F$61:$J$61, Y!$F$61:$J$61, "&lt;="&amp;AY142)</f>
        <v>0</v>
      </c>
      <c r="BA142" s="210" cm="1">
        <f t="array" ref="BA142">IFERROR(IF(AW142&gt;0, INDEX(Appliances, $W142, MATCH($AQ142, Y!$F$61:$J$61, 0)+3),0), 0)</f>
        <v>0</v>
      </c>
      <c r="BB142" s="64"/>
    </row>
    <row r="143" spans="1:54" s="264" customFormat="1" ht="12" x14ac:dyDescent="0.2">
      <c r="A143" s="64"/>
      <c r="B143" s="251">
        <v>121</v>
      </c>
      <c r="C143" s="255"/>
      <c r="D143" s="255"/>
      <c r="E143" s="256"/>
      <c r="F143" s="257" t="str">
        <f>IFERROR(VLOOKUP(E143, Z!$A$2:$C$4127, 3, FALSE), "")</f>
        <v/>
      </c>
      <c r="G143" s="258"/>
      <c r="H143" s="255"/>
      <c r="I143" s="255"/>
      <c r="J143" s="256"/>
      <c r="K143" s="259"/>
      <c r="L143" s="260"/>
      <c r="M143" s="253">
        <f t="shared" si="209"/>
        <v>0</v>
      </c>
      <c r="N143" s="261"/>
      <c r="O143" s="260"/>
      <c r="P143" s="253">
        <f t="shared" si="334"/>
        <v>0</v>
      </c>
      <c r="Q143" s="261"/>
      <c r="R143" s="260"/>
      <c r="S143" s="262">
        <f t="shared" si="335"/>
        <v>0</v>
      </c>
      <c r="T143" s="268"/>
      <c r="U143" s="263">
        <f t="shared" si="336"/>
        <v>0</v>
      </c>
      <c r="V143" s="64"/>
      <c r="W143" s="210">
        <f t="shared" si="347"/>
        <v>0</v>
      </c>
      <c r="X143" s="210" t="str">
        <f t="shared" si="337"/>
        <v>-</v>
      </c>
      <c r="Y143" s="210" t="e">
        <f>IF(X143, MATCH(J143, Y!$F$62:$H$62, 0), 0)</f>
        <v>#VALUE!</v>
      </c>
      <c r="Z143" s="210" cm="1">
        <f t="array" ref="Z143">IFERROR(IF($X143, INDEX(Appliances, $W143, $Y143+3), 0), 0)</f>
        <v>0</v>
      </c>
      <c r="AA143" s="64"/>
      <c r="AB143" s="211" t="b">
        <f t="shared" si="219"/>
        <v>0</v>
      </c>
      <c r="AC143" s="211" cm="1">
        <f t="array" ref="AC143">IF($AB143, INDEX(Appliances, $W143, 9), 0)</f>
        <v>0</v>
      </c>
      <c r="AD143" s="211" cm="1">
        <f t="array" ref="AD143">IF($AB143, INDEX(Appliances, $W143, 10), 0)</f>
        <v>0</v>
      </c>
      <c r="AE143" s="212">
        <f t="shared" si="338"/>
        <v>0</v>
      </c>
      <c r="AF143" s="213">
        <f t="shared" si="339"/>
        <v>0</v>
      </c>
      <c r="AG143" s="222" t="str">
        <f t="shared" si="340"/>
        <v>-</v>
      </c>
      <c r="AH143" s="210">
        <f>_xlfn.MAXIFS(Y!$F$61:$J$61, Y!$F$61:$J$61, "&lt;="&amp;AG143)</f>
        <v>0</v>
      </c>
      <c r="AI143" s="210" cm="1">
        <f t="array" ref="AI143">IFERROR(IF(AE143&gt;0, INDEX(Appliances, $W143, MATCH($AH143, Y!$F$61:$J$61, 0)+3),0), 0)</f>
        <v>0</v>
      </c>
      <c r="AJ143" s="64"/>
      <c r="AK143" s="211" t="b">
        <f t="shared" si="222"/>
        <v>0</v>
      </c>
      <c r="AL143" s="211" cm="1">
        <f t="array" ref="AL143">IF($AK143, INDEX(Appliances, $W143, 9), 0)</f>
        <v>0</v>
      </c>
      <c r="AM143" s="211" cm="1">
        <f t="array" ref="AM143">IF($AK143, INDEX(Appliances, $W143, 10), 0)</f>
        <v>0</v>
      </c>
      <c r="AN143" s="212">
        <f t="shared" si="341"/>
        <v>0</v>
      </c>
      <c r="AO143" s="213">
        <f t="shared" si="342"/>
        <v>0</v>
      </c>
      <c r="AP143" s="222" t="str">
        <f t="shared" si="343"/>
        <v>-</v>
      </c>
      <c r="AQ143" s="210">
        <f>_xlfn.MAXIFS(Y!$F$61:$J$61, Y!$F$61:$J$61, "&lt;="&amp;AP143)</f>
        <v>0</v>
      </c>
      <c r="AR143" s="210" cm="1">
        <f t="array" ref="AR143">IFERROR(IF(AN143&gt;0, INDEX(Appliances, $W143, MATCH($AQ143, Y!$F$61:$J$61, 0)+3),0), 0)</f>
        <v>0</v>
      </c>
      <c r="AS143" s="64"/>
      <c r="AT143" s="211" t="b">
        <f t="shared" si="226"/>
        <v>0</v>
      </c>
      <c r="AU143" s="211">
        <f t="shared" si="329"/>
        <v>0</v>
      </c>
      <c r="AV143" s="211">
        <f t="shared" si="330"/>
        <v>0</v>
      </c>
      <c r="AW143" s="212">
        <f t="shared" si="344"/>
        <v>0</v>
      </c>
      <c r="AX143" s="213">
        <f t="shared" si="345"/>
        <v>0</v>
      </c>
      <c r="AY143" s="222" t="str">
        <f t="shared" si="346"/>
        <v>-</v>
      </c>
      <c r="AZ143" s="210">
        <f>_xlfn.MAXIFS(Y!$F$61:$J$61, Y!$F$61:$J$61, "&lt;="&amp;AY143)</f>
        <v>0</v>
      </c>
      <c r="BA143" s="210" cm="1">
        <f t="array" ref="BA143">IFERROR(IF(AW143&gt;0, INDEX(Appliances, $W143, MATCH($AQ143, Y!$F$61:$J$61, 0)+3),0), 0)</f>
        <v>0</v>
      </c>
      <c r="BB143" s="64"/>
    </row>
    <row r="144" spans="1:54" s="264" customFormat="1" ht="12" x14ac:dyDescent="0.2">
      <c r="A144" s="64"/>
      <c r="B144" s="251">
        <v>122</v>
      </c>
      <c r="C144" s="255"/>
      <c r="D144" s="255"/>
      <c r="E144" s="256"/>
      <c r="F144" s="257" t="str">
        <f>IFERROR(VLOOKUP(E144, Z!$A$2:$C$4127, 3, FALSE), "")</f>
        <v/>
      </c>
      <c r="G144" s="258"/>
      <c r="H144" s="255"/>
      <c r="I144" s="255"/>
      <c r="J144" s="256"/>
      <c r="K144" s="259"/>
      <c r="L144" s="260"/>
      <c r="M144" s="253">
        <f t="shared" si="209"/>
        <v>0</v>
      </c>
      <c r="N144" s="261"/>
      <c r="O144" s="260"/>
      <c r="P144" s="253">
        <f t="shared" si="334"/>
        <v>0</v>
      </c>
      <c r="Q144" s="261"/>
      <c r="R144" s="260"/>
      <c r="S144" s="262">
        <f t="shared" si="335"/>
        <v>0</v>
      </c>
      <c r="T144" s="268"/>
      <c r="U144" s="263">
        <f t="shared" si="336"/>
        <v>0</v>
      </c>
      <c r="V144" s="64"/>
      <c r="W144" s="210">
        <f t="shared" si="347"/>
        <v>0</v>
      </c>
      <c r="X144" s="210" t="str">
        <f t="shared" si="337"/>
        <v>-</v>
      </c>
      <c r="Y144" s="210" t="e">
        <f>IF(X144, MATCH(J144, Y!$F$62:$H$62, 0), 0)</f>
        <v>#VALUE!</v>
      </c>
      <c r="Z144" s="210" cm="1">
        <f t="array" ref="Z144">IFERROR(IF($X144, INDEX(Appliances, $W144, $Y144+3), 0), 0)</f>
        <v>0</v>
      </c>
      <c r="AA144" s="64"/>
      <c r="AB144" s="211" t="b">
        <f t="shared" si="219"/>
        <v>0</v>
      </c>
      <c r="AC144" s="211" cm="1">
        <f t="array" ref="AC144">IF($AB144, INDEX(Appliances, $W144, 9), 0)</f>
        <v>0</v>
      </c>
      <c r="AD144" s="211" cm="1">
        <f t="array" ref="AD144">IF($AB144, INDEX(Appliances, $W144, 10), 0)</f>
        <v>0</v>
      </c>
      <c r="AE144" s="212">
        <f t="shared" si="338"/>
        <v>0</v>
      </c>
      <c r="AF144" s="213">
        <f t="shared" si="339"/>
        <v>0</v>
      </c>
      <c r="AG144" s="222" t="str">
        <f t="shared" si="340"/>
        <v>-</v>
      </c>
      <c r="AH144" s="210">
        <f>_xlfn.MAXIFS(Y!$F$61:$J$61, Y!$F$61:$J$61, "&lt;="&amp;AG144)</f>
        <v>0</v>
      </c>
      <c r="AI144" s="210" cm="1">
        <f t="array" ref="AI144">IFERROR(IF(AE144&gt;0, INDEX(Appliances, $W144, MATCH($AH144, Y!$F$61:$J$61, 0)+3),0), 0)</f>
        <v>0</v>
      </c>
      <c r="AJ144" s="64"/>
      <c r="AK144" s="211" t="b">
        <f t="shared" si="222"/>
        <v>0</v>
      </c>
      <c r="AL144" s="211" cm="1">
        <f t="array" ref="AL144">IF($AK144, INDEX(Appliances, $W144, 9), 0)</f>
        <v>0</v>
      </c>
      <c r="AM144" s="211" cm="1">
        <f t="array" ref="AM144">IF($AK144, INDEX(Appliances, $W144, 10), 0)</f>
        <v>0</v>
      </c>
      <c r="AN144" s="212">
        <f t="shared" si="341"/>
        <v>0</v>
      </c>
      <c r="AO144" s="213">
        <f t="shared" si="342"/>
        <v>0</v>
      </c>
      <c r="AP144" s="222" t="str">
        <f t="shared" si="343"/>
        <v>-</v>
      </c>
      <c r="AQ144" s="210">
        <f>_xlfn.MAXIFS(Y!$F$61:$J$61, Y!$F$61:$J$61, "&lt;="&amp;AP144)</f>
        <v>0</v>
      </c>
      <c r="AR144" s="210" cm="1">
        <f t="array" ref="AR144">IFERROR(IF(AN144&gt;0, INDEX(Appliances, $W144, MATCH($AQ144, Y!$F$61:$J$61, 0)+3),0), 0)</f>
        <v>0</v>
      </c>
      <c r="AS144" s="64"/>
      <c r="AT144" s="211" t="b">
        <f t="shared" si="226"/>
        <v>0</v>
      </c>
      <c r="AU144" s="211">
        <f t="shared" si="332"/>
        <v>0</v>
      </c>
      <c r="AV144" s="211">
        <f t="shared" si="333"/>
        <v>0</v>
      </c>
      <c r="AW144" s="212">
        <f t="shared" si="344"/>
        <v>0</v>
      </c>
      <c r="AX144" s="213">
        <f t="shared" si="345"/>
        <v>0</v>
      </c>
      <c r="AY144" s="222" t="str">
        <f t="shared" si="346"/>
        <v>-</v>
      </c>
      <c r="AZ144" s="210">
        <f>_xlfn.MAXIFS(Y!$F$61:$J$61, Y!$F$61:$J$61, "&lt;="&amp;AY144)</f>
        <v>0</v>
      </c>
      <c r="BA144" s="210" cm="1">
        <f t="array" ref="BA144">IFERROR(IF(AW144&gt;0, INDEX(Appliances, $W144, MATCH($AQ144, Y!$F$61:$J$61, 0)+3),0), 0)</f>
        <v>0</v>
      </c>
      <c r="BB144" s="64"/>
    </row>
    <row r="145" spans="1:54" s="264" customFormat="1" ht="12" x14ac:dyDescent="0.2">
      <c r="A145" s="64"/>
      <c r="B145" s="251">
        <v>123</v>
      </c>
      <c r="C145" s="255"/>
      <c r="D145" s="255"/>
      <c r="E145" s="256"/>
      <c r="F145" s="257" t="str">
        <f>IFERROR(VLOOKUP(E145, Z!$A$2:$C$4127, 3, FALSE), "")</f>
        <v/>
      </c>
      <c r="G145" s="258"/>
      <c r="H145" s="255"/>
      <c r="I145" s="255"/>
      <c r="J145" s="256"/>
      <c r="K145" s="259"/>
      <c r="L145" s="260"/>
      <c r="M145" s="253">
        <f t="shared" si="209"/>
        <v>0</v>
      </c>
      <c r="N145" s="261"/>
      <c r="O145" s="260"/>
      <c r="P145" s="253">
        <f t="shared" si="334"/>
        <v>0</v>
      </c>
      <c r="Q145" s="261"/>
      <c r="R145" s="260"/>
      <c r="S145" s="262">
        <f t="shared" si="335"/>
        <v>0</v>
      </c>
      <c r="T145" s="268"/>
      <c r="U145" s="263">
        <f t="shared" si="336"/>
        <v>0</v>
      </c>
      <c r="V145" s="64"/>
      <c r="W145" s="210">
        <f t="shared" si="347"/>
        <v>0</v>
      </c>
      <c r="X145" s="210" t="str">
        <f t="shared" si="337"/>
        <v>-</v>
      </c>
      <c r="Y145" s="210" t="e">
        <f>IF(X145, MATCH(J145, Y!$F$62:$H$62, 0), 0)</f>
        <v>#VALUE!</v>
      </c>
      <c r="Z145" s="210" cm="1">
        <f t="array" ref="Z145">IFERROR(IF($X145, INDEX(Appliances, $W145, $Y145+3), 0), 0)</f>
        <v>0</v>
      </c>
      <c r="AA145" s="64"/>
      <c r="AB145" s="211" t="b">
        <f t="shared" si="219"/>
        <v>0</v>
      </c>
      <c r="AC145" s="211" cm="1">
        <f t="array" ref="AC145">IF($AB145, INDEX(Appliances, $W145, 9), 0)</f>
        <v>0</v>
      </c>
      <c r="AD145" s="211" cm="1">
        <f t="array" ref="AD145">IF($AB145, INDEX(Appliances, $W145, 10), 0)</f>
        <v>0</v>
      </c>
      <c r="AE145" s="212">
        <f t="shared" si="338"/>
        <v>0</v>
      </c>
      <c r="AF145" s="213">
        <f t="shared" si="339"/>
        <v>0</v>
      </c>
      <c r="AG145" s="222" t="str">
        <f t="shared" si="340"/>
        <v>-</v>
      </c>
      <c r="AH145" s="210">
        <f>_xlfn.MAXIFS(Y!$F$61:$J$61, Y!$F$61:$J$61, "&lt;="&amp;AG145)</f>
        <v>0</v>
      </c>
      <c r="AI145" s="210" cm="1">
        <f t="array" ref="AI145">IFERROR(IF(AE145&gt;0, INDEX(Appliances, $W145, MATCH($AH145, Y!$F$61:$J$61, 0)+3),0), 0)</f>
        <v>0</v>
      </c>
      <c r="AJ145" s="64"/>
      <c r="AK145" s="211" t="b">
        <f t="shared" si="222"/>
        <v>0</v>
      </c>
      <c r="AL145" s="211" cm="1">
        <f t="array" ref="AL145">IF($AK145, INDEX(Appliances, $W145, 9), 0)</f>
        <v>0</v>
      </c>
      <c r="AM145" s="211" cm="1">
        <f t="array" ref="AM145">IF($AK145, INDEX(Appliances, $W145, 10), 0)</f>
        <v>0</v>
      </c>
      <c r="AN145" s="212">
        <f t="shared" si="341"/>
        <v>0</v>
      </c>
      <c r="AO145" s="213">
        <f t="shared" si="342"/>
        <v>0</v>
      </c>
      <c r="AP145" s="222" t="str">
        <f t="shared" si="343"/>
        <v>-</v>
      </c>
      <c r="AQ145" s="210">
        <f>_xlfn.MAXIFS(Y!$F$61:$J$61, Y!$F$61:$J$61, "&lt;="&amp;AP145)</f>
        <v>0</v>
      </c>
      <c r="AR145" s="210" cm="1">
        <f t="array" ref="AR145">IFERROR(IF(AN145&gt;0, INDEX(Appliances, $W145, MATCH($AQ145, Y!$F$61:$J$61, 0)+3),0), 0)</f>
        <v>0</v>
      </c>
      <c r="AS145" s="64"/>
      <c r="AT145" s="211" t="b">
        <f t="shared" si="226"/>
        <v>0</v>
      </c>
      <c r="AU145" s="211">
        <f t="shared" si="329"/>
        <v>0</v>
      </c>
      <c r="AV145" s="211">
        <f t="shared" si="330"/>
        <v>0</v>
      </c>
      <c r="AW145" s="212">
        <f t="shared" si="344"/>
        <v>0</v>
      </c>
      <c r="AX145" s="213">
        <f t="shared" si="345"/>
        <v>0</v>
      </c>
      <c r="AY145" s="222" t="str">
        <f t="shared" si="346"/>
        <v>-</v>
      </c>
      <c r="AZ145" s="210">
        <f>_xlfn.MAXIFS(Y!$F$61:$J$61, Y!$F$61:$J$61, "&lt;="&amp;AY145)</f>
        <v>0</v>
      </c>
      <c r="BA145" s="210" cm="1">
        <f t="array" ref="BA145">IFERROR(IF(AW145&gt;0, INDEX(Appliances, $W145, MATCH($AQ145, Y!$F$61:$J$61, 0)+3),0), 0)</f>
        <v>0</v>
      </c>
      <c r="BB145" s="64"/>
    </row>
    <row r="146" spans="1:54" s="264" customFormat="1" ht="12" x14ac:dyDescent="0.2">
      <c r="A146" s="64"/>
      <c r="B146" s="251">
        <v>124</v>
      </c>
      <c r="C146" s="255"/>
      <c r="D146" s="255"/>
      <c r="E146" s="256"/>
      <c r="F146" s="257" t="str">
        <f>IFERROR(VLOOKUP(E146, Z!$A$2:$C$4127, 3, FALSE), "")</f>
        <v/>
      </c>
      <c r="G146" s="258"/>
      <c r="H146" s="255"/>
      <c r="I146" s="255"/>
      <c r="J146" s="256"/>
      <c r="K146" s="259"/>
      <c r="L146" s="260"/>
      <c r="M146" s="253">
        <f t="shared" si="209"/>
        <v>0</v>
      </c>
      <c r="N146" s="261"/>
      <c r="O146" s="260"/>
      <c r="P146" s="253">
        <f t="shared" si="334"/>
        <v>0</v>
      </c>
      <c r="Q146" s="261"/>
      <c r="R146" s="260"/>
      <c r="S146" s="262">
        <f t="shared" si="335"/>
        <v>0</v>
      </c>
      <c r="T146" s="268"/>
      <c r="U146" s="263">
        <f t="shared" si="336"/>
        <v>0</v>
      </c>
      <c r="V146" s="64"/>
      <c r="W146" s="210">
        <f t="shared" si="347"/>
        <v>0</v>
      </c>
      <c r="X146" s="210" t="str">
        <f t="shared" si="337"/>
        <v>-</v>
      </c>
      <c r="Y146" s="210" t="e">
        <f>IF(X146, MATCH(J146, Y!$F$62:$H$62, 0), 0)</f>
        <v>#VALUE!</v>
      </c>
      <c r="Z146" s="210" cm="1">
        <f t="array" ref="Z146">IFERROR(IF($X146, INDEX(Appliances, $W146, $Y146+3), 0), 0)</f>
        <v>0</v>
      </c>
      <c r="AA146" s="64"/>
      <c r="AB146" s="211" t="b">
        <f t="shared" si="219"/>
        <v>0</v>
      </c>
      <c r="AC146" s="211" cm="1">
        <f t="array" ref="AC146">IF($AB146, INDEX(Appliances, $W146, 9), 0)</f>
        <v>0</v>
      </c>
      <c r="AD146" s="211" cm="1">
        <f t="array" ref="AD146">IF($AB146, INDEX(Appliances, $W146, 10), 0)</f>
        <v>0</v>
      </c>
      <c r="AE146" s="212">
        <f t="shared" si="338"/>
        <v>0</v>
      </c>
      <c r="AF146" s="213">
        <f t="shared" si="339"/>
        <v>0</v>
      </c>
      <c r="AG146" s="222" t="str">
        <f t="shared" si="340"/>
        <v>-</v>
      </c>
      <c r="AH146" s="210">
        <f>_xlfn.MAXIFS(Y!$F$61:$J$61, Y!$F$61:$J$61, "&lt;="&amp;AG146)</f>
        <v>0</v>
      </c>
      <c r="AI146" s="210" cm="1">
        <f t="array" ref="AI146">IFERROR(IF(AE146&gt;0, INDEX(Appliances, $W146, MATCH($AH146, Y!$F$61:$J$61, 0)+3),0), 0)</f>
        <v>0</v>
      </c>
      <c r="AJ146" s="64"/>
      <c r="AK146" s="211" t="b">
        <f t="shared" si="222"/>
        <v>0</v>
      </c>
      <c r="AL146" s="211" cm="1">
        <f t="array" ref="AL146">IF($AK146, INDEX(Appliances, $W146, 9), 0)</f>
        <v>0</v>
      </c>
      <c r="AM146" s="211" cm="1">
        <f t="array" ref="AM146">IF($AK146, INDEX(Appliances, $W146, 10), 0)</f>
        <v>0</v>
      </c>
      <c r="AN146" s="212">
        <f t="shared" si="341"/>
        <v>0</v>
      </c>
      <c r="AO146" s="213">
        <f t="shared" si="342"/>
        <v>0</v>
      </c>
      <c r="AP146" s="222" t="str">
        <f t="shared" si="343"/>
        <v>-</v>
      </c>
      <c r="AQ146" s="210">
        <f>_xlfn.MAXIFS(Y!$F$61:$J$61, Y!$F$61:$J$61, "&lt;="&amp;AP146)</f>
        <v>0</v>
      </c>
      <c r="AR146" s="210" cm="1">
        <f t="array" ref="AR146">IFERROR(IF(AN146&gt;0, INDEX(Appliances, $W146, MATCH($AQ146, Y!$F$61:$J$61, 0)+3),0), 0)</f>
        <v>0</v>
      </c>
      <c r="AS146" s="64"/>
      <c r="AT146" s="211" t="b">
        <f t="shared" si="226"/>
        <v>0</v>
      </c>
      <c r="AU146" s="211">
        <f t="shared" si="332"/>
        <v>0</v>
      </c>
      <c r="AV146" s="211">
        <f t="shared" si="333"/>
        <v>0</v>
      </c>
      <c r="AW146" s="212">
        <f t="shared" si="344"/>
        <v>0</v>
      </c>
      <c r="AX146" s="213">
        <f t="shared" si="345"/>
        <v>0</v>
      </c>
      <c r="AY146" s="222" t="str">
        <f t="shared" si="346"/>
        <v>-</v>
      </c>
      <c r="AZ146" s="210">
        <f>_xlfn.MAXIFS(Y!$F$61:$J$61, Y!$F$61:$J$61, "&lt;="&amp;AY146)</f>
        <v>0</v>
      </c>
      <c r="BA146" s="210" cm="1">
        <f t="array" ref="BA146">IFERROR(IF(AW146&gt;0, INDEX(Appliances, $W146, MATCH($AQ146, Y!$F$61:$J$61, 0)+3),0), 0)</f>
        <v>0</v>
      </c>
      <c r="BB146" s="64"/>
    </row>
    <row r="147" spans="1:54" s="264" customFormat="1" ht="12" x14ac:dyDescent="0.2">
      <c r="A147" s="64"/>
      <c r="B147" s="251">
        <v>125</v>
      </c>
      <c r="C147" s="255"/>
      <c r="D147" s="255"/>
      <c r="E147" s="256"/>
      <c r="F147" s="257" t="str">
        <f>IFERROR(VLOOKUP(E147, Z!$A$2:$C$4127, 3, FALSE), "")</f>
        <v/>
      </c>
      <c r="G147" s="258"/>
      <c r="H147" s="255"/>
      <c r="I147" s="255"/>
      <c r="J147" s="256"/>
      <c r="K147" s="259"/>
      <c r="L147" s="260"/>
      <c r="M147" s="253">
        <f t="shared" si="209"/>
        <v>0</v>
      </c>
      <c r="N147" s="261"/>
      <c r="O147" s="260"/>
      <c r="P147" s="253">
        <f t="shared" si="334"/>
        <v>0</v>
      </c>
      <c r="Q147" s="261"/>
      <c r="R147" s="260"/>
      <c r="S147" s="262">
        <f t="shared" si="335"/>
        <v>0</v>
      </c>
      <c r="T147" s="268"/>
      <c r="U147" s="263">
        <f t="shared" si="336"/>
        <v>0</v>
      </c>
      <c r="V147" s="64"/>
      <c r="W147" s="210">
        <f t="shared" si="347"/>
        <v>0</v>
      </c>
      <c r="X147" s="210" t="str">
        <f t="shared" si="337"/>
        <v>-</v>
      </c>
      <c r="Y147" s="210" t="e">
        <f>IF(X147, MATCH(J147, Y!$F$62:$H$62, 0), 0)</f>
        <v>#VALUE!</v>
      </c>
      <c r="Z147" s="210" cm="1">
        <f t="array" ref="Z147">IFERROR(IF($X147, INDEX(Appliances, $W147, $Y147+3), 0), 0)</f>
        <v>0</v>
      </c>
      <c r="AA147" s="64"/>
      <c r="AB147" s="211" t="b">
        <f t="shared" si="219"/>
        <v>0</v>
      </c>
      <c r="AC147" s="211" cm="1">
        <f t="array" ref="AC147">IF($AB147, INDEX(Appliances, $W147, 9), 0)</f>
        <v>0</v>
      </c>
      <c r="AD147" s="211" cm="1">
        <f t="array" ref="AD147">IF($AB147, INDEX(Appliances, $W147, 10), 0)</f>
        <v>0</v>
      </c>
      <c r="AE147" s="212">
        <f t="shared" si="338"/>
        <v>0</v>
      </c>
      <c r="AF147" s="213">
        <f t="shared" si="339"/>
        <v>0</v>
      </c>
      <c r="AG147" s="222" t="str">
        <f t="shared" si="340"/>
        <v>-</v>
      </c>
      <c r="AH147" s="210">
        <f>_xlfn.MAXIFS(Y!$F$61:$J$61, Y!$F$61:$J$61, "&lt;="&amp;AG147)</f>
        <v>0</v>
      </c>
      <c r="AI147" s="210" cm="1">
        <f t="array" ref="AI147">IFERROR(IF(AE147&gt;0, INDEX(Appliances, $W147, MATCH($AH147, Y!$F$61:$J$61, 0)+3),0), 0)</f>
        <v>0</v>
      </c>
      <c r="AJ147" s="64"/>
      <c r="AK147" s="211" t="b">
        <f t="shared" si="222"/>
        <v>0</v>
      </c>
      <c r="AL147" s="211" cm="1">
        <f t="array" ref="AL147">IF($AK147, INDEX(Appliances, $W147, 9), 0)</f>
        <v>0</v>
      </c>
      <c r="AM147" s="211" cm="1">
        <f t="array" ref="AM147">IF($AK147, INDEX(Appliances, $W147, 10), 0)</f>
        <v>0</v>
      </c>
      <c r="AN147" s="212">
        <f t="shared" si="341"/>
        <v>0</v>
      </c>
      <c r="AO147" s="213">
        <f t="shared" si="342"/>
        <v>0</v>
      </c>
      <c r="AP147" s="222" t="str">
        <f t="shared" si="343"/>
        <v>-</v>
      </c>
      <c r="AQ147" s="210">
        <f>_xlfn.MAXIFS(Y!$F$61:$J$61, Y!$F$61:$J$61, "&lt;="&amp;AP147)</f>
        <v>0</v>
      </c>
      <c r="AR147" s="210" cm="1">
        <f t="array" ref="AR147">IFERROR(IF(AN147&gt;0, INDEX(Appliances, $W147, MATCH($AQ147, Y!$F$61:$J$61, 0)+3),0), 0)</f>
        <v>0</v>
      </c>
      <c r="AS147" s="64"/>
      <c r="AT147" s="211" t="b">
        <f t="shared" si="226"/>
        <v>0</v>
      </c>
      <c r="AU147" s="211">
        <f t="shared" si="329"/>
        <v>0</v>
      </c>
      <c r="AV147" s="211">
        <f t="shared" si="330"/>
        <v>0</v>
      </c>
      <c r="AW147" s="212">
        <f t="shared" si="344"/>
        <v>0</v>
      </c>
      <c r="AX147" s="213">
        <f t="shared" si="345"/>
        <v>0</v>
      </c>
      <c r="AY147" s="222" t="str">
        <f t="shared" si="346"/>
        <v>-</v>
      </c>
      <c r="AZ147" s="210">
        <f>_xlfn.MAXIFS(Y!$F$61:$J$61, Y!$F$61:$J$61, "&lt;="&amp;AY147)</f>
        <v>0</v>
      </c>
      <c r="BA147" s="210" cm="1">
        <f t="array" ref="BA147">IFERROR(IF(AW147&gt;0, INDEX(Appliances, $W147, MATCH($AQ147, Y!$F$61:$J$61, 0)+3),0), 0)</f>
        <v>0</v>
      </c>
      <c r="BB147" s="64"/>
    </row>
    <row r="148" spans="1:54" s="264" customFormat="1" ht="12" x14ac:dyDescent="0.2">
      <c r="A148" s="64"/>
      <c r="B148" s="251">
        <v>126</v>
      </c>
      <c r="C148" s="255"/>
      <c r="D148" s="255"/>
      <c r="E148" s="256"/>
      <c r="F148" s="257" t="str">
        <f>IFERROR(VLOOKUP(E148, Z!$A$2:$C$4127, 3, FALSE), "")</f>
        <v/>
      </c>
      <c r="G148" s="258"/>
      <c r="H148" s="255"/>
      <c r="I148" s="255"/>
      <c r="J148" s="256"/>
      <c r="K148" s="259"/>
      <c r="L148" s="260"/>
      <c r="M148" s="253">
        <f t="shared" si="209"/>
        <v>0</v>
      </c>
      <c r="N148" s="261"/>
      <c r="O148" s="260"/>
      <c r="P148" s="253">
        <f t="shared" si="334"/>
        <v>0</v>
      </c>
      <c r="Q148" s="261"/>
      <c r="R148" s="260"/>
      <c r="S148" s="262">
        <f t="shared" si="335"/>
        <v>0</v>
      </c>
      <c r="T148" s="268"/>
      <c r="U148" s="263">
        <f t="shared" si="336"/>
        <v>0</v>
      </c>
      <c r="V148" s="64"/>
      <c r="W148" s="210">
        <f t="shared" si="347"/>
        <v>0</v>
      </c>
      <c r="X148" s="210" t="str">
        <f t="shared" si="337"/>
        <v>-</v>
      </c>
      <c r="Y148" s="210" t="e">
        <f>IF(X148, MATCH(J148, Y!$F$62:$H$62, 0), 0)</f>
        <v>#VALUE!</v>
      </c>
      <c r="Z148" s="210" cm="1">
        <f t="array" ref="Z148">IFERROR(IF($X148, INDEX(Appliances, $W148, $Y148+3), 0), 0)</f>
        <v>0</v>
      </c>
      <c r="AA148" s="64"/>
      <c r="AB148" s="211" t="b">
        <f t="shared" si="219"/>
        <v>0</v>
      </c>
      <c r="AC148" s="211" cm="1">
        <f t="array" ref="AC148">IF($AB148, INDEX(Appliances, $W148, 9), 0)</f>
        <v>0</v>
      </c>
      <c r="AD148" s="211" cm="1">
        <f t="array" ref="AD148">IF($AB148, INDEX(Appliances, $W148, 10), 0)</f>
        <v>0</v>
      </c>
      <c r="AE148" s="212">
        <f t="shared" si="338"/>
        <v>0</v>
      </c>
      <c r="AF148" s="213">
        <f t="shared" si="339"/>
        <v>0</v>
      </c>
      <c r="AG148" s="222" t="str">
        <f t="shared" si="340"/>
        <v>-</v>
      </c>
      <c r="AH148" s="210">
        <f>_xlfn.MAXIFS(Y!$F$61:$J$61, Y!$F$61:$J$61, "&lt;="&amp;AG148)</f>
        <v>0</v>
      </c>
      <c r="AI148" s="210" cm="1">
        <f t="array" ref="AI148">IFERROR(IF(AE148&gt;0, INDEX(Appliances, $W148, MATCH($AH148, Y!$F$61:$J$61, 0)+3),0), 0)</f>
        <v>0</v>
      </c>
      <c r="AJ148" s="64"/>
      <c r="AK148" s="211" t="b">
        <f t="shared" si="222"/>
        <v>0</v>
      </c>
      <c r="AL148" s="211" cm="1">
        <f t="array" ref="AL148">IF($AK148, INDEX(Appliances, $W148, 9), 0)</f>
        <v>0</v>
      </c>
      <c r="AM148" s="211" cm="1">
        <f t="array" ref="AM148">IF($AK148, INDEX(Appliances, $W148, 10), 0)</f>
        <v>0</v>
      </c>
      <c r="AN148" s="212">
        <f t="shared" si="341"/>
        <v>0</v>
      </c>
      <c r="AO148" s="213">
        <f t="shared" si="342"/>
        <v>0</v>
      </c>
      <c r="AP148" s="222" t="str">
        <f t="shared" si="343"/>
        <v>-</v>
      </c>
      <c r="AQ148" s="210">
        <f>_xlfn.MAXIFS(Y!$F$61:$J$61, Y!$F$61:$J$61, "&lt;="&amp;AP148)</f>
        <v>0</v>
      </c>
      <c r="AR148" s="210" cm="1">
        <f t="array" ref="AR148">IFERROR(IF(AN148&gt;0, INDEX(Appliances, $W148, MATCH($AQ148, Y!$F$61:$J$61, 0)+3),0), 0)</f>
        <v>0</v>
      </c>
      <c r="AS148" s="64"/>
      <c r="AT148" s="211" t="b">
        <f t="shared" si="226"/>
        <v>0</v>
      </c>
      <c r="AU148" s="211">
        <f t="shared" si="332"/>
        <v>0</v>
      </c>
      <c r="AV148" s="211">
        <f t="shared" si="333"/>
        <v>0</v>
      </c>
      <c r="AW148" s="212">
        <f t="shared" si="344"/>
        <v>0</v>
      </c>
      <c r="AX148" s="213">
        <f t="shared" si="345"/>
        <v>0</v>
      </c>
      <c r="AY148" s="222" t="str">
        <f t="shared" si="346"/>
        <v>-</v>
      </c>
      <c r="AZ148" s="210">
        <f>_xlfn.MAXIFS(Y!$F$61:$J$61, Y!$F$61:$J$61, "&lt;="&amp;AY148)</f>
        <v>0</v>
      </c>
      <c r="BA148" s="210" cm="1">
        <f t="array" ref="BA148">IFERROR(IF(AW148&gt;0, INDEX(Appliances, $W148, MATCH($AQ148, Y!$F$61:$J$61, 0)+3),0), 0)</f>
        <v>0</v>
      </c>
      <c r="BB148" s="64"/>
    </row>
    <row r="149" spans="1:54" s="264" customFormat="1" ht="12" x14ac:dyDescent="0.2">
      <c r="A149" s="64"/>
      <c r="B149" s="251">
        <v>127</v>
      </c>
      <c r="C149" s="255"/>
      <c r="D149" s="255"/>
      <c r="E149" s="256"/>
      <c r="F149" s="257" t="str">
        <f>IFERROR(VLOOKUP(E149, Z!$A$2:$C$4127, 3, FALSE), "")</f>
        <v/>
      </c>
      <c r="G149" s="258"/>
      <c r="H149" s="255"/>
      <c r="I149" s="255"/>
      <c r="J149" s="256"/>
      <c r="K149" s="259"/>
      <c r="L149" s="260"/>
      <c r="M149" s="253">
        <f t="shared" si="209"/>
        <v>0</v>
      </c>
      <c r="N149" s="261"/>
      <c r="O149" s="260"/>
      <c r="P149" s="253">
        <f t="shared" si="334"/>
        <v>0</v>
      </c>
      <c r="Q149" s="261"/>
      <c r="R149" s="260"/>
      <c r="S149" s="262">
        <f t="shared" si="335"/>
        <v>0</v>
      </c>
      <c r="T149" s="268"/>
      <c r="U149" s="263">
        <f t="shared" si="336"/>
        <v>0</v>
      </c>
      <c r="V149" s="64"/>
      <c r="W149" s="210">
        <f t="shared" si="347"/>
        <v>0</v>
      </c>
      <c r="X149" s="210" t="str">
        <f t="shared" si="337"/>
        <v>-</v>
      </c>
      <c r="Y149" s="210" t="e">
        <f>IF(X149, MATCH(J149, Y!$F$62:$H$62, 0), 0)</f>
        <v>#VALUE!</v>
      </c>
      <c r="Z149" s="210" cm="1">
        <f t="array" ref="Z149">IFERROR(IF($X149, INDEX(Appliances, $W149, $Y149+3), 0), 0)</f>
        <v>0</v>
      </c>
      <c r="AA149" s="64"/>
      <c r="AB149" s="211" t="b">
        <f t="shared" si="219"/>
        <v>0</v>
      </c>
      <c r="AC149" s="211" cm="1">
        <f t="array" ref="AC149">IF($AB149, INDEX(Appliances, $W149, 9), 0)</f>
        <v>0</v>
      </c>
      <c r="AD149" s="211" cm="1">
        <f t="array" ref="AD149">IF($AB149, INDEX(Appliances, $W149, 10), 0)</f>
        <v>0</v>
      </c>
      <c r="AE149" s="212">
        <f t="shared" si="338"/>
        <v>0</v>
      </c>
      <c r="AF149" s="213">
        <f t="shared" si="339"/>
        <v>0</v>
      </c>
      <c r="AG149" s="222" t="str">
        <f t="shared" si="340"/>
        <v>-</v>
      </c>
      <c r="AH149" s="210">
        <f>_xlfn.MAXIFS(Y!$F$61:$J$61, Y!$F$61:$J$61, "&lt;="&amp;AG149)</f>
        <v>0</v>
      </c>
      <c r="AI149" s="210" cm="1">
        <f t="array" ref="AI149">IFERROR(IF(AE149&gt;0, INDEX(Appliances, $W149, MATCH($AH149, Y!$F$61:$J$61, 0)+3),0), 0)</f>
        <v>0</v>
      </c>
      <c r="AJ149" s="64"/>
      <c r="AK149" s="211" t="b">
        <f t="shared" si="222"/>
        <v>0</v>
      </c>
      <c r="AL149" s="211" cm="1">
        <f t="array" ref="AL149">IF($AK149, INDEX(Appliances, $W149, 9), 0)</f>
        <v>0</v>
      </c>
      <c r="AM149" s="211" cm="1">
        <f t="array" ref="AM149">IF($AK149, INDEX(Appliances, $W149, 10), 0)</f>
        <v>0</v>
      </c>
      <c r="AN149" s="212">
        <f t="shared" si="341"/>
        <v>0</v>
      </c>
      <c r="AO149" s="213">
        <f t="shared" si="342"/>
        <v>0</v>
      </c>
      <c r="AP149" s="222" t="str">
        <f t="shared" si="343"/>
        <v>-</v>
      </c>
      <c r="AQ149" s="210">
        <f>_xlfn.MAXIFS(Y!$F$61:$J$61, Y!$F$61:$J$61, "&lt;="&amp;AP149)</f>
        <v>0</v>
      </c>
      <c r="AR149" s="210" cm="1">
        <f t="array" ref="AR149">IFERROR(IF(AN149&gt;0, INDEX(Appliances, $W149, MATCH($AQ149, Y!$F$61:$J$61, 0)+3),0), 0)</f>
        <v>0</v>
      </c>
      <c r="AS149" s="64"/>
      <c r="AT149" s="211" t="b">
        <f t="shared" si="226"/>
        <v>0</v>
      </c>
      <c r="AU149" s="211">
        <f t="shared" si="329"/>
        <v>0</v>
      </c>
      <c r="AV149" s="211">
        <f t="shared" si="330"/>
        <v>0</v>
      </c>
      <c r="AW149" s="212">
        <f t="shared" si="344"/>
        <v>0</v>
      </c>
      <c r="AX149" s="213">
        <f t="shared" si="345"/>
        <v>0</v>
      </c>
      <c r="AY149" s="222" t="str">
        <f t="shared" si="346"/>
        <v>-</v>
      </c>
      <c r="AZ149" s="210">
        <f>_xlfn.MAXIFS(Y!$F$61:$J$61, Y!$F$61:$J$61, "&lt;="&amp;AY149)</f>
        <v>0</v>
      </c>
      <c r="BA149" s="210" cm="1">
        <f t="array" ref="BA149">IFERROR(IF(AW149&gt;0, INDEX(Appliances, $W149, MATCH($AQ149, Y!$F$61:$J$61, 0)+3),0), 0)</f>
        <v>0</v>
      </c>
      <c r="BB149" s="64"/>
    </row>
    <row r="150" spans="1:54" s="264" customFormat="1" ht="12" x14ac:dyDescent="0.2">
      <c r="A150" s="64"/>
      <c r="B150" s="251">
        <v>128</v>
      </c>
      <c r="C150" s="255"/>
      <c r="D150" s="255"/>
      <c r="E150" s="256"/>
      <c r="F150" s="257" t="str">
        <f>IFERROR(VLOOKUP(E150, Z!$A$2:$C$4127, 3, FALSE), "")</f>
        <v/>
      </c>
      <c r="G150" s="258"/>
      <c r="H150" s="255"/>
      <c r="I150" s="255"/>
      <c r="J150" s="256"/>
      <c r="K150" s="259"/>
      <c r="L150" s="260"/>
      <c r="M150" s="253">
        <f t="shared" si="209"/>
        <v>0</v>
      </c>
      <c r="N150" s="261"/>
      <c r="O150" s="260"/>
      <c r="P150" s="253">
        <f t="shared" si="334"/>
        <v>0</v>
      </c>
      <c r="Q150" s="261"/>
      <c r="R150" s="260"/>
      <c r="S150" s="262">
        <f t="shared" si="335"/>
        <v>0</v>
      </c>
      <c r="T150" s="268"/>
      <c r="U150" s="263">
        <f t="shared" si="336"/>
        <v>0</v>
      </c>
      <c r="V150" s="64"/>
      <c r="W150" s="210">
        <f t="shared" si="347"/>
        <v>0</v>
      </c>
      <c r="X150" s="210" t="str">
        <f t="shared" si="337"/>
        <v>-</v>
      </c>
      <c r="Y150" s="210" t="e">
        <f>IF(X150, MATCH(J150, Y!$F$62:$H$62, 0), 0)</f>
        <v>#VALUE!</v>
      </c>
      <c r="Z150" s="210" cm="1">
        <f t="array" ref="Z150">IFERROR(IF($X150, INDEX(Appliances, $W150, $Y150+3), 0), 0)</f>
        <v>0</v>
      </c>
      <c r="AA150" s="64"/>
      <c r="AB150" s="211" t="b">
        <f t="shared" si="219"/>
        <v>0</v>
      </c>
      <c r="AC150" s="211" cm="1">
        <f t="array" ref="AC150">IF($AB150, INDEX(Appliances, $W150, 9), 0)</f>
        <v>0</v>
      </c>
      <c r="AD150" s="211" cm="1">
        <f t="array" ref="AD150">IF($AB150, INDEX(Appliances, $W150, 10), 0)</f>
        <v>0</v>
      </c>
      <c r="AE150" s="212">
        <f t="shared" si="338"/>
        <v>0</v>
      </c>
      <c r="AF150" s="213">
        <f t="shared" si="339"/>
        <v>0</v>
      </c>
      <c r="AG150" s="222" t="str">
        <f t="shared" si="340"/>
        <v>-</v>
      </c>
      <c r="AH150" s="210">
        <f>_xlfn.MAXIFS(Y!$F$61:$J$61, Y!$F$61:$J$61, "&lt;="&amp;AG150)</f>
        <v>0</v>
      </c>
      <c r="AI150" s="210" cm="1">
        <f t="array" ref="AI150">IFERROR(IF(AE150&gt;0, INDEX(Appliances, $W150, MATCH($AH150, Y!$F$61:$J$61, 0)+3),0), 0)</f>
        <v>0</v>
      </c>
      <c r="AJ150" s="64"/>
      <c r="AK150" s="211" t="b">
        <f t="shared" si="222"/>
        <v>0</v>
      </c>
      <c r="AL150" s="211" cm="1">
        <f t="array" ref="AL150">IF($AK150, INDEX(Appliances, $W150, 9), 0)</f>
        <v>0</v>
      </c>
      <c r="AM150" s="211" cm="1">
        <f t="array" ref="AM150">IF($AK150, INDEX(Appliances, $W150, 10), 0)</f>
        <v>0</v>
      </c>
      <c r="AN150" s="212">
        <f t="shared" si="341"/>
        <v>0</v>
      </c>
      <c r="AO150" s="213">
        <f t="shared" si="342"/>
        <v>0</v>
      </c>
      <c r="AP150" s="222" t="str">
        <f t="shared" si="343"/>
        <v>-</v>
      </c>
      <c r="AQ150" s="210">
        <f>_xlfn.MAXIFS(Y!$F$61:$J$61, Y!$F$61:$J$61, "&lt;="&amp;AP150)</f>
        <v>0</v>
      </c>
      <c r="AR150" s="210" cm="1">
        <f t="array" ref="AR150">IFERROR(IF(AN150&gt;0, INDEX(Appliances, $W150, MATCH($AQ150, Y!$F$61:$J$61, 0)+3),0), 0)</f>
        <v>0</v>
      </c>
      <c r="AS150" s="64"/>
      <c r="AT150" s="211" t="b">
        <f t="shared" si="226"/>
        <v>0</v>
      </c>
      <c r="AU150" s="211">
        <f t="shared" si="332"/>
        <v>0</v>
      </c>
      <c r="AV150" s="211">
        <f t="shared" si="333"/>
        <v>0</v>
      </c>
      <c r="AW150" s="212">
        <f t="shared" si="344"/>
        <v>0</v>
      </c>
      <c r="AX150" s="213">
        <f t="shared" si="345"/>
        <v>0</v>
      </c>
      <c r="AY150" s="222" t="str">
        <f t="shared" si="346"/>
        <v>-</v>
      </c>
      <c r="AZ150" s="210">
        <f>_xlfn.MAXIFS(Y!$F$61:$J$61, Y!$F$61:$J$61, "&lt;="&amp;AY150)</f>
        <v>0</v>
      </c>
      <c r="BA150" s="210" cm="1">
        <f t="array" ref="BA150">IFERROR(IF(AW150&gt;0, INDEX(Appliances, $W150, MATCH($AQ150, Y!$F$61:$J$61, 0)+3),0), 0)</f>
        <v>0</v>
      </c>
      <c r="BB150" s="64"/>
    </row>
    <row r="151" spans="1:54" s="264" customFormat="1" ht="12" x14ac:dyDescent="0.2">
      <c r="A151" s="64"/>
      <c r="B151" s="251">
        <v>129</v>
      </c>
      <c r="C151" s="255"/>
      <c r="D151" s="255"/>
      <c r="E151" s="256"/>
      <c r="F151" s="257" t="str">
        <f>IFERROR(VLOOKUP(E151, Z!$A$2:$C$4127, 3, FALSE), "")</f>
        <v/>
      </c>
      <c r="G151" s="258"/>
      <c r="H151" s="255"/>
      <c r="I151" s="255"/>
      <c r="J151" s="256"/>
      <c r="K151" s="259"/>
      <c r="L151" s="260"/>
      <c r="M151" s="253">
        <f t="shared" si="209"/>
        <v>0</v>
      </c>
      <c r="N151" s="261"/>
      <c r="O151" s="260"/>
      <c r="P151" s="253">
        <f t="shared" si="334"/>
        <v>0</v>
      </c>
      <c r="Q151" s="261"/>
      <c r="R151" s="260"/>
      <c r="S151" s="262">
        <f t="shared" si="335"/>
        <v>0</v>
      </c>
      <c r="T151" s="268"/>
      <c r="U151" s="263">
        <f t="shared" si="336"/>
        <v>0</v>
      </c>
      <c r="V151" s="64"/>
      <c r="W151" s="210">
        <f t="shared" si="347"/>
        <v>0</v>
      </c>
      <c r="X151" s="210" t="str">
        <f t="shared" si="337"/>
        <v>-</v>
      </c>
      <c r="Y151" s="210" t="e">
        <f>IF(X151, MATCH(J151, Y!$F$62:$H$62, 0), 0)</f>
        <v>#VALUE!</v>
      </c>
      <c r="Z151" s="210" cm="1">
        <f t="array" ref="Z151">IFERROR(IF($X151, INDEX(Appliances, $W151, $Y151+3), 0), 0)</f>
        <v>0</v>
      </c>
      <c r="AA151" s="64"/>
      <c r="AB151" s="211" t="b">
        <f t="shared" si="219"/>
        <v>0</v>
      </c>
      <c r="AC151" s="211" cm="1">
        <f t="array" ref="AC151">IF($AB151, INDEX(Appliances, $W151, 9), 0)</f>
        <v>0</v>
      </c>
      <c r="AD151" s="211" cm="1">
        <f t="array" ref="AD151">IF($AB151, INDEX(Appliances, $W151, 10), 0)</f>
        <v>0</v>
      </c>
      <c r="AE151" s="212">
        <f t="shared" si="338"/>
        <v>0</v>
      </c>
      <c r="AF151" s="213">
        <f t="shared" si="339"/>
        <v>0</v>
      </c>
      <c r="AG151" s="222" t="str">
        <f t="shared" si="340"/>
        <v>-</v>
      </c>
      <c r="AH151" s="210">
        <f>_xlfn.MAXIFS(Y!$F$61:$J$61, Y!$F$61:$J$61, "&lt;="&amp;AG151)</f>
        <v>0</v>
      </c>
      <c r="AI151" s="210" cm="1">
        <f t="array" ref="AI151">IFERROR(IF(AE151&gt;0, INDEX(Appliances, $W151, MATCH($AH151, Y!$F$61:$J$61, 0)+3),0), 0)</f>
        <v>0</v>
      </c>
      <c r="AJ151" s="64"/>
      <c r="AK151" s="211" t="b">
        <f t="shared" si="222"/>
        <v>0</v>
      </c>
      <c r="AL151" s="211" cm="1">
        <f t="array" ref="AL151">IF($AK151, INDEX(Appliances, $W151, 9), 0)</f>
        <v>0</v>
      </c>
      <c r="AM151" s="211" cm="1">
        <f t="array" ref="AM151">IF($AK151, INDEX(Appliances, $W151, 10), 0)</f>
        <v>0</v>
      </c>
      <c r="AN151" s="212">
        <f t="shared" si="341"/>
        <v>0</v>
      </c>
      <c r="AO151" s="213">
        <f t="shared" si="342"/>
        <v>0</v>
      </c>
      <c r="AP151" s="222" t="str">
        <f t="shared" si="343"/>
        <v>-</v>
      </c>
      <c r="AQ151" s="210">
        <f>_xlfn.MAXIFS(Y!$F$61:$J$61, Y!$F$61:$J$61, "&lt;="&amp;AP151)</f>
        <v>0</v>
      </c>
      <c r="AR151" s="210" cm="1">
        <f t="array" ref="AR151">IFERROR(IF(AN151&gt;0, INDEX(Appliances, $W151, MATCH($AQ151, Y!$F$61:$J$61, 0)+3),0), 0)</f>
        <v>0</v>
      </c>
      <c r="AS151" s="64"/>
      <c r="AT151" s="211" t="b">
        <f t="shared" si="226"/>
        <v>0</v>
      </c>
      <c r="AU151" s="211">
        <f t="shared" si="329"/>
        <v>0</v>
      </c>
      <c r="AV151" s="211">
        <f t="shared" si="330"/>
        <v>0</v>
      </c>
      <c r="AW151" s="212">
        <f t="shared" si="344"/>
        <v>0</v>
      </c>
      <c r="AX151" s="213">
        <f t="shared" si="345"/>
        <v>0</v>
      </c>
      <c r="AY151" s="222" t="str">
        <f t="shared" si="346"/>
        <v>-</v>
      </c>
      <c r="AZ151" s="210">
        <f>_xlfn.MAXIFS(Y!$F$61:$J$61, Y!$F$61:$J$61, "&lt;="&amp;AY151)</f>
        <v>0</v>
      </c>
      <c r="BA151" s="210" cm="1">
        <f t="array" ref="BA151">IFERROR(IF(AW151&gt;0, INDEX(Appliances, $W151, MATCH($AQ151, Y!$F$61:$J$61, 0)+3),0), 0)</f>
        <v>0</v>
      </c>
      <c r="BB151" s="64"/>
    </row>
    <row r="152" spans="1:54" s="264" customFormat="1" ht="12" x14ac:dyDescent="0.2">
      <c r="A152" s="64"/>
      <c r="B152" s="251">
        <v>130</v>
      </c>
      <c r="C152" s="255"/>
      <c r="D152" s="255"/>
      <c r="E152" s="256"/>
      <c r="F152" s="257" t="str">
        <f>IFERROR(VLOOKUP(E152, Z!$A$2:$C$4127, 3, FALSE), "")</f>
        <v/>
      </c>
      <c r="G152" s="258"/>
      <c r="H152" s="255"/>
      <c r="I152" s="255"/>
      <c r="J152" s="256"/>
      <c r="K152" s="259"/>
      <c r="L152" s="260"/>
      <c r="M152" s="253">
        <f t="shared" si="209"/>
        <v>0</v>
      </c>
      <c r="N152" s="261"/>
      <c r="O152" s="260"/>
      <c r="P152" s="253">
        <f t="shared" si="334"/>
        <v>0</v>
      </c>
      <c r="Q152" s="261"/>
      <c r="R152" s="260"/>
      <c r="S152" s="262">
        <f t="shared" si="335"/>
        <v>0</v>
      </c>
      <c r="T152" s="268"/>
      <c r="U152" s="263">
        <f t="shared" si="336"/>
        <v>0</v>
      </c>
      <c r="V152" s="64"/>
      <c r="W152" s="210">
        <f t="shared" si="347"/>
        <v>0</v>
      </c>
      <c r="X152" s="210" t="str">
        <f t="shared" si="337"/>
        <v>-</v>
      </c>
      <c r="Y152" s="210" t="e">
        <f>IF(X152, MATCH(J152, Y!$F$62:$H$62, 0), 0)</f>
        <v>#VALUE!</v>
      </c>
      <c r="Z152" s="210" cm="1">
        <f t="array" ref="Z152">IFERROR(IF($X152, INDEX(Appliances, $W152, $Y152+3), 0), 0)</f>
        <v>0</v>
      </c>
      <c r="AA152" s="64"/>
      <c r="AB152" s="211" t="b">
        <f t="shared" si="219"/>
        <v>0</v>
      </c>
      <c r="AC152" s="211" cm="1">
        <f t="array" ref="AC152">IF($AB152, INDEX(Appliances, $W152, 9), 0)</f>
        <v>0</v>
      </c>
      <c r="AD152" s="211" cm="1">
        <f t="array" ref="AD152">IF($AB152, INDEX(Appliances, $W152, 10), 0)</f>
        <v>0</v>
      </c>
      <c r="AE152" s="212">
        <f t="shared" si="338"/>
        <v>0</v>
      </c>
      <c r="AF152" s="213">
        <f t="shared" si="339"/>
        <v>0</v>
      </c>
      <c r="AG152" s="222" t="str">
        <f t="shared" si="340"/>
        <v>-</v>
      </c>
      <c r="AH152" s="210">
        <f>_xlfn.MAXIFS(Y!$F$61:$J$61, Y!$F$61:$J$61, "&lt;="&amp;AG152)</f>
        <v>0</v>
      </c>
      <c r="AI152" s="210" cm="1">
        <f t="array" ref="AI152">IFERROR(IF(AE152&gt;0, INDEX(Appliances, $W152, MATCH($AH152, Y!$F$61:$J$61, 0)+3),0), 0)</f>
        <v>0</v>
      </c>
      <c r="AJ152" s="64"/>
      <c r="AK152" s="211" t="b">
        <f t="shared" si="222"/>
        <v>0</v>
      </c>
      <c r="AL152" s="211" cm="1">
        <f t="array" ref="AL152">IF($AK152, INDEX(Appliances, $W152, 9), 0)</f>
        <v>0</v>
      </c>
      <c r="AM152" s="211" cm="1">
        <f t="array" ref="AM152">IF($AK152, INDEX(Appliances, $W152, 10), 0)</f>
        <v>0</v>
      </c>
      <c r="AN152" s="212">
        <f t="shared" si="341"/>
        <v>0</v>
      </c>
      <c r="AO152" s="213">
        <f t="shared" si="342"/>
        <v>0</v>
      </c>
      <c r="AP152" s="222" t="str">
        <f t="shared" si="343"/>
        <v>-</v>
      </c>
      <c r="AQ152" s="210">
        <f>_xlfn.MAXIFS(Y!$F$61:$J$61, Y!$F$61:$J$61, "&lt;="&amp;AP152)</f>
        <v>0</v>
      </c>
      <c r="AR152" s="210" cm="1">
        <f t="array" ref="AR152">IFERROR(IF(AN152&gt;0, INDEX(Appliances, $W152, MATCH($AQ152, Y!$F$61:$J$61, 0)+3),0), 0)</f>
        <v>0</v>
      </c>
      <c r="AS152" s="64"/>
      <c r="AT152" s="211" t="b">
        <f t="shared" si="226"/>
        <v>0</v>
      </c>
      <c r="AU152" s="211">
        <f t="shared" si="332"/>
        <v>0</v>
      </c>
      <c r="AV152" s="211">
        <f t="shared" si="333"/>
        <v>0</v>
      </c>
      <c r="AW152" s="212">
        <f t="shared" si="344"/>
        <v>0</v>
      </c>
      <c r="AX152" s="213">
        <f t="shared" si="345"/>
        <v>0</v>
      </c>
      <c r="AY152" s="222" t="str">
        <f t="shared" si="346"/>
        <v>-</v>
      </c>
      <c r="AZ152" s="210">
        <f>_xlfn.MAXIFS(Y!$F$61:$J$61, Y!$F$61:$J$61, "&lt;="&amp;AY152)</f>
        <v>0</v>
      </c>
      <c r="BA152" s="210" cm="1">
        <f t="array" ref="BA152">IFERROR(IF(AW152&gt;0, INDEX(Appliances, $W152, MATCH($AQ152, Y!$F$61:$J$61, 0)+3),0), 0)</f>
        <v>0</v>
      </c>
      <c r="BB152" s="64"/>
    </row>
    <row r="153" spans="1:54" s="264" customFormat="1" ht="12" x14ac:dyDescent="0.2">
      <c r="A153" s="64"/>
      <c r="B153" s="251">
        <v>131</v>
      </c>
      <c r="C153" s="255"/>
      <c r="D153" s="255"/>
      <c r="E153" s="256"/>
      <c r="F153" s="257" t="str">
        <f>IFERROR(VLOOKUP(E153, Z!$A$2:$C$4127, 3, FALSE), "")</f>
        <v/>
      </c>
      <c r="G153" s="258"/>
      <c r="H153" s="255"/>
      <c r="I153" s="255"/>
      <c r="J153" s="256"/>
      <c r="K153" s="259"/>
      <c r="L153" s="260"/>
      <c r="M153" s="253">
        <f t="shared" si="209"/>
        <v>0</v>
      </c>
      <c r="N153" s="261"/>
      <c r="O153" s="260"/>
      <c r="P153" s="253">
        <f t="shared" si="334"/>
        <v>0</v>
      </c>
      <c r="Q153" s="261"/>
      <c r="R153" s="260"/>
      <c r="S153" s="262">
        <f t="shared" si="335"/>
        <v>0</v>
      </c>
      <c r="T153" s="268"/>
      <c r="U153" s="263">
        <f t="shared" si="336"/>
        <v>0</v>
      </c>
      <c r="V153" s="64"/>
      <c r="W153" s="210">
        <f t="shared" si="347"/>
        <v>0</v>
      </c>
      <c r="X153" s="210" t="str">
        <f t="shared" si="337"/>
        <v>-</v>
      </c>
      <c r="Y153" s="210" t="e">
        <f>IF(X153, MATCH(J153, Y!$F$62:$H$62, 0), 0)</f>
        <v>#VALUE!</v>
      </c>
      <c r="Z153" s="210" cm="1">
        <f t="array" ref="Z153">IFERROR(IF($X153, INDEX(Appliances, $W153, $Y153+3), 0), 0)</f>
        <v>0</v>
      </c>
      <c r="AA153" s="64"/>
      <c r="AB153" s="211" t="b">
        <f t="shared" si="219"/>
        <v>0</v>
      </c>
      <c r="AC153" s="211" cm="1">
        <f t="array" ref="AC153">IF($AB153, INDEX(Appliances, $W153, 9), 0)</f>
        <v>0</v>
      </c>
      <c r="AD153" s="211" cm="1">
        <f t="array" ref="AD153">IF($AB153, INDEX(Appliances, $W153, 10), 0)</f>
        <v>0</v>
      </c>
      <c r="AE153" s="212">
        <f t="shared" si="338"/>
        <v>0</v>
      </c>
      <c r="AF153" s="213">
        <f t="shared" si="339"/>
        <v>0</v>
      </c>
      <c r="AG153" s="222" t="str">
        <f t="shared" si="340"/>
        <v>-</v>
      </c>
      <c r="AH153" s="210">
        <f>_xlfn.MAXIFS(Y!$F$61:$J$61, Y!$F$61:$J$61, "&lt;="&amp;AG153)</f>
        <v>0</v>
      </c>
      <c r="AI153" s="210" cm="1">
        <f t="array" ref="AI153">IFERROR(IF(AE153&gt;0, INDEX(Appliances, $W153, MATCH($AH153, Y!$F$61:$J$61, 0)+3),0), 0)</f>
        <v>0</v>
      </c>
      <c r="AJ153" s="64"/>
      <c r="AK153" s="211" t="b">
        <f t="shared" si="222"/>
        <v>0</v>
      </c>
      <c r="AL153" s="211" cm="1">
        <f t="array" ref="AL153">IF($AK153, INDEX(Appliances, $W153, 9), 0)</f>
        <v>0</v>
      </c>
      <c r="AM153" s="211" cm="1">
        <f t="array" ref="AM153">IF($AK153, INDEX(Appliances, $W153, 10), 0)</f>
        <v>0</v>
      </c>
      <c r="AN153" s="212">
        <f t="shared" si="341"/>
        <v>0</v>
      </c>
      <c r="AO153" s="213">
        <f t="shared" si="342"/>
        <v>0</v>
      </c>
      <c r="AP153" s="222" t="str">
        <f t="shared" si="343"/>
        <v>-</v>
      </c>
      <c r="AQ153" s="210">
        <f>_xlfn.MAXIFS(Y!$F$61:$J$61, Y!$F$61:$J$61, "&lt;="&amp;AP153)</f>
        <v>0</v>
      </c>
      <c r="AR153" s="210" cm="1">
        <f t="array" ref="AR153">IFERROR(IF(AN153&gt;0, INDEX(Appliances, $W153, MATCH($AQ153, Y!$F$61:$J$61, 0)+3),0), 0)</f>
        <v>0</v>
      </c>
      <c r="AS153" s="64"/>
      <c r="AT153" s="211" t="b">
        <f t="shared" si="226"/>
        <v>0</v>
      </c>
      <c r="AU153" s="211">
        <f t="shared" si="329"/>
        <v>0</v>
      </c>
      <c r="AV153" s="211">
        <f t="shared" si="330"/>
        <v>0</v>
      </c>
      <c r="AW153" s="212">
        <f t="shared" si="344"/>
        <v>0</v>
      </c>
      <c r="AX153" s="213">
        <f t="shared" si="345"/>
        <v>0</v>
      </c>
      <c r="AY153" s="222" t="str">
        <f t="shared" si="346"/>
        <v>-</v>
      </c>
      <c r="AZ153" s="210">
        <f>_xlfn.MAXIFS(Y!$F$61:$J$61, Y!$F$61:$J$61, "&lt;="&amp;AY153)</f>
        <v>0</v>
      </c>
      <c r="BA153" s="210" cm="1">
        <f t="array" ref="BA153">IFERROR(IF(AW153&gt;0, INDEX(Appliances, $W153, MATCH($AQ153, Y!$F$61:$J$61, 0)+3),0), 0)</f>
        <v>0</v>
      </c>
      <c r="BB153" s="64"/>
    </row>
    <row r="154" spans="1:54" s="264" customFormat="1" ht="12" x14ac:dyDescent="0.2">
      <c r="A154" s="64"/>
      <c r="B154" s="251">
        <v>132</v>
      </c>
      <c r="C154" s="255"/>
      <c r="D154" s="255"/>
      <c r="E154" s="256"/>
      <c r="F154" s="257" t="str">
        <f>IFERROR(VLOOKUP(E154, Z!$A$2:$C$4127, 3, FALSE), "")</f>
        <v/>
      </c>
      <c r="G154" s="258"/>
      <c r="H154" s="255"/>
      <c r="I154" s="255"/>
      <c r="J154" s="256"/>
      <c r="K154" s="259"/>
      <c r="L154" s="260"/>
      <c r="M154" s="253">
        <f t="shared" si="209"/>
        <v>0</v>
      </c>
      <c r="N154" s="261"/>
      <c r="O154" s="260"/>
      <c r="P154" s="253">
        <f t="shared" si="334"/>
        <v>0</v>
      </c>
      <c r="Q154" s="261"/>
      <c r="R154" s="260"/>
      <c r="S154" s="262">
        <f t="shared" si="335"/>
        <v>0</v>
      </c>
      <c r="T154" s="268"/>
      <c r="U154" s="263">
        <f t="shared" si="336"/>
        <v>0</v>
      </c>
      <c r="V154" s="64"/>
      <c r="W154" s="210">
        <f t="shared" si="347"/>
        <v>0</v>
      </c>
      <c r="X154" s="210" t="str">
        <f t="shared" si="337"/>
        <v>-</v>
      </c>
      <c r="Y154" s="210" t="e">
        <f>IF(X154, MATCH(J154, Y!$F$62:$H$62, 0), 0)</f>
        <v>#VALUE!</v>
      </c>
      <c r="Z154" s="210" cm="1">
        <f t="array" ref="Z154">IFERROR(IF($X154, INDEX(Appliances, $W154, $Y154+3), 0), 0)</f>
        <v>0</v>
      </c>
      <c r="AA154" s="64"/>
      <c r="AB154" s="211" t="b">
        <f t="shared" si="219"/>
        <v>0</v>
      </c>
      <c r="AC154" s="211" cm="1">
        <f t="array" ref="AC154">IF($AB154, INDEX(Appliances, $W154, 9), 0)</f>
        <v>0</v>
      </c>
      <c r="AD154" s="211" cm="1">
        <f t="array" ref="AD154">IF($AB154, INDEX(Appliances, $W154, 10), 0)</f>
        <v>0</v>
      </c>
      <c r="AE154" s="212">
        <f t="shared" si="338"/>
        <v>0</v>
      </c>
      <c r="AF154" s="213">
        <f t="shared" si="339"/>
        <v>0</v>
      </c>
      <c r="AG154" s="222" t="str">
        <f t="shared" si="340"/>
        <v>-</v>
      </c>
      <c r="AH154" s="210">
        <f>_xlfn.MAXIFS(Y!$F$61:$J$61, Y!$F$61:$J$61, "&lt;="&amp;AG154)</f>
        <v>0</v>
      </c>
      <c r="AI154" s="210" cm="1">
        <f t="array" ref="AI154">IFERROR(IF(AE154&gt;0, INDEX(Appliances, $W154, MATCH($AH154, Y!$F$61:$J$61, 0)+3),0), 0)</f>
        <v>0</v>
      </c>
      <c r="AJ154" s="64"/>
      <c r="AK154" s="211" t="b">
        <f t="shared" si="222"/>
        <v>0</v>
      </c>
      <c r="AL154" s="211" cm="1">
        <f t="array" ref="AL154">IF($AK154, INDEX(Appliances, $W154, 9), 0)</f>
        <v>0</v>
      </c>
      <c r="AM154" s="211" cm="1">
        <f t="array" ref="AM154">IF($AK154, INDEX(Appliances, $W154, 10), 0)</f>
        <v>0</v>
      </c>
      <c r="AN154" s="212">
        <f t="shared" si="341"/>
        <v>0</v>
      </c>
      <c r="AO154" s="213">
        <f t="shared" si="342"/>
        <v>0</v>
      </c>
      <c r="AP154" s="222" t="str">
        <f t="shared" si="343"/>
        <v>-</v>
      </c>
      <c r="AQ154" s="210">
        <f>_xlfn.MAXIFS(Y!$F$61:$J$61, Y!$F$61:$J$61, "&lt;="&amp;AP154)</f>
        <v>0</v>
      </c>
      <c r="AR154" s="210" cm="1">
        <f t="array" ref="AR154">IFERROR(IF(AN154&gt;0, INDEX(Appliances, $W154, MATCH($AQ154, Y!$F$61:$J$61, 0)+3),0), 0)</f>
        <v>0</v>
      </c>
      <c r="AS154" s="64"/>
      <c r="AT154" s="211" t="b">
        <f t="shared" si="226"/>
        <v>0</v>
      </c>
      <c r="AU154" s="211">
        <f t="shared" si="332"/>
        <v>0</v>
      </c>
      <c r="AV154" s="211">
        <f t="shared" si="333"/>
        <v>0</v>
      </c>
      <c r="AW154" s="212">
        <f t="shared" si="344"/>
        <v>0</v>
      </c>
      <c r="AX154" s="213">
        <f t="shared" si="345"/>
        <v>0</v>
      </c>
      <c r="AY154" s="222" t="str">
        <f t="shared" si="346"/>
        <v>-</v>
      </c>
      <c r="AZ154" s="210">
        <f>_xlfn.MAXIFS(Y!$F$61:$J$61, Y!$F$61:$J$61, "&lt;="&amp;AY154)</f>
        <v>0</v>
      </c>
      <c r="BA154" s="210" cm="1">
        <f t="array" ref="BA154">IFERROR(IF(AW154&gt;0, INDEX(Appliances, $W154, MATCH($AQ154, Y!$F$61:$J$61, 0)+3),0), 0)</f>
        <v>0</v>
      </c>
      <c r="BB154" s="64"/>
    </row>
    <row r="155" spans="1:54" s="264" customFormat="1" ht="12" x14ac:dyDescent="0.2">
      <c r="A155" s="64"/>
      <c r="B155" s="251">
        <v>133</v>
      </c>
      <c r="C155" s="255"/>
      <c r="D155" s="255"/>
      <c r="E155" s="256"/>
      <c r="F155" s="257" t="str">
        <f>IFERROR(VLOOKUP(E155, Z!$A$2:$C$4127, 3, FALSE), "")</f>
        <v/>
      </c>
      <c r="G155" s="258"/>
      <c r="H155" s="255"/>
      <c r="I155" s="255"/>
      <c r="J155" s="256"/>
      <c r="K155" s="259"/>
      <c r="L155" s="260"/>
      <c r="M155" s="253">
        <f t="shared" si="209"/>
        <v>0</v>
      </c>
      <c r="N155" s="261"/>
      <c r="O155" s="260"/>
      <c r="P155" s="253">
        <f t="shared" si="334"/>
        <v>0</v>
      </c>
      <c r="Q155" s="261"/>
      <c r="R155" s="260"/>
      <c r="S155" s="262">
        <f t="shared" si="335"/>
        <v>0</v>
      </c>
      <c r="T155" s="268"/>
      <c r="U155" s="263">
        <f t="shared" si="336"/>
        <v>0</v>
      </c>
      <c r="V155" s="64"/>
      <c r="W155" s="210">
        <f t="shared" si="347"/>
        <v>0</v>
      </c>
      <c r="X155" s="210" t="str">
        <f t="shared" si="337"/>
        <v>-</v>
      </c>
      <c r="Y155" s="210" t="e">
        <f>IF(X155, MATCH(J155, Y!$F$62:$H$62, 0), 0)</f>
        <v>#VALUE!</v>
      </c>
      <c r="Z155" s="210" cm="1">
        <f t="array" ref="Z155">IFERROR(IF($X155, INDEX(Appliances, $W155, $Y155+3), 0), 0)</f>
        <v>0</v>
      </c>
      <c r="AA155" s="64"/>
      <c r="AB155" s="211" t="b">
        <f t="shared" si="219"/>
        <v>0</v>
      </c>
      <c r="AC155" s="211" cm="1">
        <f t="array" ref="AC155">IF($AB155, INDEX(Appliances, $W155, 9), 0)</f>
        <v>0</v>
      </c>
      <c r="AD155" s="211" cm="1">
        <f t="array" ref="AD155">IF($AB155, INDEX(Appliances, $W155, 10), 0)</f>
        <v>0</v>
      </c>
      <c r="AE155" s="212">
        <f t="shared" si="338"/>
        <v>0</v>
      </c>
      <c r="AF155" s="213">
        <f t="shared" si="339"/>
        <v>0</v>
      </c>
      <c r="AG155" s="222" t="str">
        <f t="shared" si="340"/>
        <v>-</v>
      </c>
      <c r="AH155" s="210">
        <f>_xlfn.MAXIFS(Y!$F$61:$J$61, Y!$F$61:$J$61, "&lt;="&amp;AG155)</f>
        <v>0</v>
      </c>
      <c r="AI155" s="210" cm="1">
        <f t="array" ref="AI155">IFERROR(IF(AE155&gt;0, INDEX(Appliances, $W155, MATCH($AH155, Y!$F$61:$J$61, 0)+3),0), 0)</f>
        <v>0</v>
      </c>
      <c r="AJ155" s="64"/>
      <c r="AK155" s="211" t="b">
        <f t="shared" si="222"/>
        <v>0</v>
      </c>
      <c r="AL155" s="211" cm="1">
        <f t="array" ref="AL155">IF($AK155, INDEX(Appliances, $W155, 9), 0)</f>
        <v>0</v>
      </c>
      <c r="AM155" s="211" cm="1">
        <f t="array" ref="AM155">IF($AK155, INDEX(Appliances, $W155, 10), 0)</f>
        <v>0</v>
      </c>
      <c r="AN155" s="212">
        <f t="shared" si="341"/>
        <v>0</v>
      </c>
      <c r="AO155" s="213">
        <f t="shared" si="342"/>
        <v>0</v>
      </c>
      <c r="AP155" s="222" t="str">
        <f t="shared" si="343"/>
        <v>-</v>
      </c>
      <c r="AQ155" s="210">
        <f>_xlfn.MAXIFS(Y!$F$61:$J$61, Y!$F$61:$J$61, "&lt;="&amp;AP155)</f>
        <v>0</v>
      </c>
      <c r="AR155" s="210" cm="1">
        <f t="array" ref="AR155">IFERROR(IF(AN155&gt;0, INDEX(Appliances, $W155, MATCH($AQ155, Y!$F$61:$J$61, 0)+3),0), 0)</f>
        <v>0</v>
      </c>
      <c r="AS155" s="64"/>
      <c r="AT155" s="211" t="b">
        <f t="shared" si="226"/>
        <v>0</v>
      </c>
      <c r="AU155" s="211">
        <f t="shared" si="329"/>
        <v>0</v>
      </c>
      <c r="AV155" s="211">
        <f t="shared" si="330"/>
        <v>0</v>
      </c>
      <c r="AW155" s="212">
        <f t="shared" si="344"/>
        <v>0</v>
      </c>
      <c r="AX155" s="213">
        <f t="shared" si="345"/>
        <v>0</v>
      </c>
      <c r="AY155" s="222" t="str">
        <f t="shared" si="346"/>
        <v>-</v>
      </c>
      <c r="AZ155" s="210">
        <f>_xlfn.MAXIFS(Y!$F$61:$J$61, Y!$F$61:$J$61, "&lt;="&amp;AY155)</f>
        <v>0</v>
      </c>
      <c r="BA155" s="210" cm="1">
        <f t="array" ref="BA155">IFERROR(IF(AW155&gt;0, INDEX(Appliances, $W155, MATCH($AQ155, Y!$F$61:$J$61, 0)+3),0), 0)</f>
        <v>0</v>
      </c>
      <c r="BB155" s="64"/>
    </row>
    <row r="156" spans="1:54" s="264" customFormat="1" ht="12" x14ac:dyDescent="0.2">
      <c r="A156" s="64"/>
      <c r="B156" s="251">
        <v>134</v>
      </c>
      <c r="C156" s="255"/>
      <c r="D156" s="255"/>
      <c r="E156" s="256"/>
      <c r="F156" s="257" t="str">
        <f>IFERROR(VLOOKUP(E156, Z!$A$2:$C$4127, 3, FALSE), "")</f>
        <v/>
      </c>
      <c r="G156" s="258"/>
      <c r="H156" s="255"/>
      <c r="I156" s="255"/>
      <c r="J156" s="256"/>
      <c r="K156" s="259"/>
      <c r="L156" s="260"/>
      <c r="M156" s="253">
        <f t="shared" si="209"/>
        <v>0</v>
      </c>
      <c r="N156" s="261"/>
      <c r="O156" s="260"/>
      <c r="P156" s="253">
        <f t="shared" si="334"/>
        <v>0</v>
      </c>
      <c r="Q156" s="261"/>
      <c r="R156" s="260"/>
      <c r="S156" s="262">
        <f t="shared" si="335"/>
        <v>0</v>
      </c>
      <c r="T156" s="268"/>
      <c r="U156" s="263">
        <f t="shared" si="336"/>
        <v>0</v>
      </c>
      <c r="V156" s="64"/>
      <c r="W156" s="210">
        <f t="shared" si="347"/>
        <v>0</v>
      </c>
      <c r="X156" s="210" t="str">
        <f t="shared" si="337"/>
        <v>-</v>
      </c>
      <c r="Y156" s="210" t="e">
        <f>IF(X156, MATCH(J156, Y!$F$62:$H$62, 0), 0)</f>
        <v>#VALUE!</v>
      </c>
      <c r="Z156" s="210" cm="1">
        <f t="array" ref="Z156">IFERROR(IF($X156, INDEX(Appliances, $W156, $Y156+3), 0), 0)</f>
        <v>0</v>
      </c>
      <c r="AA156" s="64"/>
      <c r="AB156" s="211" t="b">
        <f t="shared" si="219"/>
        <v>0</v>
      </c>
      <c r="AC156" s="211" cm="1">
        <f t="array" ref="AC156">IF($AB156, INDEX(Appliances, $W156, 9), 0)</f>
        <v>0</v>
      </c>
      <c r="AD156" s="211" cm="1">
        <f t="array" ref="AD156">IF($AB156, INDEX(Appliances, $W156, 10), 0)</f>
        <v>0</v>
      </c>
      <c r="AE156" s="212">
        <f t="shared" si="338"/>
        <v>0</v>
      </c>
      <c r="AF156" s="213">
        <f t="shared" si="339"/>
        <v>0</v>
      </c>
      <c r="AG156" s="222" t="str">
        <f t="shared" si="340"/>
        <v>-</v>
      </c>
      <c r="AH156" s="210">
        <f>_xlfn.MAXIFS(Y!$F$61:$J$61, Y!$F$61:$J$61, "&lt;="&amp;AG156)</f>
        <v>0</v>
      </c>
      <c r="AI156" s="210" cm="1">
        <f t="array" ref="AI156">IFERROR(IF(AE156&gt;0, INDEX(Appliances, $W156, MATCH($AH156, Y!$F$61:$J$61, 0)+3),0), 0)</f>
        <v>0</v>
      </c>
      <c r="AJ156" s="64"/>
      <c r="AK156" s="211" t="b">
        <f t="shared" si="222"/>
        <v>0</v>
      </c>
      <c r="AL156" s="211" cm="1">
        <f t="array" ref="AL156">IF($AK156, INDEX(Appliances, $W156, 9), 0)</f>
        <v>0</v>
      </c>
      <c r="AM156" s="211" cm="1">
        <f t="array" ref="AM156">IF($AK156, INDEX(Appliances, $W156, 10), 0)</f>
        <v>0</v>
      </c>
      <c r="AN156" s="212">
        <f t="shared" si="341"/>
        <v>0</v>
      </c>
      <c r="AO156" s="213">
        <f t="shared" si="342"/>
        <v>0</v>
      </c>
      <c r="AP156" s="222" t="str">
        <f t="shared" si="343"/>
        <v>-</v>
      </c>
      <c r="AQ156" s="210">
        <f>_xlfn.MAXIFS(Y!$F$61:$J$61, Y!$F$61:$J$61, "&lt;="&amp;AP156)</f>
        <v>0</v>
      </c>
      <c r="AR156" s="210" cm="1">
        <f t="array" ref="AR156">IFERROR(IF(AN156&gt;0, INDEX(Appliances, $W156, MATCH($AQ156, Y!$F$61:$J$61, 0)+3),0), 0)</f>
        <v>0</v>
      </c>
      <c r="AS156" s="64"/>
      <c r="AT156" s="211" t="b">
        <f t="shared" si="226"/>
        <v>0</v>
      </c>
      <c r="AU156" s="211">
        <f t="shared" si="332"/>
        <v>0</v>
      </c>
      <c r="AV156" s="211">
        <f t="shared" si="333"/>
        <v>0</v>
      </c>
      <c r="AW156" s="212">
        <f t="shared" si="344"/>
        <v>0</v>
      </c>
      <c r="AX156" s="213">
        <f t="shared" si="345"/>
        <v>0</v>
      </c>
      <c r="AY156" s="222" t="str">
        <f t="shared" si="346"/>
        <v>-</v>
      </c>
      <c r="AZ156" s="210">
        <f>_xlfn.MAXIFS(Y!$F$61:$J$61, Y!$F$61:$J$61, "&lt;="&amp;AY156)</f>
        <v>0</v>
      </c>
      <c r="BA156" s="210" cm="1">
        <f t="array" ref="BA156">IFERROR(IF(AW156&gt;0, INDEX(Appliances, $W156, MATCH($AQ156, Y!$F$61:$J$61, 0)+3),0), 0)</f>
        <v>0</v>
      </c>
      <c r="BB156" s="64"/>
    </row>
    <row r="157" spans="1:54" s="264" customFormat="1" ht="12" x14ac:dyDescent="0.2">
      <c r="A157" s="64"/>
      <c r="B157" s="251">
        <v>135</v>
      </c>
      <c r="C157" s="255"/>
      <c r="D157" s="255"/>
      <c r="E157" s="256"/>
      <c r="F157" s="257" t="str">
        <f>IFERROR(VLOOKUP(E157, Z!$A$2:$C$4127, 3, FALSE), "")</f>
        <v/>
      </c>
      <c r="G157" s="258"/>
      <c r="H157" s="255"/>
      <c r="I157" s="255"/>
      <c r="J157" s="256"/>
      <c r="K157" s="259"/>
      <c r="L157" s="260"/>
      <c r="M157" s="253">
        <f t="shared" si="209"/>
        <v>0</v>
      </c>
      <c r="N157" s="261"/>
      <c r="O157" s="260"/>
      <c r="P157" s="253">
        <f t="shared" si="334"/>
        <v>0</v>
      </c>
      <c r="Q157" s="261"/>
      <c r="R157" s="260"/>
      <c r="S157" s="262">
        <f t="shared" si="335"/>
        <v>0</v>
      </c>
      <c r="T157" s="268"/>
      <c r="U157" s="263">
        <f t="shared" si="336"/>
        <v>0</v>
      </c>
      <c r="V157" s="64"/>
      <c r="W157" s="210">
        <f t="shared" si="347"/>
        <v>0</v>
      </c>
      <c r="X157" s="210" t="str">
        <f t="shared" si="337"/>
        <v>-</v>
      </c>
      <c r="Y157" s="210" t="e">
        <f>IF(X157, MATCH(J157, Y!$F$62:$H$62, 0), 0)</f>
        <v>#VALUE!</v>
      </c>
      <c r="Z157" s="210" cm="1">
        <f t="array" ref="Z157">IFERROR(IF($X157, INDEX(Appliances, $W157, $Y157+3), 0), 0)</f>
        <v>0</v>
      </c>
      <c r="AA157" s="64"/>
      <c r="AB157" s="211" t="b">
        <f t="shared" si="219"/>
        <v>0</v>
      </c>
      <c r="AC157" s="211" cm="1">
        <f t="array" ref="AC157">IF($AB157, INDEX(Appliances, $W157, 9), 0)</f>
        <v>0</v>
      </c>
      <c r="AD157" s="211" cm="1">
        <f t="array" ref="AD157">IF($AB157, INDEX(Appliances, $W157, 10), 0)</f>
        <v>0</v>
      </c>
      <c r="AE157" s="212">
        <f t="shared" si="338"/>
        <v>0</v>
      </c>
      <c r="AF157" s="213">
        <f t="shared" si="339"/>
        <v>0</v>
      </c>
      <c r="AG157" s="222" t="str">
        <f t="shared" si="340"/>
        <v>-</v>
      </c>
      <c r="AH157" s="210">
        <f>_xlfn.MAXIFS(Y!$F$61:$J$61, Y!$F$61:$J$61, "&lt;="&amp;AG157)</f>
        <v>0</v>
      </c>
      <c r="AI157" s="210" cm="1">
        <f t="array" ref="AI157">IFERROR(IF(AE157&gt;0, INDEX(Appliances, $W157, MATCH($AH157, Y!$F$61:$J$61, 0)+3),0), 0)</f>
        <v>0</v>
      </c>
      <c r="AJ157" s="64"/>
      <c r="AK157" s="211" t="b">
        <f t="shared" si="222"/>
        <v>0</v>
      </c>
      <c r="AL157" s="211" cm="1">
        <f t="array" ref="AL157">IF($AK157, INDEX(Appliances, $W157, 9), 0)</f>
        <v>0</v>
      </c>
      <c r="AM157" s="211" cm="1">
        <f t="array" ref="AM157">IF($AK157, INDEX(Appliances, $W157, 10), 0)</f>
        <v>0</v>
      </c>
      <c r="AN157" s="212">
        <f t="shared" si="341"/>
        <v>0</v>
      </c>
      <c r="AO157" s="213">
        <f t="shared" si="342"/>
        <v>0</v>
      </c>
      <c r="AP157" s="222" t="str">
        <f t="shared" si="343"/>
        <v>-</v>
      </c>
      <c r="AQ157" s="210">
        <f>_xlfn.MAXIFS(Y!$F$61:$J$61, Y!$F$61:$J$61, "&lt;="&amp;AP157)</f>
        <v>0</v>
      </c>
      <c r="AR157" s="210" cm="1">
        <f t="array" ref="AR157">IFERROR(IF(AN157&gt;0, INDEX(Appliances, $W157, MATCH($AQ157, Y!$F$61:$J$61, 0)+3),0), 0)</f>
        <v>0</v>
      </c>
      <c r="AS157" s="64"/>
      <c r="AT157" s="211" t="b">
        <f t="shared" si="226"/>
        <v>0</v>
      </c>
      <c r="AU157" s="211">
        <f t="shared" si="329"/>
        <v>0</v>
      </c>
      <c r="AV157" s="211">
        <f t="shared" si="330"/>
        <v>0</v>
      </c>
      <c r="AW157" s="212">
        <f t="shared" si="344"/>
        <v>0</v>
      </c>
      <c r="AX157" s="213">
        <f t="shared" si="345"/>
        <v>0</v>
      </c>
      <c r="AY157" s="222" t="str">
        <f t="shared" si="346"/>
        <v>-</v>
      </c>
      <c r="AZ157" s="210">
        <f>_xlfn.MAXIFS(Y!$F$61:$J$61, Y!$F$61:$J$61, "&lt;="&amp;AY157)</f>
        <v>0</v>
      </c>
      <c r="BA157" s="210" cm="1">
        <f t="array" ref="BA157">IFERROR(IF(AW157&gt;0, INDEX(Appliances, $W157, MATCH($AQ157, Y!$F$61:$J$61, 0)+3),0), 0)</f>
        <v>0</v>
      </c>
      <c r="BB157" s="64"/>
    </row>
    <row r="158" spans="1:54" s="264" customFormat="1" ht="12" x14ac:dyDescent="0.2">
      <c r="A158" s="64"/>
      <c r="B158" s="251">
        <v>136</v>
      </c>
      <c r="C158" s="255"/>
      <c r="D158" s="255"/>
      <c r="E158" s="256"/>
      <c r="F158" s="257" t="str">
        <f>IFERROR(VLOOKUP(E158, Z!$A$2:$C$4127, 3, FALSE), "")</f>
        <v/>
      </c>
      <c r="G158" s="258"/>
      <c r="H158" s="255"/>
      <c r="I158" s="255"/>
      <c r="J158" s="256"/>
      <c r="K158" s="259"/>
      <c r="L158" s="260"/>
      <c r="M158" s="253">
        <f t="shared" si="209"/>
        <v>0</v>
      </c>
      <c r="N158" s="261"/>
      <c r="O158" s="260"/>
      <c r="P158" s="253">
        <f t="shared" si="334"/>
        <v>0</v>
      </c>
      <c r="Q158" s="261"/>
      <c r="R158" s="260"/>
      <c r="S158" s="262">
        <f t="shared" si="335"/>
        <v>0</v>
      </c>
      <c r="T158" s="268"/>
      <c r="U158" s="263">
        <f t="shared" si="336"/>
        <v>0</v>
      </c>
      <c r="V158" s="64"/>
      <c r="W158" s="210">
        <f t="shared" si="347"/>
        <v>0</v>
      </c>
      <c r="X158" s="210" t="str">
        <f t="shared" si="337"/>
        <v>-</v>
      </c>
      <c r="Y158" s="210" t="e">
        <f>IF(X158, MATCH(J158, Y!$F$62:$H$62, 0), 0)</f>
        <v>#VALUE!</v>
      </c>
      <c r="Z158" s="210" cm="1">
        <f t="array" ref="Z158">IFERROR(IF($X158, INDEX(Appliances, $W158, $Y158+3), 0), 0)</f>
        <v>0</v>
      </c>
      <c r="AA158" s="64"/>
      <c r="AB158" s="211" t="b">
        <f t="shared" si="219"/>
        <v>0</v>
      </c>
      <c r="AC158" s="211" cm="1">
        <f t="array" ref="AC158">IF($AB158, INDEX(Appliances, $W158, 9), 0)</f>
        <v>0</v>
      </c>
      <c r="AD158" s="211" cm="1">
        <f t="array" ref="AD158">IF($AB158, INDEX(Appliances, $W158, 10), 0)</f>
        <v>0</v>
      </c>
      <c r="AE158" s="212">
        <f t="shared" si="338"/>
        <v>0</v>
      </c>
      <c r="AF158" s="213">
        <f t="shared" si="339"/>
        <v>0</v>
      </c>
      <c r="AG158" s="222" t="str">
        <f t="shared" si="340"/>
        <v>-</v>
      </c>
      <c r="AH158" s="210">
        <f>_xlfn.MAXIFS(Y!$F$61:$J$61, Y!$F$61:$J$61, "&lt;="&amp;AG158)</f>
        <v>0</v>
      </c>
      <c r="AI158" s="210" cm="1">
        <f t="array" ref="AI158">IFERROR(IF(AE158&gt;0, INDEX(Appliances, $W158, MATCH($AH158, Y!$F$61:$J$61, 0)+3),0), 0)</f>
        <v>0</v>
      </c>
      <c r="AJ158" s="64"/>
      <c r="AK158" s="211" t="b">
        <f t="shared" si="222"/>
        <v>0</v>
      </c>
      <c r="AL158" s="211" cm="1">
        <f t="array" ref="AL158">IF($AK158, INDEX(Appliances, $W158, 9), 0)</f>
        <v>0</v>
      </c>
      <c r="AM158" s="211" cm="1">
        <f t="array" ref="AM158">IF($AK158, INDEX(Appliances, $W158, 10), 0)</f>
        <v>0</v>
      </c>
      <c r="AN158" s="212">
        <f t="shared" si="341"/>
        <v>0</v>
      </c>
      <c r="AO158" s="213">
        <f t="shared" si="342"/>
        <v>0</v>
      </c>
      <c r="AP158" s="222" t="str">
        <f t="shared" si="343"/>
        <v>-</v>
      </c>
      <c r="AQ158" s="210">
        <f>_xlfn.MAXIFS(Y!$F$61:$J$61, Y!$F$61:$J$61, "&lt;="&amp;AP158)</f>
        <v>0</v>
      </c>
      <c r="AR158" s="210" cm="1">
        <f t="array" ref="AR158">IFERROR(IF(AN158&gt;0, INDEX(Appliances, $W158, MATCH($AQ158, Y!$F$61:$J$61, 0)+3),0), 0)</f>
        <v>0</v>
      </c>
      <c r="AS158" s="64"/>
      <c r="AT158" s="211" t="b">
        <f t="shared" si="226"/>
        <v>0</v>
      </c>
      <c r="AU158" s="211">
        <f t="shared" si="332"/>
        <v>0</v>
      </c>
      <c r="AV158" s="211">
        <f t="shared" si="333"/>
        <v>0</v>
      </c>
      <c r="AW158" s="212">
        <f t="shared" si="344"/>
        <v>0</v>
      </c>
      <c r="AX158" s="213">
        <f t="shared" si="345"/>
        <v>0</v>
      </c>
      <c r="AY158" s="222" t="str">
        <f t="shared" si="346"/>
        <v>-</v>
      </c>
      <c r="AZ158" s="210">
        <f>_xlfn.MAXIFS(Y!$F$61:$J$61, Y!$F$61:$J$61, "&lt;="&amp;AY158)</f>
        <v>0</v>
      </c>
      <c r="BA158" s="210" cm="1">
        <f t="array" ref="BA158">IFERROR(IF(AW158&gt;0, INDEX(Appliances, $W158, MATCH($AQ158, Y!$F$61:$J$61, 0)+3),0), 0)</f>
        <v>0</v>
      </c>
      <c r="BB158" s="64"/>
    </row>
    <row r="159" spans="1:54" s="264" customFormat="1" ht="12" x14ac:dyDescent="0.2">
      <c r="A159" s="64"/>
      <c r="B159" s="251">
        <v>137</v>
      </c>
      <c r="C159" s="255"/>
      <c r="D159" s="255"/>
      <c r="E159" s="256"/>
      <c r="F159" s="257" t="str">
        <f>IFERROR(VLOOKUP(E159, Z!$A$2:$C$4127, 3, FALSE), "")</f>
        <v/>
      </c>
      <c r="G159" s="258"/>
      <c r="H159" s="255"/>
      <c r="I159" s="255"/>
      <c r="J159" s="256"/>
      <c r="K159" s="259"/>
      <c r="L159" s="260"/>
      <c r="M159" s="253">
        <f t="shared" si="209"/>
        <v>0</v>
      </c>
      <c r="N159" s="261"/>
      <c r="O159" s="260"/>
      <c r="P159" s="253">
        <f t="shared" si="334"/>
        <v>0</v>
      </c>
      <c r="Q159" s="261"/>
      <c r="R159" s="260"/>
      <c r="S159" s="262">
        <f t="shared" si="335"/>
        <v>0</v>
      </c>
      <c r="T159" s="268"/>
      <c r="U159" s="263">
        <f t="shared" si="336"/>
        <v>0</v>
      </c>
      <c r="V159" s="64"/>
      <c r="W159" s="210">
        <f t="shared" si="347"/>
        <v>0</v>
      </c>
      <c r="X159" s="210" t="str">
        <f t="shared" si="337"/>
        <v>-</v>
      </c>
      <c r="Y159" s="210" t="e">
        <f>IF(X159, MATCH(J159, Y!$F$62:$H$62, 0), 0)</f>
        <v>#VALUE!</v>
      </c>
      <c r="Z159" s="210" cm="1">
        <f t="array" ref="Z159">IFERROR(IF($X159, INDEX(Appliances, $W159, $Y159+3), 0), 0)</f>
        <v>0</v>
      </c>
      <c r="AA159" s="64"/>
      <c r="AB159" s="211" t="b">
        <f t="shared" si="219"/>
        <v>0</v>
      </c>
      <c r="AC159" s="211" cm="1">
        <f t="array" ref="AC159">IF($AB159, INDEX(Appliances, $W159, 9), 0)</f>
        <v>0</v>
      </c>
      <c r="AD159" s="211" cm="1">
        <f t="array" ref="AD159">IF($AB159, INDEX(Appliances, $W159, 10), 0)</f>
        <v>0</v>
      </c>
      <c r="AE159" s="212">
        <f t="shared" si="338"/>
        <v>0</v>
      </c>
      <c r="AF159" s="213">
        <f t="shared" si="339"/>
        <v>0</v>
      </c>
      <c r="AG159" s="222" t="str">
        <f t="shared" si="340"/>
        <v>-</v>
      </c>
      <c r="AH159" s="210">
        <f>_xlfn.MAXIFS(Y!$F$61:$J$61, Y!$F$61:$J$61, "&lt;="&amp;AG159)</f>
        <v>0</v>
      </c>
      <c r="AI159" s="210" cm="1">
        <f t="array" ref="AI159">IFERROR(IF(AE159&gt;0, INDEX(Appliances, $W159, MATCH($AH159, Y!$F$61:$J$61, 0)+3),0), 0)</f>
        <v>0</v>
      </c>
      <c r="AJ159" s="64"/>
      <c r="AK159" s="211" t="b">
        <f t="shared" si="222"/>
        <v>0</v>
      </c>
      <c r="AL159" s="211" cm="1">
        <f t="array" ref="AL159">IF($AK159, INDEX(Appliances, $W159, 9), 0)</f>
        <v>0</v>
      </c>
      <c r="AM159" s="211" cm="1">
        <f t="array" ref="AM159">IF($AK159, INDEX(Appliances, $W159, 10), 0)</f>
        <v>0</v>
      </c>
      <c r="AN159" s="212">
        <f t="shared" si="341"/>
        <v>0</v>
      </c>
      <c r="AO159" s="213">
        <f t="shared" si="342"/>
        <v>0</v>
      </c>
      <c r="AP159" s="222" t="str">
        <f t="shared" si="343"/>
        <v>-</v>
      </c>
      <c r="AQ159" s="210">
        <f>_xlfn.MAXIFS(Y!$F$61:$J$61, Y!$F$61:$J$61, "&lt;="&amp;AP159)</f>
        <v>0</v>
      </c>
      <c r="AR159" s="210" cm="1">
        <f t="array" ref="AR159">IFERROR(IF(AN159&gt;0, INDEX(Appliances, $W159, MATCH($AQ159, Y!$F$61:$J$61, 0)+3),0), 0)</f>
        <v>0</v>
      </c>
      <c r="AS159" s="64"/>
      <c r="AT159" s="211" t="b">
        <f t="shared" si="226"/>
        <v>0</v>
      </c>
      <c r="AU159" s="211">
        <f t="shared" si="329"/>
        <v>0</v>
      </c>
      <c r="AV159" s="211">
        <f t="shared" si="330"/>
        <v>0</v>
      </c>
      <c r="AW159" s="212">
        <f t="shared" si="344"/>
        <v>0</v>
      </c>
      <c r="AX159" s="213">
        <f t="shared" si="345"/>
        <v>0</v>
      </c>
      <c r="AY159" s="222" t="str">
        <f t="shared" si="346"/>
        <v>-</v>
      </c>
      <c r="AZ159" s="210">
        <f>_xlfn.MAXIFS(Y!$F$61:$J$61, Y!$F$61:$J$61, "&lt;="&amp;AY159)</f>
        <v>0</v>
      </c>
      <c r="BA159" s="210" cm="1">
        <f t="array" ref="BA159">IFERROR(IF(AW159&gt;0, INDEX(Appliances, $W159, MATCH($AQ159, Y!$F$61:$J$61, 0)+3),0), 0)</f>
        <v>0</v>
      </c>
      <c r="BB159" s="64"/>
    </row>
    <row r="160" spans="1:54" s="264" customFormat="1" ht="12" x14ac:dyDescent="0.2">
      <c r="A160" s="64"/>
      <c r="B160" s="251">
        <v>138</v>
      </c>
      <c r="C160" s="255"/>
      <c r="D160" s="255"/>
      <c r="E160" s="256"/>
      <c r="F160" s="257" t="str">
        <f>IFERROR(VLOOKUP(E160, Z!$A$2:$C$4127, 3, FALSE), "")</f>
        <v/>
      </c>
      <c r="G160" s="258"/>
      <c r="H160" s="255"/>
      <c r="I160" s="255"/>
      <c r="J160" s="256"/>
      <c r="K160" s="259"/>
      <c r="L160" s="260"/>
      <c r="M160" s="253">
        <f t="shared" si="209"/>
        <v>0</v>
      </c>
      <c r="N160" s="261"/>
      <c r="O160" s="260"/>
      <c r="P160" s="253">
        <f t="shared" si="334"/>
        <v>0</v>
      </c>
      <c r="Q160" s="261"/>
      <c r="R160" s="260"/>
      <c r="S160" s="262">
        <f t="shared" si="335"/>
        <v>0</v>
      </c>
      <c r="T160" s="268"/>
      <c r="U160" s="263">
        <f t="shared" si="336"/>
        <v>0</v>
      </c>
      <c r="V160" s="64"/>
      <c r="W160" s="210">
        <f t="shared" si="347"/>
        <v>0</v>
      </c>
      <c r="X160" s="210" t="str">
        <f t="shared" si="337"/>
        <v>-</v>
      </c>
      <c r="Y160" s="210" t="e">
        <f>IF(X160, MATCH(J160, Y!$F$62:$H$62, 0), 0)</f>
        <v>#VALUE!</v>
      </c>
      <c r="Z160" s="210" cm="1">
        <f t="array" ref="Z160">IFERROR(IF($X160, INDEX(Appliances, $W160, $Y160+3), 0), 0)</f>
        <v>0</v>
      </c>
      <c r="AA160" s="64"/>
      <c r="AB160" s="211" t="b">
        <f t="shared" si="219"/>
        <v>0</v>
      </c>
      <c r="AC160" s="211" cm="1">
        <f t="array" ref="AC160">IF($AB160, INDEX(Appliances, $W160, 9), 0)</f>
        <v>0</v>
      </c>
      <c r="AD160" s="211" cm="1">
        <f t="array" ref="AD160">IF($AB160, INDEX(Appliances, $W160, 10), 0)</f>
        <v>0</v>
      </c>
      <c r="AE160" s="212">
        <f t="shared" si="338"/>
        <v>0</v>
      </c>
      <c r="AF160" s="213">
        <f t="shared" si="339"/>
        <v>0</v>
      </c>
      <c r="AG160" s="222" t="str">
        <f t="shared" si="340"/>
        <v>-</v>
      </c>
      <c r="AH160" s="210">
        <f>_xlfn.MAXIFS(Y!$F$61:$J$61, Y!$F$61:$J$61, "&lt;="&amp;AG160)</f>
        <v>0</v>
      </c>
      <c r="AI160" s="210" cm="1">
        <f t="array" ref="AI160">IFERROR(IF(AE160&gt;0, INDEX(Appliances, $W160, MATCH($AH160, Y!$F$61:$J$61, 0)+3),0), 0)</f>
        <v>0</v>
      </c>
      <c r="AJ160" s="64"/>
      <c r="AK160" s="211" t="b">
        <f t="shared" si="222"/>
        <v>0</v>
      </c>
      <c r="AL160" s="211" cm="1">
        <f t="array" ref="AL160">IF($AK160, INDEX(Appliances, $W160, 9), 0)</f>
        <v>0</v>
      </c>
      <c r="AM160" s="211" cm="1">
        <f t="array" ref="AM160">IF($AK160, INDEX(Appliances, $W160, 10), 0)</f>
        <v>0</v>
      </c>
      <c r="AN160" s="212">
        <f t="shared" si="341"/>
        <v>0</v>
      </c>
      <c r="AO160" s="213">
        <f t="shared" si="342"/>
        <v>0</v>
      </c>
      <c r="AP160" s="222" t="str">
        <f t="shared" si="343"/>
        <v>-</v>
      </c>
      <c r="AQ160" s="210">
        <f>_xlfn.MAXIFS(Y!$F$61:$J$61, Y!$F$61:$J$61, "&lt;="&amp;AP160)</f>
        <v>0</v>
      </c>
      <c r="AR160" s="210" cm="1">
        <f t="array" ref="AR160">IFERROR(IF(AN160&gt;0, INDEX(Appliances, $W160, MATCH($AQ160, Y!$F$61:$J$61, 0)+3),0), 0)</f>
        <v>0</v>
      </c>
      <c r="AS160" s="64"/>
      <c r="AT160" s="211" t="b">
        <f t="shared" si="226"/>
        <v>0</v>
      </c>
      <c r="AU160" s="211">
        <f t="shared" si="332"/>
        <v>0</v>
      </c>
      <c r="AV160" s="211">
        <f t="shared" si="333"/>
        <v>0</v>
      </c>
      <c r="AW160" s="212">
        <f t="shared" si="344"/>
        <v>0</v>
      </c>
      <c r="AX160" s="213">
        <f t="shared" si="345"/>
        <v>0</v>
      </c>
      <c r="AY160" s="222" t="str">
        <f t="shared" si="346"/>
        <v>-</v>
      </c>
      <c r="AZ160" s="210">
        <f>_xlfn.MAXIFS(Y!$F$61:$J$61, Y!$F$61:$J$61, "&lt;="&amp;AY160)</f>
        <v>0</v>
      </c>
      <c r="BA160" s="210" cm="1">
        <f t="array" ref="BA160">IFERROR(IF(AW160&gt;0, INDEX(Appliances, $W160, MATCH($AQ160, Y!$F$61:$J$61, 0)+3),0), 0)</f>
        <v>0</v>
      </c>
      <c r="BB160" s="64"/>
    </row>
    <row r="161" spans="1:54" s="264" customFormat="1" ht="12" x14ac:dyDescent="0.2">
      <c r="A161" s="64"/>
      <c r="B161" s="251">
        <v>139</v>
      </c>
      <c r="C161" s="255"/>
      <c r="D161" s="255"/>
      <c r="E161" s="256"/>
      <c r="F161" s="257" t="str">
        <f>IFERROR(VLOOKUP(E161, Z!$A$2:$C$4127, 3, FALSE), "")</f>
        <v/>
      </c>
      <c r="G161" s="258"/>
      <c r="H161" s="255"/>
      <c r="I161" s="255"/>
      <c r="J161" s="256"/>
      <c r="K161" s="259"/>
      <c r="L161" s="260"/>
      <c r="M161" s="253">
        <f t="shared" si="209"/>
        <v>0</v>
      </c>
      <c r="N161" s="261"/>
      <c r="O161" s="260"/>
      <c r="P161" s="253">
        <f t="shared" si="334"/>
        <v>0</v>
      </c>
      <c r="Q161" s="261"/>
      <c r="R161" s="260"/>
      <c r="S161" s="262">
        <f t="shared" si="335"/>
        <v>0</v>
      </c>
      <c r="T161" s="268"/>
      <c r="U161" s="263">
        <f t="shared" si="336"/>
        <v>0</v>
      </c>
      <c r="V161" s="64"/>
      <c r="W161" s="210">
        <f t="shared" si="347"/>
        <v>0</v>
      </c>
      <c r="X161" s="210" t="str">
        <f t="shared" si="337"/>
        <v>-</v>
      </c>
      <c r="Y161" s="210" t="e">
        <f>IF(X161, MATCH(J161, Y!$F$62:$H$62, 0), 0)</f>
        <v>#VALUE!</v>
      </c>
      <c r="Z161" s="210" cm="1">
        <f t="array" ref="Z161">IFERROR(IF($X161, INDEX(Appliances, $W161, $Y161+3), 0), 0)</f>
        <v>0</v>
      </c>
      <c r="AA161" s="64"/>
      <c r="AB161" s="211" t="b">
        <f t="shared" si="219"/>
        <v>0</v>
      </c>
      <c r="AC161" s="211" cm="1">
        <f t="array" ref="AC161">IF($AB161, INDEX(Appliances, $W161, 9), 0)</f>
        <v>0</v>
      </c>
      <c r="AD161" s="211" cm="1">
        <f t="array" ref="AD161">IF($AB161, INDEX(Appliances, $W161, 10), 0)</f>
        <v>0</v>
      </c>
      <c r="AE161" s="212">
        <f t="shared" si="338"/>
        <v>0</v>
      </c>
      <c r="AF161" s="213">
        <f t="shared" si="339"/>
        <v>0</v>
      </c>
      <c r="AG161" s="222" t="str">
        <f t="shared" si="340"/>
        <v>-</v>
      </c>
      <c r="AH161" s="210">
        <f>_xlfn.MAXIFS(Y!$F$61:$J$61, Y!$F$61:$J$61, "&lt;="&amp;AG161)</f>
        <v>0</v>
      </c>
      <c r="AI161" s="210" cm="1">
        <f t="array" ref="AI161">IFERROR(IF(AE161&gt;0, INDEX(Appliances, $W161, MATCH($AH161, Y!$F$61:$J$61, 0)+3),0), 0)</f>
        <v>0</v>
      </c>
      <c r="AJ161" s="64"/>
      <c r="AK161" s="211" t="b">
        <f t="shared" si="222"/>
        <v>0</v>
      </c>
      <c r="AL161" s="211" cm="1">
        <f t="array" ref="AL161">IF($AK161, INDEX(Appliances, $W161, 9), 0)</f>
        <v>0</v>
      </c>
      <c r="AM161" s="211" cm="1">
        <f t="array" ref="AM161">IF($AK161, INDEX(Appliances, $W161, 10), 0)</f>
        <v>0</v>
      </c>
      <c r="AN161" s="212">
        <f t="shared" si="341"/>
        <v>0</v>
      </c>
      <c r="AO161" s="213">
        <f t="shared" si="342"/>
        <v>0</v>
      </c>
      <c r="AP161" s="222" t="str">
        <f t="shared" si="343"/>
        <v>-</v>
      </c>
      <c r="AQ161" s="210">
        <f>_xlfn.MAXIFS(Y!$F$61:$J$61, Y!$F$61:$J$61, "&lt;="&amp;AP161)</f>
        <v>0</v>
      </c>
      <c r="AR161" s="210" cm="1">
        <f t="array" ref="AR161">IFERROR(IF(AN161&gt;0, INDEX(Appliances, $W161, MATCH($AQ161, Y!$F$61:$J$61, 0)+3),0), 0)</f>
        <v>0</v>
      </c>
      <c r="AS161" s="64"/>
      <c r="AT161" s="211" t="b">
        <f t="shared" si="226"/>
        <v>0</v>
      </c>
      <c r="AU161" s="211">
        <f t="shared" si="329"/>
        <v>0</v>
      </c>
      <c r="AV161" s="211">
        <f t="shared" si="330"/>
        <v>0</v>
      </c>
      <c r="AW161" s="212">
        <f t="shared" si="344"/>
        <v>0</v>
      </c>
      <c r="AX161" s="213">
        <f t="shared" si="345"/>
        <v>0</v>
      </c>
      <c r="AY161" s="222" t="str">
        <f t="shared" si="346"/>
        <v>-</v>
      </c>
      <c r="AZ161" s="210">
        <f>_xlfn.MAXIFS(Y!$F$61:$J$61, Y!$F$61:$J$61, "&lt;="&amp;AY161)</f>
        <v>0</v>
      </c>
      <c r="BA161" s="210" cm="1">
        <f t="array" ref="BA161">IFERROR(IF(AW161&gt;0, INDEX(Appliances, $W161, MATCH($AQ161, Y!$F$61:$J$61, 0)+3),0), 0)</f>
        <v>0</v>
      </c>
      <c r="BB161" s="64"/>
    </row>
    <row r="162" spans="1:54" s="264" customFormat="1" ht="12" x14ac:dyDescent="0.2">
      <c r="A162" s="64"/>
      <c r="B162" s="251">
        <v>140</v>
      </c>
      <c r="C162" s="255"/>
      <c r="D162" s="255"/>
      <c r="E162" s="256"/>
      <c r="F162" s="257" t="str">
        <f>IFERROR(VLOOKUP(E162, Z!$A$2:$C$4127, 3, FALSE), "")</f>
        <v/>
      </c>
      <c r="G162" s="258"/>
      <c r="H162" s="255"/>
      <c r="I162" s="255"/>
      <c r="J162" s="256"/>
      <c r="K162" s="259"/>
      <c r="L162" s="260"/>
      <c r="M162" s="253">
        <f t="shared" si="209"/>
        <v>0</v>
      </c>
      <c r="N162" s="261"/>
      <c r="O162" s="260"/>
      <c r="P162" s="253">
        <f t="shared" si="334"/>
        <v>0</v>
      </c>
      <c r="Q162" s="261"/>
      <c r="R162" s="260"/>
      <c r="S162" s="262">
        <f t="shared" si="335"/>
        <v>0</v>
      </c>
      <c r="T162" s="268"/>
      <c r="U162" s="263">
        <f t="shared" si="336"/>
        <v>0</v>
      </c>
      <c r="V162" s="64"/>
      <c r="W162" s="210">
        <f t="shared" si="347"/>
        <v>0</v>
      </c>
      <c r="X162" s="210" t="str">
        <f t="shared" si="337"/>
        <v>-</v>
      </c>
      <c r="Y162" s="210" t="e">
        <f>IF(X162, MATCH(J162, Y!$F$62:$H$62, 0), 0)</f>
        <v>#VALUE!</v>
      </c>
      <c r="Z162" s="210" cm="1">
        <f t="array" ref="Z162">IFERROR(IF($X162, INDEX(Appliances, $W162, $Y162+3), 0), 0)</f>
        <v>0</v>
      </c>
      <c r="AA162" s="64"/>
      <c r="AB162" s="211" t="b">
        <f t="shared" si="219"/>
        <v>0</v>
      </c>
      <c r="AC162" s="211" cm="1">
        <f t="array" ref="AC162">IF($AB162, INDEX(Appliances, $W162, 9), 0)</f>
        <v>0</v>
      </c>
      <c r="AD162" s="211" cm="1">
        <f t="array" ref="AD162">IF($AB162, INDEX(Appliances, $W162, 10), 0)</f>
        <v>0</v>
      </c>
      <c r="AE162" s="212">
        <f t="shared" si="338"/>
        <v>0</v>
      </c>
      <c r="AF162" s="213">
        <f t="shared" si="339"/>
        <v>0</v>
      </c>
      <c r="AG162" s="222" t="str">
        <f t="shared" si="340"/>
        <v>-</v>
      </c>
      <c r="AH162" s="210">
        <f>_xlfn.MAXIFS(Y!$F$61:$J$61, Y!$F$61:$J$61, "&lt;="&amp;AG162)</f>
        <v>0</v>
      </c>
      <c r="AI162" s="210" cm="1">
        <f t="array" ref="AI162">IFERROR(IF(AE162&gt;0, INDEX(Appliances, $W162, MATCH($AH162, Y!$F$61:$J$61, 0)+3),0), 0)</f>
        <v>0</v>
      </c>
      <c r="AJ162" s="64"/>
      <c r="AK162" s="211" t="b">
        <f t="shared" si="222"/>
        <v>0</v>
      </c>
      <c r="AL162" s="211" cm="1">
        <f t="array" ref="AL162">IF($AK162, INDEX(Appliances, $W162, 9), 0)</f>
        <v>0</v>
      </c>
      <c r="AM162" s="211" cm="1">
        <f t="array" ref="AM162">IF($AK162, INDEX(Appliances, $W162, 10), 0)</f>
        <v>0</v>
      </c>
      <c r="AN162" s="212">
        <f t="shared" si="341"/>
        <v>0</v>
      </c>
      <c r="AO162" s="213">
        <f t="shared" si="342"/>
        <v>0</v>
      </c>
      <c r="AP162" s="222" t="str">
        <f t="shared" si="343"/>
        <v>-</v>
      </c>
      <c r="AQ162" s="210">
        <f>_xlfn.MAXIFS(Y!$F$61:$J$61, Y!$F$61:$J$61, "&lt;="&amp;AP162)</f>
        <v>0</v>
      </c>
      <c r="AR162" s="210" cm="1">
        <f t="array" ref="AR162">IFERROR(IF(AN162&gt;0, INDEX(Appliances, $W162, MATCH($AQ162, Y!$F$61:$J$61, 0)+3),0), 0)</f>
        <v>0</v>
      </c>
      <c r="AS162" s="64"/>
      <c r="AT162" s="211" t="b">
        <f t="shared" si="226"/>
        <v>0</v>
      </c>
      <c r="AU162" s="211">
        <f t="shared" si="332"/>
        <v>0</v>
      </c>
      <c r="AV162" s="211">
        <f t="shared" si="333"/>
        <v>0</v>
      </c>
      <c r="AW162" s="212">
        <f t="shared" si="344"/>
        <v>0</v>
      </c>
      <c r="AX162" s="213">
        <f t="shared" si="345"/>
        <v>0</v>
      </c>
      <c r="AY162" s="222" t="str">
        <f t="shared" si="346"/>
        <v>-</v>
      </c>
      <c r="AZ162" s="210">
        <f>_xlfn.MAXIFS(Y!$F$61:$J$61, Y!$F$61:$J$61, "&lt;="&amp;AY162)</f>
        <v>0</v>
      </c>
      <c r="BA162" s="210" cm="1">
        <f t="array" ref="BA162">IFERROR(IF(AW162&gt;0, INDEX(Appliances, $W162, MATCH($AQ162, Y!$F$61:$J$61, 0)+3),0), 0)</f>
        <v>0</v>
      </c>
      <c r="BB162" s="64"/>
    </row>
    <row r="163" spans="1:54" s="264" customFormat="1" ht="12" x14ac:dyDescent="0.2">
      <c r="A163" s="64"/>
      <c r="B163" s="251">
        <v>141</v>
      </c>
      <c r="C163" s="255"/>
      <c r="D163" s="255"/>
      <c r="E163" s="256"/>
      <c r="F163" s="257" t="str">
        <f>IFERROR(VLOOKUP(E163, Z!$A$2:$C$4127, 3, FALSE), "")</f>
        <v/>
      </c>
      <c r="G163" s="258"/>
      <c r="H163" s="255"/>
      <c r="I163" s="255"/>
      <c r="J163" s="256"/>
      <c r="K163" s="259"/>
      <c r="L163" s="260"/>
      <c r="M163" s="253">
        <f t="shared" si="209"/>
        <v>0</v>
      </c>
      <c r="N163" s="261"/>
      <c r="O163" s="260"/>
      <c r="P163" s="253">
        <f t="shared" si="334"/>
        <v>0</v>
      </c>
      <c r="Q163" s="261"/>
      <c r="R163" s="260"/>
      <c r="S163" s="262">
        <f t="shared" si="335"/>
        <v>0</v>
      </c>
      <c r="T163" s="268"/>
      <c r="U163" s="263">
        <f t="shared" si="336"/>
        <v>0</v>
      </c>
      <c r="V163" s="64"/>
      <c r="W163" s="210">
        <f t="shared" si="347"/>
        <v>0</v>
      </c>
      <c r="X163" s="210" t="str">
        <f t="shared" si="337"/>
        <v>-</v>
      </c>
      <c r="Y163" s="210" t="e">
        <f>IF(X163, MATCH(J163, Y!$F$62:$H$62, 0), 0)</f>
        <v>#VALUE!</v>
      </c>
      <c r="Z163" s="210" cm="1">
        <f t="array" ref="Z163">IFERROR(IF($X163, INDEX(Appliances, $W163, $Y163+3), 0), 0)</f>
        <v>0</v>
      </c>
      <c r="AA163" s="64"/>
      <c r="AB163" s="211" t="b">
        <f t="shared" si="219"/>
        <v>0</v>
      </c>
      <c r="AC163" s="211" cm="1">
        <f t="array" ref="AC163">IF($AB163, INDEX(Appliances, $W163, 9), 0)</f>
        <v>0</v>
      </c>
      <c r="AD163" s="211" cm="1">
        <f t="array" ref="AD163">IF($AB163, INDEX(Appliances, $W163, 10), 0)</f>
        <v>0</v>
      </c>
      <c r="AE163" s="212">
        <f t="shared" si="338"/>
        <v>0</v>
      </c>
      <c r="AF163" s="213">
        <f t="shared" si="339"/>
        <v>0</v>
      </c>
      <c r="AG163" s="222" t="str">
        <f t="shared" si="340"/>
        <v>-</v>
      </c>
      <c r="AH163" s="210">
        <f>_xlfn.MAXIFS(Y!$F$61:$J$61, Y!$F$61:$J$61, "&lt;="&amp;AG163)</f>
        <v>0</v>
      </c>
      <c r="AI163" s="210" cm="1">
        <f t="array" ref="AI163">IFERROR(IF(AE163&gt;0, INDEX(Appliances, $W163, MATCH($AH163, Y!$F$61:$J$61, 0)+3),0), 0)</f>
        <v>0</v>
      </c>
      <c r="AJ163" s="64"/>
      <c r="AK163" s="211" t="b">
        <f t="shared" si="222"/>
        <v>0</v>
      </c>
      <c r="AL163" s="211" cm="1">
        <f t="array" ref="AL163">IF($AK163, INDEX(Appliances, $W163, 9), 0)</f>
        <v>0</v>
      </c>
      <c r="AM163" s="211" cm="1">
        <f t="array" ref="AM163">IF($AK163, INDEX(Appliances, $W163, 10), 0)</f>
        <v>0</v>
      </c>
      <c r="AN163" s="212">
        <f t="shared" si="341"/>
        <v>0</v>
      </c>
      <c r="AO163" s="213">
        <f t="shared" si="342"/>
        <v>0</v>
      </c>
      <c r="AP163" s="222" t="str">
        <f t="shared" si="343"/>
        <v>-</v>
      </c>
      <c r="AQ163" s="210">
        <f>_xlfn.MAXIFS(Y!$F$61:$J$61, Y!$F$61:$J$61, "&lt;="&amp;AP163)</f>
        <v>0</v>
      </c>
      <c r="AR163" s="210" cm="1">
        <f t="array" ref="AR163">IFERROR(IF(AN163&gt;0, INDEX(Appliances, $W163, MATCH($AQ163, Y!$F$61:$J$61, 0)+3),0), 0)</f>
        <v>0</v>
      </c>
      <c r="AS163" s="64"/>
      <c r="AT163" s="211" t="b">
        <f t="shared" si="226"/>
        <v>0</v>
      </c>
      <c r="AU163" s="211">
        <f t="shared" si="329"/>
        <v>0</v>
      </c>
      <c r="AV163" s="211">
        <f t="shared" si="330"/>
        <v>0</v>
      </c>
      <c r="AW163" s="212">
        <f t="shared" si="344"/>
        <v>0</v>
      </c>
      <c r="AX163" s="213">
        <f t="shared" si="345"/>
        <v>0</v>
      </c>
      <c r="AY163" s="222" t="str">
        <f t="shared" si="346"/>
        <v>-</v>
      </c>
      <c r="AZ163" s="210">
        <f>_xlfn.MAXIFS(Y!$F$61:$J$61, Y!$F$61:$J$61, "&lt;="&amp;AY163)</f>
        <v>0</v>
      </c>
      <c r="BA163" s="210" cm="1">
        <f t="array" ref="BA163">IFERROR(IF(AW163&gt;0, INDEX(Appliances, $W163, MATCH($AQ163, Y!$F$61:$J$61, 0)+3),0), 0)</f>
        <v>0</v>
      </c>
      <c r="BB163" s="64"/>
    </row>
    <row r="164" spans="1:54" s="264" customFormat="1" ht="12" x14ac:dyDescent="0.2">
      <c r="A164" s="64"/>
      <c r="B164" s="251">
        <v>142</v>
      </c>
      <c r="C164" s="255"/>
      <c r="D164" s="255"/>
      <c r="E164" s="256"/>
      <c r="F164" s="257" t="str">
        <f>IFERROR(VLOOKUP(E164, Z!$A$2:$C$4127, 3, FALSE), "")</f>
        <v/>
      </c>
      <c r="G164" s="258"/>
      <c r="H164" s="255"/>
      <c r="I164" s="255"/>
      <c r="J164" s="256"/>
      <c r="K164" s="259"/>
      <c r="L164" s="260"/>
      <c r="M164" s="253">
        <f t="shared" si="209"/>
        <v>0</v>
      </c>
      <c r="N164" s="261"/>
      <c r="O164" s="260"/>
      <c r="P164" s="253">
        <f t="shared" si="334"/>
        <v>0</v>
      </c>
      <c r="Q164" s="261"/>
      <c r="R164" s="260"/>
      <c r="S164" s="262">
        <f t="shared" si="335"/>
        <v>0</v>
      </c>
      <c r="T164" s="268"/>
      <c r="U164" s="263">
        <f t="shared" si="336"/>
        <v>0</v>
      </c>
      <c r="V164" s="64"/>
      <c r="W164" s="210">
        <f t="shared" si="347"/>
        <v>0</v>
      </c>
      <c r="X164" s="210" t="str">
        <f t="shared" si="337"/>
        <v>-</v>
      </c>
      <c r="Y164" s="210" t="e">
        <f>IF(X164, MATCH(J164, Y!$F$62:$H$62, 0), 0)</f>
        <v>#VALUE!</v>
      </c>
      <c r="Z164" s="210" cm="1">
        <f t="array" ref="Z164">IFERROR(IF($X164, INDEX(Appliances, $W164, $Y164+3), 0), 0)</f>
        <v>0</v>
      </c>
      <c r="AA164" s="64"/>
      <c r="AB164" s="211" t="b">
        <f t="shared" si="219"/>
        <v>0</v>
      </c>
      <c r="AC164" s="211" cm="1">
        <f t="array" ref="AC164">IF($AB164, INDEX(Appliances, $W164, 9), 0)</f>
        <v>0</v>
      </c>
      <c r="AD164" s="211" cm="1">
        <f t="array" ref="AD164">IF($AB164, INDEX(Appliances, $W164, 10), 0)</f>
        <v>0</v>
      </c>
      <c r="AE164" s="212">
        <f t="shared" si="338"/>
        <v>0</v>
      </c>
      <c r="AF164" s="213">
        <f t="shared" si="339"/>
        <v>0</v>
      </c>
      <c r="AG164" s="222" t="str">
        <f t="shared" si="340"/>
        <v>-</v>
      </c>
      <c r="AH164" s="210">
        <f>_xlfn.MAXIFS(Y!$F$61:$J$61, Y!$F$61:$J$61, "&lt;="&amp;AG164)</f>
        <v>0</v>
      </c>
      <c r="AI164" s="210" cm="1">
        <f t="array" ref="AI164">IFERROR(IF(AE164&gt;0, INDEX(Appliances, $W164, MATCH($AH164, Y!$F$61:$J$61, 0)+3),0), 0)</f>
        <v>0</v>
      </c>
      <c r="AJ164" s="64"/>
      <c r="AK164" s="211" t="b">
        <f t="shared" si="222"/>
        <v>0</v>
      </c>
      <c r="AL164" s="211" cm="1">
        <f t="array" ref="AL164">IF($AK164, INDEX(Appliances, $W164, 9), 0)</f>
        <v>0</v>
      </c>
      <c r="AM164" s="211" cm="1">
        <f t="array" ref="AM164">IF($AK164, INDEX(Appliances, $W164, 10), 0)</f>
        <v>0</v>
      </c>
      <c r="AN164" s="212">
        <f t="shared" si="341"/>
        <v>0</v>
      </c>
      <c r="AO164" s="213">
        <f t="shared" si="342"/>
        <v>0</v>
      </c>
      <c r="AP164" s="222" t="str">
        <f t="shared" si="343"/>
        <v>-</v>
      </c>
      <c r="AQ164" s="210">
        <f>_xlfn.MAXIFS(Y!$F$61:$J$61, Y!$F$61:$J$61, "&lt;="&amp;AP164)</f>
        <v>0</v>
      </c>
      <c r="AR164" s="210" cm="1">
        <f t="array" ref="AR164">IFERROR(IF(AN164&gt;0, INDEX(Appliances, $W164, MATCH($AQ164, Y!$F$61:$J$61, 0)+3),0), 0)</f>
        <v>0</v>
      </c>
      <c r="AS164" s="64"/>
      <c r="AT164" s="211" t="b">
        <f t="shared" si="226"/>
        <v>0</v>
      </c>
      <c r="AU164" s="211">
        <f t="shared" si="332"/>
        <v>0</v>
      </c>
      <c r="AV164" s="211">
        <f t="shared" si="333"/>
        <v>0</v>
      </c>
      <c r="AW164" s="212">
        <f t="shared" si="344"/>
        <v>0</v>
      </c>
      <c r="AX164" s="213">
        <f t="shared" si="345"/>
        <v>0</v>
      </c>
      <c r="AY164" s="222" t="str">
        <f t="shared" si="346"/>
        <v>-</v>
      </c>
      <c r="AZ164" s="210">
        <f>_xlfn.MAXIFS(Y!$F$61:$J$61, Y!$F$61:$J$61, "&lt;="&amp;AY164)</f>
        <v>0</v>
      </c>
      <c r="BA164" s="210" cm="1">
        <f t="array" ref="BA164">IFERROR(IF(AW164&gt;0, INDEX(Appliances, $W164, MATCH($AQ164, Y!$F$61:$J$61, 0)+3),0), 0)</f>
        <v>0</v>
      </c>
      <c r="BB164" s="64"/>
    </row>
    <row r="165" spans="1:54" s="264" customFormat="1" ht="12" x14ac:dyDescent="0.2">
      <c r="A165" s="64"/>
      <c r="B165" s="251">
        <v>143</v>
      </c>
      <c r="C165" s="255"/>
      <c r="D165" s="255"/>
      <c r="E165" s="256"/>
      <c r="F165" s="257" t="str">
        <f>IFERROR(VLOOKUP(E165, Z!$A$2:$C$4127, 3, FALSE), "")</f>
        <v/>
      </c>
      <c r="G165" s="258"/>
      <c r="H165" s="255"/>
      <c r="I165" s="255"/>
      <c r="J165" s="256"/>
      <c r="K165" s="259"/>
      <c r="L165" s="260"/>
      <c r="M165" s="253">
        <f t="shared" si="209"/>
        <v>0</v>
      </c>
      <c r="N165" s="261"/>
      <c r="O165" s="260"/>
      <c r="P165" s="253">
        <f t="shared" si="334"/>
        <v>0</v>
      </c>
      <c r="Q165" s="261"/>
      <c r="R165" s="260"/>
      <c r="S165" s="262">
        <f t="shared" si="335"/>
        <v>0</v>
      </c>
      <c r="T165" s="268"/>
      <c r="U165" s="263">
        <f t="shared" si="336"/>
        <v>0</v>
      </c>
      <c r="V165" s="64"/>
      <c r="W165" s="210">
        <f t="shared" si="347"/>
        <v>0</v>
      </c>
      <c r="X165" s="210" t="str">
        <f t="shared" si="337"/>
        <v>-</v>
      </c>
      <c r="Y165" s="210" t="e">
        <f>IF(X165, MATCH(J165, Y!$F$62:$H$62, 0), 0)</f>
        <v>#VALUE!</v>
      </c>
      <c r="Z165" s="210" cm="1">
        <f t="array" ref="Z165">IFERROR(IF($X165, INDEX(Appliances, $W165, $Y165+3), 0), 0)</f>
        <v>0</v>
      </c>
      <c r="AA165" s="64"/>
      <c r="AB165" s="211" t="b">
        <f t="shared" si="219"/>
        <v>0</v>
      </c>
      <c r="AC165" s="211" cm="1">
        <f t="array" ref="AC165">IF($AB165, INDEX(Appliances, $W165, 9), 0)</f>
        <v>0</v>
      </c>
      <c r="AD165" s="211" cm="1">
        <f t="array" ref="AD165">IF($AB165, INDEX(Appliances, $W165, 10), 0)</f>
        <v>0</v>
      </c>
      <c r="AE165" s="212">
        <f t="shared" si="338"/>
        <v>0</v>
      </c>
      <c r="AF165" s="213">
        <f t="shared" si="339"/>
        <v>0</v>
      </c>
      <c r="AG165" s="222" t="str">
        <f t="shared" si="340"/>
        <v>-</v>
      </c>
      <c r="AH165" s="210">
        <f>_xlfn.MAXIFS(Y!$F$61:$J$61, Y!$F$61:$J$61, "&lt;="&amp;AG165)</f>
        <v>0</v>
      </c>
      <c r="AI165" s="210" cm="1">
        <f t="array" ref="AI165">IFERROR(IF(AE165&gt;0, INDEX(Appliances, $W165, MATCH($AH165, Y!$F$61:$J$61, 0)+3),0), 0)</f>
        <v>0</v>
      </c>
      <c r="AJ165" s="64"/>
      <c r="AK165" s="211" t="b">
        <f t="shared" si="222"/>
        <v>0</v>
      </c>
      <c r="AL165" s="211" cm="1">
        <f t="array" ref="AL165">IF($AK165, INDEX(Appliances, $W165, 9), 0)</f>
        <v>0</v>
      </c>
      <c r="AM165" s="211" cm="1">
        <f t="array" ref="AM165">IF($AK165, INDEX(Appliances, $W165, 10), 0)</f>
        <v>0</v>
      </c>
      <c r="AN165" s="212">
        <f t="shared" si="341"/>
        <v>0</v>
      </c>
      <c r="AO165" s="213">
        <f t="shared" si="342"/>
        <v>0</v>
      </c>
      <c r="AP165" s="222" t="str">
        <f t="shared" si="343"/>
        <v>-</v>
      </c>
      <c r="AQ165" s="210">
        <f>_xlfn.MAXIFS(Y!$F$61:$J$61, Y!$F$61:$J$61, "&lt;="&amp;AP165)</f>
        <v>0</v>
      </c>
      <c r="AR165" s="210" cm="1">
        <f t="array" ref="AR165">IFERROR(IF(AN165&gt;0, INDEX(Appliances, $W165, MATCH($AQ165, Y!$F$61:$J$61, 0)+3),0), 0)</f>
        <v>0</v>
      </c>
      <c r="AS165" s="64"/>
      <c r="AT165" s="211" t="b">
        <f t="shared" si="226"/>
        <v>0</v>
      </c>
      <c r="AU165" s="211">
        <f t="shared" si="329"/>
        <v>0</v>
      </c>
      <c r="AV165" s="211">
        <f t="shared" si="330"/>
        <v>0</v>
      </c>
      <c r="AW165" s="212">
        <f t="shared" si="344"/>
        <v>0</v>
      </c>
      <c r="AX165" s="213">
        <f t="shared" si="345"/>
        <v>0</v>
      </c>
      <c r="AY165" s="222" t="str">
        <f t="shared" si="346"/>
        <v>-</v>
      </c>
      <c r="AZ165" s="210">
        <f>_xlfn.MAXIFS(Y!$F$61:$J$61, Y!$F$61:$J$61, "&lt;="&amp;AY165)</f>
        <v>0</v>
      </c>
      <c r="BA165" s="210" cm="1">
        <f t="array" ref="BA165">IFERROR(IF(AW165&gt;0, INDEX(Appliances, $W165, MATCH($AQ165, Y!$F$61:$J$61, 0)+3),0), 0)</f>
        <v>0</v>
      </c>
      <c r="BB165" s="64"/>
    </row>
    <row r="166" spans="1:54" s="264" customFormat="1" ht="12" x14ac:dyDescent="0.2">
      <c r="A166" s="64"/>
      <c r="B166" s="251">
        <v>144</v>
      </c>
      <c r="C166" s="255"/>
      <c r="D166" s="255"/>
      <c r="E166" s="256"/>
      <c r="F166" s="257" t="str">
        <f>IFERROR(VLOOKUP(E166, Z!$A$2:$C$4127, 3, FALSE), "")</f>
        <v/>
      </c>
      <c r="G166" s="258"/>
      <c r="H166" s="255"/>
      <c r="I166" s="255"/>
      <c r="J166" s="256"/>
      <c r="K166" s="259"/>
      <c r="L166" s="260"/>
      <c r="M166" s="253">
        <f t="shared" si="209"/>
        <v>0</v>
      </c>
      <c r="N166" s="261"/>
      <c r="O166" s="260"/>
      <c r="P166" s="253">
        <f t="shared" si="334"/>
        <v>0</v>
      </c>
      <c r="Q166" s="261"/>
      <c r="R166" s="260"/>
      <c r="S166" s="262">
        <f t="shared" si="335"/>
        <v>0</v>
      </c>
      <c r="T166" s="268"/>
      <c r="U166" s="263">
        <f t="shared" si="336"/>
        <v>0</v>
      </c>
      <c r="V166" s="64"/>
      <c r="W166" s="210">
        <f t="shared" si="347"/>
        <v>0</v>
      </c>
      <c r="X166" s="210" t="str">
        <f t="shared" si="337"/>
        <v>-</v>
      </c>
      <c r="Y166" s="210" t="e">
        <f>IF(X166, MATCH(J166, Y!$F$62:$H$62, 0), 0)</f>
        <v>#VALUE!</v>
      </c>
      <c r="Z166" s="210" cm="1">
        <f t="array" ref="Z166">IFERROR(IF($X166, INDEX(Appliances, $W166, $Y166+3), 0), 0)</f>
        <v>0</v>
      </c>
      <c r="AA166" s="64"/>
      <c r="AB166" s="211" t="b">
        <f t="shared" si="219"/>
        <v>0</v>
      </c>
      <c r="AC166" s="211" cm="1">
        <f t="array" ref="AC166">IF($AB166, INDEX(Appliances, $W166, 9), 0)</f>
        <v>0</v>
      </c>
      <c r="AD166" s="211" cm="1">
        <f t="array" ref="AD166">IF($AB166, INDEX(Appliances, $W166, 10), 0)</f>
        <v>0</v>
      </c>
      <c r="AE166" s="212">
        <f t="shared" si="338"/>
        <v>0</v>
      </c>
      <c r="AF166" s="213">
        <f t="shared" si="339"/>
        <v>0</v>
      </c>
      <c r="AG166" s="222" t="str">
        <f t="shared" si="340"/>
        <v>-</v>
      </c>
      <c r="AH166" s="210">
        <f>_xlfn.MAXIFS(Y!$F$61:$J$61, Y!$F$61:$J$61, "&lt;="&amp;AG166)</f>
        <v>0</v>
      </c>
      <c r="AI166" s="210" cm="1">
        <f t="array" ref="AI166">IFERROR(IF(AE166&gt;0, INDEX(Appliances, $W166, MATCH($AH166, Y!$F$61:$J$61, 0)+3),0), 0)</f>
        <v>0</v>
      </c>
      <c r="AJ166" s="64"/>
      <c r="AK166" s="211" t="b">
        <f t="shared" si="222"/>
        <v>0</v>
      </c>
      <c r="AL166" s="211" cm="1">
        <f t="array" ref="AL166">IF($AK166, INDEX(Appliances, $W166, 9), 0)</f>
        <v>0</v>
      </c>
      <c r="AM166" s="211" cm="1">
        <f t="array" ref="AM166">IF($AK166, INDEX(Appliances, $W166, 10), 0)</f>
        <v>0</v>
      </c>
      <c r="AN166" s="212">
        <f t="shared" si="341"/>
        <v>0</v>
      </c>
      <c r="AO166" s="213">
        <f t="shared" si="342"/>
        <v>0</v>
      </c>
      <c r="AP166" s="222" t="str">
        <f t="shared" si="343"/>
        <v>-</v>
      </c>
      <c r="AQ166" s="210">
        <f>_xlfn.MAXIFS(Y!$F$61:$J$61, Y!$F$61:$J$61, "&lt;="&amp;AP166)</f>
        <v>0</v>
      </c>
      <c r="AR166" s="210" cm="1">
        <f t="array" ref="AR166">IFERROR(IF(AN166&gt;0, INDEX(Appliances, $W166, MATCH($AQ166, Y!$F$61:$J$61, 0)+3),0), 0)</f>
        <v>0</v>
      </c>
      <c r="AS166" s="64"/>
      <c r="AT166" s="211" t="b">
        <f t="shared" si="226"/>
        <v>0</v>
      </c>
      <c r="AU166" s="211">
        <f t="shared" si="332"/>
        <v>0</v>
      </c>
      <c r="AV166" s="211">
        <f t="shared" si="333"/>
        <v>0</v>
      </c>
      <c r="AW166" s="212">
        <f t="shared" si="344"/>
        <v>0</v>
      </c>
      <c r="AX166" s="213">
        <f t="shared" si="345"/>
        <v>0</v>
      </c>
      <c r="AY166" s="222" t="str">
        <f t="shared" si="346"/>
        <v>-</v>
      </c>
      <c r="AZ166" s="210">
        <f>_xlfn.MAXIFS(Y!$F$61:$J$61, Y!$F$61:$J$61, "&lt;="&amp;AY166)</f>
        <v>0</v>
      </c>
      <c r="BA166" s="210" cm="1">
        <f t="array" ref="BA166">IFERROR(IF(AW166&gt;0, INDEX(Appliances, $W166, MATCH($AQ166, Y!$F$61:$J$61, 0)+3),0), 0)</f>
        <v>0</v>
      </c>
      <c r="BB166" s="64"/>
    </row>
    <row r="167" spans="1:54" s="264" customFormat="1" ht="12" x14ac:dyDescent="0.2">
      <c r="A167" s="64"/>
      <c r="B167" s="251">
        <v>145</v>
      </c>
      <c r="C167" s="255"/>
      <c r="D167" s="255"/>
      <c r="E167" s="256"/>
      <c r="F167" s="257" t="str">
        <f>IFERROR(VLOOKUP(E167, Z!$A$2:$C$4127, 3, FALSE), "")</f>
        <v/>
      </c>
      <c r="G167" s="258"/>
      <c r="H167" s="255"/>
      <c r="I167" s="255"/>
      <c r="J167" s="256"/>
      <c r="K167" s="259"/>
      <c r="L167" s="260"/>
      <c r="M167" s="253">
        <f t="shared" si="209"/>
        <v>0</v>
      </c>
      <c r="N167" s="261"/>
      <c r="O167" s="260"/>
      <c r="P167" s="253">
        <f t="shared" si="334"/>
        <v>0</v>
      </c>
      <c r="Q167" s="261"/>
      <c r="R167" s="260"/>
      <c r="S167" s="262">
        <f t="shared" si="335"/>
        <v>0</v>
      </c>
      <c r="T167" s="268"/>
      <c r="U167" s="263">
        <f t="shared" si="336"/>
        <v>0</v>
      </c>
      <c r="V167" s="64"/>
      <c r="W167" s="210">
        <f t="shared" si="347"/>
        <v>0</v>
      </c>
      <c r="X167" s="210" t="str">
        <f t="shared" si="337"/>
        <v>-</v>
      </c>
      <c r="Y167" s="210" t="e">
        <f>IF(X167, MATCH(J167, Y!$F$62:$H$62, 0), 0)</f>
        <v>#VALUE!</v>
      </c>
      <c r="Z167" s="210" cm="1">
        <f t="array" ref="Z167">IFERROR(IF($X167, INDEX(Appliances, $W167, $Y167+3), 0), 0)</f>
        <v>0</v>
      </c>
      <c r="AA167" s="64"/>
      <c r="AB167" s="211" t="b">
        <f t="shared" si="219"/>
        <v>0</v>
      </c>
      <c r="AC167" s="211" cm="1">
        <f t="array" ref="AC167">IF($AB167, INDEX(Appliances, $W167, 9), 0)</f>
        <v>0</v>
      </c>
      <c r="AD167" s="211" cm="1">
        <f t="array" ref="AD167">IF($AB167, INDEX(Appliances, $W167, 10), 0)</f>
        <v>0</v>
      </c>
      <c r="AE167" s="212">
        <f t="shared" si="338"/>
        <v>0</v>
      </c>
      <c r="AF167" s="213">
        <f t="shared" si="339"/>
        <v>0</v>
      </c>
      <c r="AG167" s="222" t="str">
        <f t="shared" si="340"/>
        <v>-</v>
      </c>
      <c r="AH167" s="210">
        <f>_xlfn.MAXIFS(Y!$F$61:$J$61, Y!$F$61:$J$61, "&lt;="&amp;AG167)</f>
        <v>0</v>
      </c>
      <c r="AI167" s="210" cm="1">
        <f t="array" ref="AI167">IFERROR(IF(AE167&gt;0, INDEX(Appliances, $W167, MATCH($AH167, Y!$F$61:$J$61, 0)+3),0), 0)</f>
        <v>0</v>
      </c>
      <c r="AJ167" s="64"/>
      <c r="AK167" s="211" t="b">
        <f t="shared" si="222"/>
        <v>0</v>
      </c>
      <c r="AL167" s="211" cm="1">
        <f t="array" ref="AL167">IF($AK167, INDEX(Appliances, $W167, 9), 0)</f>
        <v>0</v>
      </c>
      <c r="AM167" s="211" cm="1">
        <f t="array" ref="AM167">IF($AK167, INDEX(Appliances, $W167, 10), 0)</f>
        <v>0</v>
      </c>
      <c r="AN167" s="212">
        <f t="shared" si="341"/>
        <v>0</v>
      </c>
      <c r="AO167" s="213">
        <f t="shared" si="342"/>
        <v>0</v>
      </c>
      <c r="AP167" s="222" t="str">
        <f t="shared" si="343"/>
        <v>-</v>
      </c>
      <c r="AQ167" s="210">
        <f>_xlfn.MAXIFS(Y!$F$61:$J$61, Y!$F$61:$J$61, "&lt;="&amp;AP167)</f>
        <v>0</v>
      </c>
      <c r="AR167" s="210" cm="1">
        <f t="array" ref="AR167">IFERROR(IF(AN167&gt;0, INDEX(Appliances, $W167, MATCH($AQ167, Y!$F$61:$J$61, 0)+3),0), 0)</f>
        <v>0</v>
      </c>
      <c r="AS167" s="64"/>
      <c r="AT167" s="211" t="b">
        <f t="shared" si="226"/>
        <v>0</v>
      </c>
      <c r="AU167" s="211">
        <f t="shared" si="329"/>
        <v>0</v>
      </c>
      <c r="AV167" s="211">
        <f t="shared" si="330"/>
        <v>0</v>
      </c>
      <c r="AW167" s="212">
        <f t="shared" si="344"/>
        <v>0</v>
      </c>
      <c r="AX167" s="213">
        <f t="shared" si="345"/>
        <v>0</v>
      </c>
      <c r="AY167" s="222" t="str">
        <f t="shared" si="346"/>
        <v>-</v>
      </c>
      <c r="AZ167" s="210">
        <f>_xlfn.MAXIFS(Y!$F$61:$J$61, Y!$F$61:$J$61, "&lt;="&amp;AY167)</f>
        <v>0</v>
      </c>
      <c r="BA167" s="210" cm="1">
        <f t="array" ref="BA167">IFERROR(IF(AW167&gt;0, INDEX(Appliances, $W167, MATCH($AQ167, Y!$F$61:$J$61, 0)+3),0), 0)</f>
        <v>0</v>
      </c>
      <c r="BB167" s="64"/>
    </row>
    <row r="168" spans="1:54" s="264" customFormat="1" ht="12" x14ac:dyDescent="0.2">
      <c r="A168" s="64"/>
      <c r="B168" s="251">
        <v>146</v>
      </c>
      <c r="C168" s="255"/>
      <c r="D168" s="255"/>
      <c r="E168" s="256"/>
      <c r="F168" s="257" t="str">
        <f>IFERROR(VLOOKUP(E168, Z!$A$2:$C$4127, 3, FALSE), "")</f>
        <v/>
      </c>
      <c r="G168" s="258"/>
      <c r="H168" s="255"/>
      <c r="I168" s="255"/>
      <c r="J168" s="256"/>
      <c r="K168" s="259"/>
      <c r="L168" s="260"/>
      <c r="M168" s="253">
        <f t="shared" si="209"/>
        <v>0</v>
      </c>
      <c r="N168" s="261"/>
      <c r="O168" s="260"/>
      <c r="P168" s="253">
        <f t="shared" si="334"/>
        <v>0</v>
      </c>
      <c r="Q168" s="261"/>
      <c r="R168" s="260"/>
      <c r="S168" s="262">
        <f t="shared" si="335"/>
        <v>0</v>
      </c>
      <c r="T168" s="268"/>
      <c r="U168" s="263">
        <f t="shared" si="336"/>
        <v>0</v>
      </c>
      <c r="V168" s="64"/>
      <c r="W168" s="210">
        <f t="shared" si="347"/>
        <v>0</v>
      </c>
      <c r="X168" s="210" t="str">
        <f t="shared" si="337"/>
        <v>-</v>
      </c>
      <c r="Y168" s="210" t="e">
        <f>IF(X168, MATCH(J168, Y!$F$62:$H$62, 0), 0)</f>
        <v>#VALUE!</v>
      </c>
      <c r="Z168" s="210" cm="1">
        <f t="array" ref="Z168">IFERROR(IF($X168, INDEX(Appliances, $W168, $Y168+3), 0), 0)</f>
        <v>0</v>
      </c>
      <c r="AA168" s="64"/>
      <c r="AB168" s="211" t="b">
        <f t="shared" si="219"/>
        <v>0</v>
      </c>
      <c r="AC168" s="211" cm="1">
        <f t="array" ref="AC168">IF($AB168, INDEX(Appliances, $W168, 9), 0)</f>
        <v>0</v>
      </c>
      <c r="AD168" s="211" cm="1">
        <f t="array" ref="AD168">IF($AB168, INDEX(Appliances, $W168, 10), 0)</f>
        <v>0</v>
      </c>
      <c r="AE168" s="212">
        <f t="shared" si="338"/>
        <v>0</v>
      </c>
      <c r="AF168" s="213">
        <f t="shared" si="339"/>
        <v>0</v>
      </c>
      <c r="AG168" s="222" t="str">
        <f t="shared" si="340"/>
        <v>-</v>
      </c>
      <c r="AH168" s="210">
        <f>_xlfn.MAXIFS(Y!$F$61:$J$61, Y!$F$61:$J$61, "&lt;="&amp;AG168)</f>
        <v>0</v>
      </c>
      <c r="AI168" s="210" cm="1">
        <f t="array" ref="AI168">IFERROR(IF(AE168&gt;0, INDEX(Appliances, $W168, MATCH($AH168, Y!$F$61:$J$61, 0)+3),0), 0)</f>
        <v>0</v>
      </c>
      <c r="AJ168" s="64"/>
      <c r="AK168" s="211" t="b">
        <f t="shared" si="222"/>
        <v>0</v>
      </c>
      <c r="AL168" s="211" cm="1">
        <f t="array" ref="AL168">IF($AK168, INDEX(Appliances, $W168, 9), 0)</f>
        <v>0</v>
      </c>
      <c r="AM168" s="211" cm="1">
        <f t="array" ref="AM168">IF($AK168, INDEX(Appliances, $W168, 10), 0)</f>
        <v>0</v>
      </c>
      <c r="AN168" s="212">
        <f t="shared" si="341"/>
        <v>0</v>
      </c>
      <c r="AO168" s="213">
        <f t="shared" si="342"/>
        <v>0</v>
      </c>
      <c r="AP168" s="222" t="str">
        <f t="shared" si="343"/>
        <v>-</v>
      </c>
      <c r="AQ168" s="210">
        <f>_xlfn.MAXIFS(Y!$F$61:$J$61, Y!$F$61:$J$61, "&lt;="&amp;AP168)</f>
        <v>0</v>
      </c>
      <c r="AR168" s="210" cm="1">
        <f t="array" ref="AR168">IFERROR(IF(AN168&gt;0, INDEX(Appliances, $W168, MATCH($AQ168, Y!$F$61:$J$61, 0)+3),0), 0)</f>
        <v>0</v>
      </c>
      <c r="AS168" s="64"/>
      <c r="AT168" s="211" t="b">
        <f t="shared" si="226"/>
        <v>0</v>
      </c>
      <c r="AU168" s="211">
        <f t="shared" si="332"/>
        <v>0</v>
      </c>
      <c r="AV168" s="211">
        <f t="shared" si="333"/>
        <v>0</v>
      </c>
      <c r="AW168" s="212">
        <f t="shared" si="344"/>
        <v>0</v>
      </c>
      <c r="AX168" s="213">
        <f t="shared" si="345"/>
        <v>0</v>
      </c>
      <c r="AY168" s="222" t="str">
        <f t="shared" si="346"/>
        <v>-</v>
      </c>
      <c r="AZ168" s="210">
        <f>_xlfn.MAXIFS(Y!$F$61:$J$61, Y!$F$61:$J$61, "&lt;="&amp;AY168)</f>
        <v>0</v>
      </c>
      <c r="BA168" s="210" cm="1">
        <f t="array" ref="BA168">IFERROR(IF(AW168&gt;0, INDEX(Appliances, $W168, MATCH($AQ168, Y!$F$61:$J$61, 0)+3),0), 0)</f>
        <v>0</v>
      </c>
      <c r="BB168" s="64"/>
    </row>
    <row r="169" spans="1:54" s="264" customFormat="1" ht="12" x14ac:dyDescent="0.2">
      <c r="A169" s="64"/>
      <c r="B169" s="251">
        <v>147</v>
      </c>
      <c r="C169" s="255"/>
      <c r="D169" s="255"/>
      <c r="E169" s="256"/>
      <c r="F169" s="257" t="str">
        <f>IFERROR(VLOOKUP(E169, Z!$A$2:$C$4127, 3, FALSE), "")</f>
        <v/>
      </c>
      <c r="G169" s="258"/>
      <c r="H169" s="255"/>
      <c r="I169" s="255"/>
      <c r="J169" s="256"/>
      <c r="K169" s="259"/>
      <c r="L169" s="260"/>
      <c r="M169" s="253">
        <f t="shared" si="209"/>
        <v>0</v>
      </c>
      <c r="N169" s="261"/>
      <c r="O169" s="260"/>
      <c r="P169" s="253">
        <f t="shared" si="334"/>
        <v>0</v>
      </c>
      <c r="Q169" s="261"/>
      <c r="R169" s="260"/>
      <c r="S169" s="262">
        <f t="shared" si="335"/>
        <v>0</v>
      </c>
      <c r="T169" s="268"/>
      <c r="U169" s="263">
        <f t="shared" si="336"/>
        <v>0</v>
      </c>
      <c r="V169" s="64"/>
      <c r="W169" s="210">
        <f t="shared" si="347"/>
        <v>0</v>
      </c>
      <c r="X169" s="210" t="str">
        <f t="shared" si="337"/>
        <v>-</v>
      </c>
      <c r="Y169" s="210" t="e">
        <f>IF(X169, MATCH(J169, Y!$F$62:$H$62, 0), 0)</f>
        <v>#VALUE!</v>
      </c>
      <c r="Z169" s="210" cm="1">
        <f t="array" ref="Z169">IFERROR(IF($X169, INDEX(Appliances, $W169, $Y169+3), 0), 0)</f>
        <v>0</v>
      </c>
      <c r="AA169" s="64"/>
      <c r="AB169" s="211" t="b">
        <f t="shared" si="219"/>
        <v>0</v>
      </c>
      <c r="AC169" s="211" cm="1">
        <f t="array" ref="AC169">IF($AB169, INDEX(Appliances, $W169, 9), 0)</f>
        <v>0</v>
      </c>
      <c r="AD169" s="211" cm="1">
        <f t="array" ref="AD169">IF($AB169, INDEX(Appliances, $W169, 10), 0)</f>
        <v>0</v>
      </c>
      <c r="AE169" s="212">
        <f t="shared" si="338"/>
        <v>0</v>
      </c>
      <c r="AF169" s="213">
        <f t="shared" si="339"/>
        <v>0</v>
      </c>
      <c r="AG169" s="222" t="str">
        <f t="shared" si="340"/>
        <v>-</v>
      </c>
      <c r="AH169" s="210">
        <f>_xlfn.MAXIFS(Y!$F$61:$J$61, Y!$F$61:$J$61, "&lt;="&amp;AG169)</f>
        <v>0</v>
      </c>
      <c r="AI169" s="210" cm="1">
        <f t="array" ref="AI169">IFERROR(IF(AE169&gt;0, INDEX(Appliances, $W169, MATCH($AH169, Y!$F$61:$J$61, 0)+3),0), 0)</f>
        <v>0</v>
      </c>
      <c r="AJ169" s="64"/>
      <c r="AK169" s="211" t="b">
        <f t="shared" si="222"/>
        <v>0</v>
      </c>
      <c r="AL169" s="211" cm="1">
        <f t="array" ref="AL169">IF($AK169, INDEX(Appliances, $W169, 9), 0)</f>
        <v>0</v>
      </c>
      <c r="AM169" s="211" cm="1">
        <f t="array" ref="AM169">IF($AK169, INDEX(Appliances, $W169, 10), 0)</f>
        <v>0</v>
      </c>
      <c r="AN169" s="212">
        <f t="shared" si="341"/>
        <v>0</v>
      </c>
      <c r="AO169" s="213">
        <f t="shared" si="342"/>
        <v>0</v>
      </c>
      <c r="AP169" s="222" t="str">
        <f t="shared" si="343"/>
        <v>-</v>
      </c>
      <c r="AQ169" s="210">
        <f>_xlfn.MAXIFS(Y!$F$61:$J$61, Y!$F$61:$J$61, "&lt;="&amp;AP169)</f>
        <v>0</v>
      </c>
      <c r="AR169" s="210" cm="1">
        <f t="array" ref="AR169">IFERROR(IF(AN169&gt;0, INDEX(Appliances, $W169, MATCH($AQ169, Y!$F$61:$J$61, 0)+3),0), 0)</f>
        <v>0</v>
      </c>
      <c r="AS169" s="64"/>
      <c r="AT169" s="211" t="b">
        <f t="shared" si="226"/>
        <v>0</v>
      </c>
      <c r="AU169" s="211">
        <f t="shared" si="329"/>
        <v>0</v>
      </c>
      <c r="AV169" s="211">
        <f t="shared" si="330"/>
        <v>0</v>
      </c>
      <c r="AW169" s="212">
        <f t="shared" si="344"/>
        <v>0</v>
      </c>
      <c r="AX169" s="213">
        <f t="shared" si="345"/>
        <v>0</v>
      </c>
      <c r="AY169" s="222" t="str">
        <f t="shared" si="346"/>
        <v>-</v>
      </c>
      <c r="AZ169" s="210">
        <f>_xlfn.MAXIFS(Y!$F$61:$J$61, Y!$F$61:$J$61, "&lt;="&amp;AY169)</f>
        <v>0</v>
      </c>
      <c r="BA169" s="210" cm="1">
        <f t="array" ref="BA169">IFERROR(IF(AW169&gt;0, INDEX(Appliances, $W169, MATCH($AQ169, Y!$F$61:$J$61, 0)+3),0), 0)</f>
        <v>0</v>
      </c>
      <c r="BB169" s="64"/>
    </row>
    <row r="170" spans="1:54" s="264" customFormat="1" ht="12" x14ac:dyDescent="0.2">
      <c r="A170" s="64"/>
      <c r="B170" s="251">
        <v>148</v>
      </c>
      <c r="C170" s="255"/>
      <c r="D170" s="255"/>
      <c r="E170" s="256"/>
      <c r="F170" s="257" t="str">
        <f>IFERROR(VLOOKUP(E170, Z!$A$2:$C$4127, 3, FALSE), "")</f>
        <v/>
      </c>
      <c r="G170" s="258"/>
      <c r="H170" s="255"/>
      <c r="I170" s="255"/>
      <c r="J170" s="256"/>
      <c r="K170" s="259"/>
      <c r="L170" s="260"/>
      <c r="M170" s="253">
        <f t="shared" si="209"/>
        <v>0</v>
      </c>
      <c r="N170" s="261"/>
      <c r="O170" s="260"/>
      <c r="P170" s="253">
        <f t="shared" si="334"/>
        <v>0</v>
      </c>
      <c r="Q170" s="261"/>
      <c r="R170" s="260"/>
      <c r="S170" s="262">
        <f t="shared" si="335"/>
        <v>0</v>
      </c>
      <c r="T170" s="268"/>
      <c r="U170" s="263">
        <f t="shared" si="336"/>
        <v>0</v>
      </c>
      <c r="V170" s="64"/>
      <c r="W170" s="210">
        <f t="shared" si="347"/>
        <v>0</v>
      </c>
      <c r="X170" s="210" t="str">
        <f t="shared" si="337"/>
        <v>-</v>
      </c>
      <c r="Y170" s="210" t="e">
        <f>IF(X170, MATCH(J170, Y!$F$62:$H$62, 0), 0)</f>
        <v>#VALUE!</v>
      </c>
      <c r="Z170" s="210" cm="1">
        <f t="array" ref="Z170">IFERROR(IF($X170, INDEX(Appliances, $W170, $Y170+3), 0), 0)</f>
        <v>0</v>
      </c>
      <c r="AA170" s="64"/>
      <c r="AB170" s="211" t="b">
        <f t="shared" si="219"/>
        <v>0</v>
      </c>
      <c r="AC170" s="211" cm="1">
        <f t="array" ref="AC170">IF($AB170, INDEX(Appliances, $W170, 9), 0)</f>
        <v>0</v>
      </c>
      <c r="AD170" s="211" cm="1">
        <f t="array" ref="AD170">IF($AB170, INDEX(Appliances, $W170, 10), 0)</f>
        <v>0</v>
      </c>
      <c r="AE170" s="212">
        <f t="shared" si="338"/>
        <v>0</v>
      </c>
      <c r="AF170" s="213">
        <f t="shared" si="339"/>
        <v>0</v>
      </c>
      <c r="AG170" s="222" t="str">
        <f t="shared" si="340"/>
        <v>-</v>
      </c>
      <c r="AH170" s="210">
        <f>_xlfn.MAXIFS(Y!$F$61:$J$61, Y!$F$61:$J$61, "&lt;="&amp;AG170)</f>
        <v>0</v>
      </c>
      <c r="AI170" s="210" cm="1">
        <f t="array" ref="AI170">IFERROR(IF(AE170&gt;0, INDEX(Appliances, $W170, MATCH($AH170, Y!$F$61:$J$61, 0)+3),0), 0)</f>
        <v>0</v>
      </c>
      <c r="AJ170" s="64"/>
      <c r="AK170" s="211" t="b">
        <f t="shared" si="222"/>
        <v>0</v>
      </c>
      <c r="AL170" s="211" cm="1">
        <f t="array" ref="AL170">IF($AK170, INDEX(Appliances, $W170, 9), 0)</f>
        <v>0</v>
      </c>
      <c r="AM170" s="211" cm="1">
        <f t="array" ref="AM170">IF($AK170, INDEX(Appliances, $W170, 10), 0)</f>
        <v>0</v>
      </c>
      <c r="AN170" s="212">
        <f t="shared" si="341"/>
        <v>0</v>
      </c>
      <c r="AO170" s="213">
        <f t="shared" si="342"/>
        <v>0</v>
      </c>
      <c r="AP170" s="222" t="str">
        <f t="shared" si="343"/>
        <v>-</v>
      </c>
      <c r="AQ170" s="210">
        <f>_xlfn.MAXIFS(Y!$F$61:$J$61, Y!$F$61:$J$61, "&lt;="&amp;AP170)</f>
        <v>0</v>
      </c>
      <c r="AR170" s="210" cm="1">
        <f t="array" ref="AR170">IFERROR(IF(AN170&gt;0, INDEX(Appliances, $W170, MATCH($AQ170, Y!$F$61:$J$61, 0)+3),0), 0)</f>
        <v>0</v>
      </c>
      <c r="AS170" s="64"/>
      <c r="AT170" s="211" t="b">
        <f t="shared" si="226"/>
        <v>0</v>
      </c>
      <c r="AU170" s="211">
        <f t="shared" si="332"/>
        <v>0</v>
      </c>
      <c r="AV170" s="211">
        <f t="shared" si="333"/>
        <v>0</v>
      </c>
      <c r="AW170" s="212">
        <f t="shared" si="344"/>
        <v>0</v>
      </c>
      <c r="AX170" s="213">
        <f t="shared" si="345"/>
        <v>0</v>
      </c>
      <c r="AY170" s="222" t="str">
        <f t="shared" si="346"/>
        <v>-</v>
      </c>
      <c r="AZ170" s="210">
        <f>_xlfn.MAXIFS(Y!$F$61:$J$61, Y!$F$61:$J$61, "&lt;="&amp;AY170)</f>
        <v>0</v>
      </c>
      <c r="BA170" s="210" cm="1">
        <f t="array" ref="BA170">IFERROR(IF(AW170&gt;0, INDEX(Appliances, $W170, MATCH($AQ170, Y!$F$61:$J$61, 0)+3),0), 0)</f>
        <v>0</v>
      </c>
      <c r="BB170" s="64"/>
    </row>
    <row r="171" spans="1:54" s="264" customFormat="1" ht="12" x14ac:dyDescent="0.2">
      <c r="A171" s="64"/>
      <c r="B171" s="251">
        <v>149</v>
      </c>
      <c r="C171" s="255"/>
      <c r="D171" s="255"/>
      <c r="E171" s="256"/>
      <c r="F171" s="257" t="str">
        <f>IFERROR(VLOOKUP(E171, Z!$A$2:$C$4127, 3, FALSE), "")</f>
        <v/>
      </c>
      <c r="G171" s="258"/>
      <c r="H171" s="255"/>
      <c r="I171" s="255"/>
      <c r="J171" s="256"/>
      <c r="K171" s="259"/>
      <c r="L171" s="260"/>
      <c r="M171" s="253">
        <f t="shared" si="209"/>
        <v>0</v>
      </c>
      <c r="N171" s="261"/>
      <c r="O171" s="260"/>
      <c r="P171" s="253">
        <f t="shared" si="334"/>
        <v>0</v>
      </c>
      <c r="Q171" s="261"/>
      <c r="R171" s="260"/>
      <c r="S171" s="262">
        <f t="shared" si="335"/>
        <v>0</v>
      </c>
      <c r="T171" s="268"/>
      <c r="U171" s="263">
        <f t="shared" si="336"/>
        <v>0</v>
      </c>
      <c r="V171" s="64"/>
      <c r="W171" s="210">
        <f t="shared" si="347"/>
        <v>0</v>
      </c>
      <c r="X171" s="210" t="str">
        <f t="shared" si="337"/>
        <v>-</v>
      </c>
      <c r="Y171" s="210" t="e">
        <f>IF(X171, MATCH(J171, Y!$F$62:$H$62, 0), 0)</f>
        <v>#VALUE!</v>
      </c>
      <c r="Z171" s="210" cm="1">
        <f t="array" ref="Z171">IFERROR(IF($X171, INDEX(Appliances, $W171, $Y171+3), 0), 0)</f>
        <v>0</v>
      </c>
      <c r="AA171" s="64"/>
      <c r="AB171" s="211" t="b">
        <f t="shared" si="219"/>
        <v>0</v>
      </c>
      <c r="AC171" s="211" cm="1">
        <f t="array" ref="AC171">IF($AB171, INDEX(Appliances, $W171, 9), 0)</f>
        <v>0</v>
      </c>
      <c r="AD171" s="211" cm="1">
        <f t="array" ref="AD171">IF($AB171, INDEX(Appliances, $W171, 10), 0)</f>
        <v>0</v>
      </c>
      <c r="AE171" s="212">
        <f t="shared" si="338"/>
        <v>0</v>
      </c>
      <c r="AF171" s="213">
        <f t="shared" si="339"/>
        <v>0</v>
      </c>
      <c r="AG171" s="222" t="str">
        <f t="shared" si="340"/>
        <v>-</v>
      </c>
      <c r="AH171" s="210">
        <f>_xlfn.MAXIFS(Y!$F$61:$J$61, Y!$F$61:$J$61, "&lt;="&amp;AG171)</f>
        <v>0</v>
      </c>
      <c r="AI171" s="210" cm="1">
        <f t="array" ref="AI171">IFERROR(IF(AE171&gt;0, INDEX(Appliances, $W171, MATCH($AH171, Y!$F$61:$J$61, 0)+3),0), 0)</f>
        <v>0</v>
      </c>
      <c r="AJ171" s="64"/>
      <c r="AK171" s="211" t="b">
        <f t="shared" si="222"/>
        <v>0</v>
      </c>
      <c r="AL171" s="211" cm="1">
        <f t="array" ref="AL171">IF($AK171, INDEX(Appliances, $W171, 9), 0)</f>
        <v>0</v>
      </c>
      <c r="AM171" s="211" cm="1">
        <f t="array" ref="AM171">IF($AK171, INDEX(Appliances, $W171, 10), 0)</f>
        <v>0</v>
      </c>
      <c r="AN171" s="212">
        <f t="shared" si="341"/>
        <v>0</v>
      </c>
      <c r="AO171" s="213">
        <f t="shared" si="342"/>
        <v>0</v>
      </c>
      <c r="AP171" s="222" t="str">
        <f t="shared" si="343"/>
        <v>-</v>
      </c>
      <c r="AQ171" s="210">
        <f>_xlfn.MAXIFS(Y!$F$61:$J$61, Y!$F$61:$J$61, "&lt;="&amp;AP171)</f>
        <v>0</v>
      </c>
      <c r="AR171" s="210" cm="1">
        <f t="array" ref="AR171">IFERROR(IF(AN171&gt;0, INDEX(Appliances, $W171, MATCH($AQ171, Y!$F$61:$J$61, 0)+3),0), 0)</f>
        <v>0</v>
      </c>
      <c r="AS171" s="64"/>
      <c r="AT171" s="211" t="b">
        <f t="shared" si="226"/>
        <v>0</v>
      </c>
      <c r="AU171" s="211">
        <f t="shared" si="329"/>
        <v>0</v>
      </c>
      <c r="AV171" s="211">
        <f t="shared" si="330"/>
        <v>0</v>
      </c>
      <c r="AW171" s="212">
        <f t="shared" si="344"/>
        <v>0</v>
      </c>
      <c r="AX171" s="213">
        <f t="shared" si="345"/>
        <v>0</v>
      </c>
      <c r="AY171" s="222" t="str">
        <f t="shared" si="346"/>
        <v>-</v>
      </c>
      <c r="AZ171" s="210">
        <f>_xlfn.MAXIFS(Y!$F$61:$J$61, Y!$F$61:$J$61, "&lt;="&amp;AY171)</f>
        <v>0</v>
      </c>
      <c r="BA171" s="210" cm="1">
        <f t="array" ref="BA171">IFERROR(IF(AW171&gt;0, INDEX(Appliances, $W171, MATCH($AQ171, Y!$F$61:$J$61, 0)+3),0), 0)</f>
        <v>0</v>
      </c>
      <c r="BB171" s="64"/>
    </row>
    <row r="172" spans="1:54" s="264" customFormat="1" ht="12" x14ac:dyDescent="0.2">
      <c r="A172" s="64"/>
      <c r="B172" s="251">
        <v>150</v>
      </c>
      <c r="C172" s="255"/>
      <c r="D172" s="255"/>
      <c r="E172" s="256"/>
      <c r="F172" s="257" t="str">
        <f>IFERROR(VLOOKUP(E172, Z!$A$2:$C$4127, 3, FALSE), "")</f>
        <v/>
      </c>
      <c r="G172" s="258"/>
      <c r="H172" s="255"/>
      <c r="I172" s="255"/>
      <c r="J172" s="256"/>
      <c r="K172" s="259"/>
      <c r="L172" s="260"/>
      <c r="M172" s="253">
        <f t="shared" si="209"/>
        <v>0</v>
      </c>
      <c r="N172" s="261"/>
      <c r="O172" s="260"/>
      <c r="P172" s="253">
        <f t="shared" si="334"/>
        <v>0</v>
      </c>
      <c r="Q172" s="261"/>
      <c r="R172" s="260"/>
      <c r="S172" s="262">
        <f t="shared" si="335"/>
        <v>0</v>
      </c>
      <c r="T172" s="268"/>
      <c r="U172" s="263">
        <f t="shared" si="336"/>
        <v>0</v>
      </c>
      <c r="V172" s="64"/>
      <c r="W172" s="210">
        <f t="shared" si="347"/>
        <v>0</v>
      </c>
      <c r="X172" s="210" t="str">
        <f t="shared" si="337"/>
        <v>-</v>
      </c>
      <c r="Y172" s="210" t="e">
        <f>IF(X172, MATCH(J172, Y!$F$62:$H$62, 0), 0)</f>
        <v>#VALUE!</v>
      </c>
      <c r="Z172" s="210" cm="1">
        <f t="array" ref="Z172">IFERROR(IF($X172, INDEX(Appliances, $W172, $Y172+3), 0), 0)</f>
        <v>0</v>
      </c>
      <c r="AA172" s="64"/>
      <c r="AB172" s="211" t="b">
        <f t="shared" si="219"/>
        <v>0</v>
      </c>
      <c r="AC172" s="211" cm="1">
        <f t="array" ref="AC172">IF($AB172, INDEX(Appliances, $W172, 9), 0)</f>
        <v>0</v>
      </c>
      <c r="AD172" s="211" cm="1">
        <f t="array" ref="AD172">IF($AB172, INDEX(Appliances, $W172, 10), 0)</f>
        <v>0</v>
      </c>
      <c r="AE172" s="212">
        <f t="shared" si="338"/>
        <v>0</v>
      </c>
      <c r="AF172" s="213">
        <f t="shared" si="339"/>
        <v>0</v>
      </c>
      <c r="AG172" s="222" t="str">
        <f t="shared" si="340"/>
        <v>-</v>
      </c>
      <c r="AH172" s="210">
        <f>_xlfn.MAXIFS(Y!$F$61:$J$61, Y!$F$61:$J$61, "&lt;="&amp;AG172)</f>
        <v>0</v>
      </c>
      <c r="AI172" s="210" cm="1">
        <f t="array" ref="AI172">IFERROR(IF(AE172&gt;0, INDEX(Appliances, $W172, MATCH($AH172, Y!$F$61:$J$61, 0)+3),0), 0)</f>
        <v>0</v>
      </c>
      <c r="AJ172" s="64"/>
      <c r="AK172" s="211" t="b">
        <f t="shared" si="222"/>
        <v>0</v>
      </c>
      <c r="AL172" s="211" cm="1">
        <f t="array" ref="AL172">IF($AK172, INDEX(Appliances, $W172, 9), 0)</f>
        <v>0</v>
      </c>
      <c r="AM172" s="211" cm="1">
        <f t="array" ref="AM172">IF($AK172, INDEX(Appliances, $W172, 10), 0)</f>
        <v>0</v>
      </c>
      <c r="AN172" s="212">
        <f t="shared" si="341"/>
        <v>0</v>
      </c>
      <c r="AO172" s="213">
        <f t="shared" si="342"/>
        <v>0</v>
      </c>
      <c r="AP172" s="222" t="str">
        <f t="shared" si="343"/>
        <v>-</v>
      </c>
      <c r="AQ172" s="210">
        <f>_xlfn.MAXIFS(Y!$F$61:$J$61, Y!$F$61:$J$61, "&lt;="&amp;AP172)</f>
        <v>0</v>
      </c>
      <c r="AR172" s="210" cm="1">
        <f t="array" ref="AR172">IFERROR(IF(AN172&gt;0, INDEX(Appliances, $W172, MATCH($AQ172, Y!$F$61:$J$61, 0)+3),0), 0)</f>
        <v>0</v>
      </c>
      <c r="AS172" s="64"/>
      <c r="AT172" s="211" t="b">
        <f t="shared" si="226"/>
        <v>0</v>
      </c>
      <c r="AU172" s="211">
        <f t="shared" si="332"/>
        <v>0</v>
      </c>
      <c r="AV172" s="211">
        <f t="shared" si="333"/>
        <v>0</v>
      </c>
      <c r="AW172" s="212">
        <f t="shared" si="344"/>
        <v>0</v>
      </c>
      <c r="AX172" s="213">
        <f t="shared" si="345"/>
        <v>0</v>
      </c>
      <c r="AY172" s="222" t="str">
        <f t="shared" si="346"/>
        <v>-</v>
      </c>
      <c r="AZ172" s="210">
        <f>_xlfn.MAXIFS(Y!$F$61:$J$61, Y!$F$61:$J$61, "&lt;="&amp;AY172)</f>
        <v>0</v>
      </c>
      <c r="BA172" s="210" cm="1">
        <f t="array" ref="BA172">IFERROR(IF(AW172&gt;0, INDEX(Appliances, $W172, MATCH($AQ172, Y!$F$61:$J$61, 0)+3),0), 0)</f>
        <v>0</v>
      </c>
      <c r="BB172" s="64"/>
    </row>
    <row r="173" spans="1:54" s="264" customFormat="1" ht="12" x14ac:dyDescent="0.2">
      <c r="A173" s="64"/>
      <c r="B173" s="251">
        <v>151</v>
      </c>
      <c r="C173" s="255"/>
      <c r="D173" s="255"/>
      <c r="E173" s="256"/>
      <c r="F173" s="257" t="str">
        <f>IFERROR(VLOOKUP(E173, Z!$A$2:$C$4127, 3, FALSE), "")</f>
        <v/>
      </c>
      <c r="G173" s="258"/>
      <c r="H173" s="255"/>
      <c r="I173" s="255"/>
      <c r="J173" s="256"/>
      <c r="K173" s="259"/>
      <c r="L173" s="260"/>
      <c r="M173" s="253">
        <f t="shared" si="209"/>
        <v>0</v>
      </c>
      <c r="N173" s="261"/>
      <c r="O173" s="260"/>
      <c r="P173" s="253">
        <f t="shared" si="334"/>
        <v>0</v>
      </c>
      <c r="Q173" s="261"/>
      <c r="R173" s="260"/>
      <c r="S173" s="262">
        <f t="shared" si="335"/>
        <v>0</v>
      </c>
      <c r="T173" s="268"/>
      <c r="U173" s="263">
        <f t="shared" si="336"/>
        <v>0</v>
      </c>
      <c r="V173" s="64"/>
      <c r="W173" s="210">
        <f t="shared" si="347"/>
        <v>0</v>
      </c>
      <c r="X173" s="210" t="str">
        <f t="shared" si="337"/>
        <v>-</v>
      </c>
      <c r="Y173" s="210" t="e">
        <f>IF(X173, MATCH(J173, Y!$F$62:$H$62, 0), 0)</f>
        <v>#VALUE!</v>
      </c>
      <c r="Z173" s="210" cm="1">
        <f t="array" ref="Z173">IFERROR(IF($X173, INDEX(Appliances, $W173, $Y173+3), 0), 0)</f>
        <v>0</v>
      </c>
      <c r="AA173" s="64"/>
      <c r="AB173" s="211" t="b">
        <f t="shared" si="219"/>
        <v>0</v>
      </c>
      <c r="AC173" s="211" cm="1">
        <f t="array" ref="AC173">IF($AB173, INDEX(Appliances, $W173, 9), 0)</f>
        <v>0</v>
      </c>
      <c r="AD173" s="211" cm="1">
        <f t="array" ref="AD173">IF($AB173, INDEX(Appliances, $W173, 10), 0)</f>
        <v>0</v>
      </c>
      <c r="AE173" s="212">
        <f t="shared" si="338"/>
        <v>0</v>
      </c>
      <c r="AF173" s="213">
        <f t="shared" si="339"/>
        <v>0</v>
      </c>
      <c r="AG173" s="222" t="str">
        <f t="shared" si="340"/>
        <v>-</v>
      </c>
      <c r="AH173" s="210">
        <f>_xlfn.MAXIFS(Y!$F$61:$J$61, Y!$F$61:$J$61, "&lt;="&amp;AG173)</f>
        <v>0</v>
      </c>
      <c r="AI173" s="210" cm="1">
        <f t="array" ref="AI173">IFERROR(IF(AE173&gt;0, INDEX(Appliances, $W173, MATCH($AH173, Y!$F$61:$J$61, 0)+3),0), 0)</f>
        <v>0</v>
      </c>
      <c r="AJ173" s="64"/>
      <c r="AK173" s="211" t="b">
        <f t="shared" si="222"/>
        <v>0</v>
      </c>
      <c r="AL173" s="211" cm="1">
        <f t="array" ref="AL173">IF($AK173, INDEX(Appliances, $W173, 9), 0)</f>
        <v>0</v>
      </c>
      <c r="AM173" s="211" cm="1">
        <f t="array" ref="AM173">IF($AK173, INDEX(Appliances, $W173, 10), 0)</f>
        <v>0</v>
      </c>
      <c r="AN173" s="212">
        <f t="shared" si="341"/>
        <v>0</v>
      </c>
      <c r="AO173" s="213">
        <f t="shared" si="342"/>
        <v>0</v>
      </c>
      <c r="AP173" s="222" t="str">
        <f t="shared" si="343"/>
        <v>-</v>
      </c>
      <c r="AQ173" s="210">
        <f>_xlfn.MAXIFS(Y!$F$61:$J$61, Y!$F$61:$J$61, "&lt;="&amp;AP173)</f>
        <v>0</v>
      </c>
      <c r="AR173" s="210" cm="1">
        <f t="array" ref="AR173">IFERROR(IF(AN173&gt;0, INDEX(Appliances, $W173, MATCH($AQ173, Y!$F$61:$J$61, 0)+3),0), 0)</f>
        <v>0</v>
      </c>
      <c r="AS173" s="64"/>
      <c r="AT173" s="211" t="b">
        <f t="shared" si="226"/>
        <v>0</v>
      </c>
      <c r="AU173" s="211">
        <f t="shared" si="329"/>
        <v>0</v>
      </c>
      <c r="AV173" s="211">
        <f t="shared" si="330"/>
        <v>0</v>
      </c>
      <c r="AW173" s="212">
        <f t="shared" si="344"/>
        <v>0</v>
      </c>
      <c r="AX173" s="213">
        <f t="shared" si="345"/>
        <v>0</v>
      </c>
      <c r="AY173" s="222" t="str">
        <f t="shared" si="346"/>
        <v>-</v>
      </c>
      <c r="AZ173" s="210">
        <f>_xlfn.MAXIFS(Y!$F$61:$J$61, Y!$F$61:$J$61, "&lt;="&amp;AY173)</f>
        <v>0</v>
      </c>
      <c r="BA173" s="210" cm="1">
        <f t="array" ref="BA173">IFERROR(IF(AW173&gt;0, INDEX(Appliances, $W173, MATCH($AQ173, Y!$F$61:$J$61, 0)+3),0), 0)</f>
        <v>0</v>
      </c>
      <c r="BB173" s="64"/>
    </row>
    <row r="174" spans="1:54" s="264" customFormat="1" ht="12" x14ac:dyDescent="0.2">
      <c r="A174" s="64"/>
      <c r="B174" s="251">
        <v>152</v>
      </c>
      <c r="C174" s="255"/>
      <c r="D174" s="255"/>
      <c r="E174" s="256"/>
      <c r="F174" s="257" t="str">
        <f>IFERROR(VLOOKUP(E174, Z!$A$2:$C$4127, 3, FALSE), "")</f>
        <v/>
      </c>
      <c r="G174" s="258"/>
      <c r="H174" s="255"/>
      <c r="I174" s="255"/>
      <c r="J174" s="256"/>
      <c r="K174" s="259"/>
      <c r="L174" s="260"/>
      <c r="M174" s="253">
        <f t="shared" si="209"/>
        <v>0</v>
      </c>
      <c r="N174" s="261"/>
      <c r="O174" s="260"/>
      <c r="P174" s="253">
        <f t="shared" si="334"/>
        <v>0</v>
      </c>
      <c r="Q174" s="261"/>
      <c r="R174" s="260"/>
      <c r="S174" s="262">
        <f t="shared" si="335"/>
        <v>0</v>
      </c>
      <c r="T174" s="268"/>
      <c r="U174" s="263">
        <f t="shared" si="336"/>
        <v>0</v>
      </c>
      <c r="V174" s="64"/>
      <c r="W174" s="210">
        <f t="shared" si="347"/>
        <v>0</v>
      </c>
      <c r="X174" s="210" t="str">
        <f t="shared" si="337"/>
        <v>-</v>
      </c>
      <c r="Y174" s="210" t="e">
        <f>IF(X174, MATCH(J174, Y!$F$62:$H$62, 0), 0)</f>
        <v>#VALUE!</v>
      </c>
      <c r="Z174" s="210" cm="1">
        <f t="array" ref="Z174">IFERROR(IF($X174, INDEX(Appliances, $W174, $Y174+3), 0), 0)</f>
        <v>0</v>
      </c>
      <c r="AA174" s="64"/>
      <c r="AB174" s="211" t="b">
        <f t="shared" si="219"/>
        <v>0</v>
      </c>
      <c r="AC174" s="211" cm="1">
        <f t="array" ref="AC174">IF($AB174, INDEX(Appliances, $W174, 9), 0)</f>
        <v>0</v>
      </c>
      <c r="AD174" s="211" cm="1">
        <f t="array" ref="AD174">IF($AB174, INDEX(Appliances, $W174, 10), 0)</f>
        <v>0</v>
      </c>
      <c r="AE174" s="212">
        <f t="shared" si="338"/>
        <v>0</v>
      </c>
      <c r="AF174" s="213">
        <f t="shared" si="339"/>
        <v>0</v>
      </c>
      <c r="AG174" s="222" t="str">
        <f t="shared" si="340"/>
        <v>-</v>
      </c>
      <c r="AH174" s="210">
        <f>_xlfn.MAXIFS(Y!$F$61:$J$61, Y!$F$61:$J$61, "&lt;="&amp;AG174)</f>
        <v>0</v>
      </c>
      <c r="AI174" s="210" cm="1">
        <f t="array" ref="AI174">IFERROR(IF(AE174&gt;0, INDEX(Appliances, $W174, MATCH($AH174, Y!$F$61:$J$61, 0)+3),0), 0)</f>
        <v>0</v>
      </c>
      <c r="AJ174" s="64"/>
      <c r="AK174" s="211" t="b">
        <f t="shared" si="222"/>
        <v>0</v>
      </c>
      <c r="AL174" s="211" cm="1">
        <f t="array" ref="AL174">IF($AK174, INDEX(Appliances, $W174, 9), 0)</f>
        <v>0</v>
      </c>
      <c r="AM174" s="211" cm="1">
        <f t="array" ref="AM174">IF($AK174, INDEX(Appliances, $W174, 10), 0)</f>
        <v>0</v>
      </c>
      <c r="AN174" s="212">
        <f t="shared" si="341"/>
        <v>0</v>
      </c>
      <c r="AO174" s="213">
        <f t="shared" si="342"/>
        <v>0</v>
      </c>
      <c r="AP174" s="222" t="str">
        <f t="shared" si="343"/>
        <v>-</v>
      </c>
      <c r="AQ174" s="210">
        <f>_xlfn.MAXIFS(Y!$F$61:$J$61, Y!$F$61:$J$61, "&lt;="&amp;AP174)</f>
        <v>0</v>
      </c>
      <c r="AR174" s="210" cm="1">
        <f t="array" ref="AR174">IFERROR(IF(AN174&gt;0, INDEX(Appliances, $W174, MATCH($AQ174, Y!$F$61:$J$61, 0)+3),0), 0)</f>
        <v>0</v>
      </c>
      <c r="AS174" s="64"/>
      <c r="AT174" s="211" t="b">
        <f t="shared" si="226"/>
        <v>0</v>
      </c>
      <c r="AU174" s="211">
        <f t="shared" si="332"/>
        <v>0</v>
      </c>
      <c r="AV174" s="211">
        <f t="shared" si="333"/>
        <v>0</v>
      </c>
      <c r="AW174" s="212">
        <f t="shared" si="344"/>
        <v>0</v>
      </c>
      <c r="AX174" s="213">
        <f t="shared" si="345"/>
        <v>0</v>
      </c>
      <c r="AY174" s="222" t="str">
        <f t="shared" si="346"/>
        <v>-</v>
      </c>
      <c r="AZ174" s="210">
        <f>_xlfn.MAXIFS(Y!$F$61:$J$61, Y!$F$61:$J$61, "&lt;="&amp;AY174)</f>
        <v>0</v>
      </c>
      <c r="BA174" s="210" cm="1">
        <f t="array" ref="BA174">IFERROR(IF(AW174&gt;0, INDEX(Appliances, $W174, MATCH($AQ174, Y!$F$61:$J$61, 0)+3),0), 0)</f>
        <v>0</v>
      </c>
      <c r="BB174" s="64"/>
    </row>
    <row r="175" spans="1:54" s="264" customFormat="1" ht="12" x14ac:dyDescent="0.2">
      <c r="A175" s="64"/>
      <c r="B175" s="251">
        <v>153</v>
      </c>
      <c r="C175" s="255"/>
      <c r="D175" s="255"/>
      <c r="E175" s="256"/>
      <c r="F175" s="257" t="str">
        <f>IFERROR(VLOOKUP(E175, Z!$A$2:$C$4127, 3, FALSE), "")</f>
        <v/>
      </c>
      <c r="G175" s="258"/>
      <c r="H175" s="255"/>
      <c r="I175" s="255"/>
      <c r="J175" s="256"/>
      <c r="K175" s="259"/>
      <c r="L175" s="260"/>
      <c r="M175" s="253">
        <f t="shared" si="209"/>
        <v>0</v>
      </c>
      <c r="N175" s="261"/>
      <c r="O175" s="260"/>
      <c r="P175" s="253">
        <f t="shared" si="334"/>
        <v>0</v>
      </c>
      <c r="Q175" s="261"/>
      <c r="R175" s="260"/>
      <c r="S175" s="262">
        <f t="shared" si="335"/>
        <v>0</v>
      </c>
      <c r="T175" s="268"/>
      <c r="U175" s="263">
        <f t="shared" si="336"/>
        <v>0</v>
      </c>
      <c r="V175" s="64"/>
      <c r="W175" s="210">
        <f t="shared" si="347"/>
        <v>0</v>
      </c>
      <c r="X175" s="210" t="str">
        <f t="shared" si="337"/>
        <v>-</v>
      </c>
      <c r="Y175" s="210" t="e">
        <f>IF(X175, MATCH(J175, Y!$F$62:$H$62, 0), 0)</f>
        <v>#VALUE!</v>
      </c>
      <c r="Z175" s="210" cm="1">
        <f t="array" ref="Z175">IFERROR(IF($X175, INDEX(Appliances, $W175, $Y175+3), 0), 0)</f>
        <v>0</v>
      </c>
      <c r="AA175" s="64"/>
      <c r="AB175" s="211" t="b">
        <f t="shared" si="219"/>
        <v>0</v>
      </c>
      <c r="AC175" s="211" cm="1">
        <f t="array" ref="AC175">IF($AB175, INDEX(Appliances, $W175, 9), 0)</f>
        <v>0</v>
      </c>
      <c r="AD175" s="211" cm="1">
        <f t="array" ref="AD175">IF($AB175, INDEX(Appliances, $W175, 10), 0)</f>
        <v>0</v>
      </c>
      <c r="AE175" s="212">
        <f t="shared" si="338"/>
        <v>0</v>
      </c>
      <c r="AF175" s="213">
        <f t="shared" si="339"/>
        <v>0</v>
      </c>
      <c r="AG175" s="222" t="str">
        <f t="shared" si="340"/>
        <v>-</v>
      </c>
      <c r="AH175" s="210">
        <f>_xlfn.MAXIFS(Y!$F$61:$J$61, Y!$F$61:$J$61, "&lt;="&amp;AG175)</f>
        <v>0</v>
      </c>
      <c r="AI175" s="210" cm="1">
        <f t="array" ref="AI175">IFERROR(IF(AE175&gt;0, INDEX(Appliances, $W175, MATCH($AH175, Y!$F$61:$J$61, 0)+3),0), 0)</f>
        <v>0</v>
      </c>
      <c r="AJ175" s="64"/>
      <c r="AK175" s="211" t="b">
        <f t="shared" si="222"/>
        <v>0</v>
      </c>
      <c r="AL175" s="211" cm="1">
        <f t="array" ref="AL175">IF($AK175, INDEX(Appliances, $W175, 9), 0)</f>
        <v>0</v>
      </c>
      <c r="AM175" s="211" cm="1">
        <f t="array" ref="AM175">IF($AK175, INDEX(Appliances, $W175, 10), 0)</f>
        <v>0</v>
      </c>
      <c r="AN175" s="212">
        <f t="shared" si="341"/>
        <v>0</v>
      </c>
      <c r="AO175" s="213">
        <f t="shared" si="342"/>
        <v>0</v>
      </c>
      <c r="AP175" s="222" t="str">
        <f t="shared" si="343"/>
        <v>-</v>
      </c>
      <c r="AQ175" s="210">
        <f>_xlfn.MAXIFS(Y!$F$61:$J$61, Y!$F$61:$J$61, "&lt;="&amp;AP175)</f>
        <v>0</v>
      </c>
      <c r="AR175" s="210" cm="1">
        <f t="array" ref="AR175">IFERROR(IF(AN175&gt;0, INDEX(Appliances, $W175, MATCH($AQ175, Y!$F$61:$J$61, 0)+3),0), 0)</f>
        <v>0</v>
      </c>
      <c r="AS175" s="64"/>
      <c r="AT175" s="211" t="b">
        <f t="shared" si="226"/>
        <v>0</v>
      </c>
      <c r="AU175" s="211">
        <f t="shared" si="329"/>
        <v>0</v>
      </c>
      <c r="AV175" s="211">
        <f t="shared" si="330"/>
        <v>0</v>
      </c>
      <c r="AW175" s="212">
        <f t="shared" si="344"/>
        <v>0</v>
      </c>
      <c r="AX175" s="213">
        <f t="shared" si="345"/>
        <v>0</v>
      </c>
      <c r="AY175" s="222" t="str">
        <f t="shared" si="346"/>
        <v>-</v>
      </c>
      <c r="AZ175" s="210">
        <f>_xlfn.MAXIFS(Y!$F$61:$J$61, Y!$F$61:$J$61, "&lt;="&amp;AY175)</f>
        <v>0</v>
      </c>
      <c r="BA175" s="210" cm="1">
        <f t="array" ref="BA175">IFERROR(IF(AW175&gt;0, INDEX(Appliances, $W175, MATCH($AQ175, Y!$F$61:$J$61, 0)+3),0), 0)</f>
        <v>0</v>
      </c>
      <c r="BB175" s="64"/>
    </row>
    <row r="176" spans="1:54" s="264" customFormat="1" ht="12" x14ac:dyDescent="0.2">
      <c r="A176" s="64"/>
      <c r="B176" s="251">
        <v>154</v>
      </c>
      <c r="C176" s="255"/>
      <c r="D176" s="255"/>
      <c r="E176" s="256"/>
      <c r="F176" s="257" t="str">
        <f>IFERROR(VLOOKUP(E176, Z!$A$2:$C$4127, 3, FALSE), "")</f>
        <v/>
      </c>
      <c r="G176" s="258"/>
      <c r="H176" s="255"/>
      <c r="I176" s="255"/>
      <c r="J176" s="256"/>
      <c r="K176" s="259"/>
      <c r="L176" s="260"/>
      <c r="M176" s="253">
        <f t="shared" si="209"/>
        <v>0</v>
      </c>
      <c r="N176" s="261"/>
      <c r="O176" s="260"/>
      <c r="P176" s="253">
        <f t="shared" si="334"/>
        <v>0</v>
      </c>
      <c r="Q176" s="261"/>
      <c r="R176" s="260"/>
      <c r="S176" s="262">
        <f t="shared" si="335"/>
        <v>0</v>
      </c>
      <c r="T176" s="268"/>
      <c r="U176" s="263">
        <f t="shared" si="336"/>
        <v>0</v>
      </c>
      <c r="V176" s="64"/>
      <c r="W176" s="210">
        <f t="shared" si="347"/>
        <v>0</v>
      </c>
      <c r="X176" s="210" t="str">
        <f t="shared" si="337"/>
        <v>-</v>
      </c>
      <c r="Y176" s="210" t="e">
        <f>IF(X176, MATCH(J176, Y!$F$62:$H$62, 0), 0)</f>
        <v>#VALUE!</v>
      </c>
      <c r="Z176" s="210" cm="1">
        <f t="array" ref="Z176">IFERROR(IF($X176, INDEX(Appliances, $W176, $Y176+3), 0), 0)</f>
        <v>0</v>
      </c>
      <c r="AA176" s="64"/>
      <c r="AB176" s="211" t="b">
        <f t="shared" si="219"/>
        <v>0</v>
      </c>
      <c r="AC176" s="211" cm="1">
        <f t="array" ref="AC176">IF($AB176, INDEX(Appliances, $W176, 9), 0)</f>
        <v>0</v>
      </c>
      <c r="AD176" s="211" cm="1">
        <f t="array" ref="AD176">IF($AB176, INDEX(Appliances, $W176, 10), 0)</f>
        <v>0</v>
      </c>
      <c r="AE176" s="212">
        <f t="shared" si="338"/>
        <v>0</v>
      </c>
      <c r="AF176" s="213">
        <f t="shared" si="339"/>
        <v>0</v>
      </c>
      <c r="AG176" s="222" t="str">
        <f t="shared" si="340"/>
        <v>-</v>
      </c>
      <c r="AH176" s="210">
        <f>_xlfn.MAXIFS(Y!$F$61:$J$61, Y!$F$61:$J$61, "&lt;="&amp;AG176)</f>
        <v>0</v>
      </c>
      <c r="AI176" s="210" cm="1">
        <f t="array" ref="AI176">IFERROR(IF(AE176&gt;0, INDEX(Appliances, $W176, MATCH($AH176, Y!$F$61:$J$61, 0)+3),0), 0)</f>
        <v>0</v>
      </c>
      <c r="AJ176" s="64"/>
      <c r="AK176" s="211" t="b">
        <f t="shared" si="222"/>
        <v>0</v>
      </c>
      <c r="AL176" s="211" cm="1">
        <f t="array" ref="AL176">IF($AK176, INDEX(Appliances, $W176, 9), 0)</f>
        <v>0</v>
      </c>
      <c r="AM176" s="211" cm="1">
        <f t="array" ref="AM176">IF($AK176, INDEX(Appliances, $W176, 10), 0)</f>
        <v>0</v>
      </c>
      <c r="AN176" s="212">
        <f t="shared" si="341"/>
        <v>0</v>
      </c>
      <c r="AO176" s="213">
        <f t="shared" si="342"/>
        <v>0</v>
      </c>
      <c r="AP176" s="222" t="str">
        <f t="shared" si="343"/>
        <v>-</v>
      </c>
      <c r="AQ176" s="210">
        <f>_xlfn.MAXIFS(Y!$F$61:$J$61, Y!$F$61:$J$61, "&lt;="&amp;AP176)</f>
        <v>0</v>
      </c>
      <c r="AR176" s="210" cm="1">
        <f t="array" ref="AR176">IFERROR(IF(AN176&gt;0, INDEX(Appliances, $W176, MATCH($AQ176, Y!$F$61:$J$61, 0)+3),0), 0)</f>
        <v>0</v>
      </c>
      <c r="AS176" s="64"/>
      <c r="AT176" s="211" t="b">
        <f t="shared" si="226"/>
        <v>0</v>
      </c>
      <c r="AU176" s="211">
        <f t="shared" si="332"/>
        <v>0</v>
      </c>
      <c r="AV176" s="211">
        <f t="shared" si="333"/>
        <v>0</v>
      </c>
      <c r="AW176" s="212">
        <f t="shared" si="344"/>
        <v>0</v>
      </c>
      <c r="AX176" s="213">
        <f t="shared" si="345"/>
        <v>0</v>
      </c>
      <c r="AY176" s="222" t="str">
        <f t="shared" si="346"/>
        <v>-</v>
      </c>
      <c r="AZ176" s="210">
        <f>_xlfn.MAXIFS(Y!$F$61:$J$61, Y!$F$61:$J$61, "&lt;="&amp;AY176)</f>
        <v>0</v>
      </c>
      <c r="BA176" s="210" cm="1">
        <f t="array" ref="BA176">IFERROR(IF(AW176&gt;0, INDEX(Appliances, $W176, MATCH($AQ176, Y!$F$61:$J$61, 0)+3),0), 0)</f>
        <v>0</v>
      </c>
      <c r="BB176" s="64"/>
    </row>
    <row r="177" spans="1:54" s="264" customFormat="1" ht="12" x14ac:dyDescent="0.2">
      <c r="A177" s="64"/>
      <c r="B177" s="251">
        <v>155</v>
      </c>
      <c r="C177" s="255"/>
      <c r="D177" s="255"/>
      <c r="E177" s="256"/>
      <c r="F177" s="257" t="str">
        <f>IFERROR(VLOOKUP(E177, Z!$A$2:$C$4127, 3, FALSE), "")</f>
        <v/>
      </c>
      <c r="G177" s="258"/>
      <c r="H177" s="255"/>
      <c r="I177" s="255"/>
      <c r="J177" s="256"/>
      <c r="K177" s="259"/>
      <c r="L177" s="260"/>
      <c r="M177" s="253">
        <f t="shared" si="209"/>
        <v>0</v>
      </c>
      <c r="N177" s="261"/>
      <c r="O177" s="260"/>
      <c r="P177" s="253">
        <f t="shared" si="334"/>
        <v>0</v>
      </c>
      <c r="Q177" s="261"/>
      <c r="R177" s="260"/>
      <c r="S177" s="262">
        <f t="shared" si="335"/>
        <v>0</v>
      </c>
      <c r="T177" s="268"/>
      <c r="U177" s="263">
        <f t="shared" si="336"/>
        <v>0</v>
      </c>
      <c r="V177" s="64"/>
      <c r="W177" s="210">
        <f t="shared" si="347"/>
        <v>0</v>
      </c>
      <c r="X177" s="210" t="str">
        <f t="shared" si="337"/>
        <v>-</v>
      </c>
      <c r="Y177" s="210" t="e">
        <f>IF(X177, MATCH(J177, Y!$F$62:$H$62, 0), 0)</f>
        <v>#VALUE!</v>
      </c>
      <c r="Z177" s="210" cm="1">
        <f t="array" ref="Z177">IFERROR(IF($X177, INDEX(Appliances, $W177, $Y177+3), 0), 0)</f>
        <v>0</v>
      </c>
      <c r="AA177" s="64"/>
      <c r="AB177" s="211" t="b">
        <f t="shared" si="219"/>
        <v>0</v>
      </c>
      <c r="AC177" s="211" cm="1">
        <f t="array" ref="AC177">IF($AB177, INDEX(Appliances, $W177, 9), 0)</f>
        <v>0</v>
      </c>
      <c r="AD177" s="211" cm="1">
        <f t="array" ref="AD177">IF($AB177, INDEX(Appliances, $W177, 10), 0)</f>
        <v>0</v>
      </c>
      <c r="AE177" s="212">
        <f t="shared" si="338"/>
        <v>0</v>
      </c>
      <c r="AF177" s="213">
        <f t="shared" si="339"/>
        <v>0</v>
      </c>
      <c r="AG177" s="222" t="str">
        <f t="shared" si="340"/>
        <v>-</v>
      </c>
      <c r="AH177" s="210">
        <f>_xlfn.MAXIFS(Y!$F$61:$J$61, Y!$F$61:$J$61, "&lt;="&amp;AG177)</f>
        <v>0</v>
      </c>
      <c r="AI177" s="210" cm="1">
        <f t="array" ref="AI177">IFERROR(IF(AE177&gt;0, INDEX(Appliances, $W177, MATCH($AH177, Y!$F$61:$J$61, 0)+3),0), 0)</f>
        <v>0</v>
      </c>
      <c r="AJ177" s="64"/>
      <c r="AK177" s="211" t="b">
        <f t="shared" si="222"/>
        <v>0</v>
      </c>
      <c r="AL177" s="211" cm="1">
        <f t="array" ref="AL177">IF($AK177, INDEX(Appliances, $W177, 9), 0)</f>
        <v>0</v>
      </c>
      <c r="AM177" s="211" cm="1">
        <f t="array" ref="AM177">IF($AK177, INDEX(Appliances, $W177, 10), 0)</f>
        <v>0</v>
      </c>
      <c r="AN177" s="212">
        <f t="shared" si="341"/>
        <v>0</v>
      </c>
      <c r="AO177" s="213">
        <f t="shared" si="342"/>
        <v>0</v>
      </c>
      <c r="AP177" s="222" t="str">
        <f t="shared" si="343"/>
        <v>-</v>
      </c>
      <c r="AQ177" s="210">
        <f>_xlfn.MAXIFS(Y!$F$61:$J$61, Y!$F$61:$J$61, "&lt;="&amp;AP177)</f>
        <v>0</v>
      </c>
      <c r="AR177" s="210" cm="1">
        <f t="array" ref="AR177">IFERROR(IF(AN177&gt;0, INDEX(Appliances, $W177, MATCH($AQ177, Y!$F$61:$J$61, 0)+3),0), 0)</f>
        <v>0</v>
      </c>
      <c r="AS177" s="64"/>
      <c r="AT177" s="211" t="b">
        <f t="shared" si="226"/>
        <v>0</v>
      </c>
      <c r="AU177" s="211">
        <f t="shared" si="329"/>
        <v>0</v>
      </c>
      <c r="AV177" s="211">
        <f t="shared" si="330"/>
        <v>0</v>
      </c>
      <c r="AW177" s="212">
        <f t="shared" si="344"/>
        <v>0</v>
      </c>
      <c r="AX177" s="213">
        <f t="shared" si="345"/>
        <v>0</v>
      </c>
      <c r="AY177" s="222" t="str">
        <f t="shared" si="346"/>
        <v>-</v>
      </c>
      <c r="AZ177" s="210">
        <f>_xlfn.MAXIFS(Y!$F$61:$J$61, Y!$F$61:$J$61, "&lt;="&amp;AY177)</f>
        <v>0</v>
      </c>
      <c r="BA177" s="210" cm="1">
        <f t="array" ref="BA177">IFERROR(IF(AW177&gt;0, INDEX(Appliances, $W177, MATCH($AQ177, Y!$F$61:$J$61, 0)+3),0), 0)</f>
        <v>0</v>
      </c>
      <c r="BB177" s="64"/>
    </row>
    <row r="178" spans="1:54" s="264" customFormat="1" ht="12" x14ac:dyDescent="0.2">
      <c r="A178" s="64"/>
      <c r="B178" s="251">
        <v>156</v>
      </c>
      <c r="C178" s="255"/>
      <c r="D178" s="255"/>
      <c r="E178" s="256"/>
      <c r="F178" s="257" t="str">
        <f>IFERROR(VLOOKUP(E178, Z!$A$2:$C$4127, 3, FALSE), "")</f>
        <v/>
      </c>
      <c r="G178" s="258"/>
      <c r="H178" s="255"/>
      <c r="I178" s="255"/>
      <c r="J178" s="256"/>
      <c r="K178" s="259"/>
      <c r="L178" s="260"/>
      <c r="M178" s="253">
        <f t="shared" si="209"/>
        <v>0</v>
      </c>
      <c r="N178" s="261"/>
      <c r="O178" s="260"/>
      <c r="P178" s="253">
        <f t="shared" si="334"/>
        <v>0</v>
      </c>
      <c r="Q178" s="261"/>
      <c r="R178" s="260"/>
      <c r="S178" s="262">
        <f t="shared" si="335"/>
        <v>0</v>
      </c>
      <c r="T178" s="268"/>
      <c r="U178" s="263">
        <f t="shared" si="336"/>
        <v>0</v>
      </c>
      <c r="V178" s="64"/>
      <c r="W178" s="210">
        <f t="shared" si="347"/>
        <v>0</v>
      </c>
      <c r="X178" s="210" t="str">
        <f t="shared" si="337"/>
        <v>-</v>
      </c>
      <c r="Y178" s="210" t="e">
        <f>IF(X178, MATCH(J178, Y!$F$62:$H$62, 0), 0)</f>
        <v>#VALUE!</v>
      </c>
      <c r="Z178" s="210" cm="1">
        <f t="array" ref="Z178">IFERROR(IF($X178, INDEX(Appliances, $W178, $Y178+3), 0), 0)</f>
        <v>0</v>
      </c>
      <c r="AA178" s="64"/>
      <c r="AB178" s="211" t="b">
        <f t="shared" si="219"/>
        <v>0</v>
      </c>
      <c r="AC178" s="211" cm="1">
        <f t="array" ref="AC178">IF($AB178, INDEX(Appliances, $W178, 9), 0)</f>
        <v>0</v>
      </c>
      <c r="AD178" s="211" cm="1">
        <f t="array" ref="AD178">IF($AB178, INDEX(Appliances, $W178, 10), 0)</f>
        <v>0</v>
      </c>
      <c r="AE178" s="212">
        <f t="shared" si="338"/>
        <v>0</v>
      </c>
      <c r="AF178" s="213">
        <f t="shared" si="339"/>
        <v>0</v>
      </c>
      <c r="AG178" s="222" t="str">
        <f t="shared" si="340"/>
        <v>-</v>
      </c>
      <c r="AH178" s="210">
        <f>_xlfn.MAXIFS(Y!$F$61:$J$61, Y!$F$61:$J$61, "&lt;="&amp;AG178)</f>
        <v>0</v>
      </c>
      <c r="AI178" s="210" cm="1">
        <f t="array" ref="AI178">IFERROR(IF(AE178&gt;0, INDEX(Appliances, $W178, MATCH($AH178, Y!$F$61:$J$61, 0)+3),0), 0)</f>
        <v>0</v>
      </c>
      <c r="AJ178" s="64"/>
      <c r="AK178" s="211" t="b">
        <f t="shared" si="222"/>
        <v>0</v>
      </c>
      <c r="AL178" s="211" cm="1">
        <f t="array" ref="AL178">IF($AK178, INDEX(Appliances, $W178, 9), 0)</f>
        <v>0</v>
      </c>
      <c r="AM178" s="211" cm="1">
        <f t="array" ref="AM178">IF($AK178, INDEX(Appliances, $W178, 10), 0)</f>
        <v>0</v>
      </c>
      <c r="AN178" s="212">
        <f t="shared" si="341"/>
        <v>0</v>
      </c>
      <c r="AO178" s="213">
        <f t="shared" si="342"/>
        <v>0</v>
      </c>
      <c r="AP178" s="222" t="str">
        <f t="shared" si="343"/>
        <v>-</v>
      </c>
      <c r="AQ178" s="210">
        <f>_xlfn.MAXIFS(Y!$F$61:$J$61, Y!$F$61:$J$61, "&lt;="&amp;AP178)</f>
        <v>0</v>
      </c>
      <c r="AR178" s="210" cm="1">
        <f t="array" ref="AR178">IFERROR(IF(AN178&gt;0, INDEX(Appliances, $W178, MATCH($AQ178, Y!$F$61:$J$61, 0)+3),0), 0)</f>
        <v>0</v>
      </c>
      <c r="AS178" s="64"/>
      <c r="AT178" s="211" t="b">
        <f t="shared" si="226"/>
        <v>0</v>
      </c>
      <c r="AU178" s="211">
        <f t="shared" si="332"/>
        <v>0</v>
      </c>
      <c r="AV178" s="211">
        <f t="shared" si="333"/>
        <v>0</v>
      </c>
      <c r="AW178" s="212">
        <f t="shared" si="344"/>
        <v>0</v>
      </c>
      <c r="AX178" s="213">
        <f t="shared" si="345"/>
        <v>0</v>
      </c>
      <c r="AY178" s="222" t="str">
        <f t="shared" si="346"/>
        <v>-</v>
      </c>
      <c r="AZ178" s="210">
        <f>_xlfn.MAXIFS(Y!$F$61:$J$61, Y!$F$61:$J$61, "&lt;="&amp;AY178)</f>
        <v>0</v>
      </c>
      <c r="BA178" s="210" cm="1">
        <f t="array" ref="BA178">IFERROR(IF(AW178&gt;0, INDEX(Appliances, $W178, MATCH($AQ178, Y!$F$61:$J$61, 0)+3),0), 0)</f>
        <v>0</v>
      </c>
      <c r="BB178" s="64"/>
    </row>
    <row r="179" spans="1:54" s="264" customFormat="1" ht="12" x14ac:dyDescent="0.2">
      <c r="A179" s="64"/>
      <c r="B179" s="251">
        <v>157</v>
      </c>
      <c r="C179" s="255"/>
      <c r="D179" s="255"/>
      <c r="E179" s="256"/>
      <c r="F179" s="257" t="str">
        <f>IFERROR(VLOOKUP(E179, Z!$A$2:$C$4127, 3, FALSE), "")</f>
        <v/>
      </c>
      <c r="G179" s="258"/>
      <c r="H179" s="255"/>
      <c r="I179" s="255"/>
      <c r="J179" s="256"/>
      <c r="K179" s="259"/>
      <c r="L179" s="260"/>
      <c r="M179" s="253">
        <f t="shared" si="209"/>
        <v>0</v>
      </c>
      <c r="N179" s="261"/>
      <c r="O179" s="260"/>
      <c r="P179" s="253">
        <f t="shared" si="334"/>
        <v>0</v>
      </c>
      <c r="Q179" s="261"/>
      <c r="R179" s="260"/>
      <c r="S179" s="262">
        <f t="shared" si="335"/>
        <v>0</v>
      </c>
      <c r="T179" s="268"/>
      <c r="U179" s="263">
        <f t="shared" si="336"/>
        <v>0</v>
      </c>
      <c r="V179" s="64"/>
      <c r="W179" s="210">
        <f t="shared" si="347"/>
        <v>0</v>
      </c>
      <c r="X179" s="210" t="str">
        <f t="shared" si="337"/>
        <v>-</v>
      </c>
      <c r="Y179" s="210" t="e">
        <f>IF(X179, MATCH(J179, Y!$F$62:$H$62, 0), 0)</f>
        <v>#VALUE!</v>
      </c>
      <c r="Z179" s="210" cm="1">
        <f t="array" ref="Z179">IFERROR(IF($X179, INDEX(Appliances, $W179, $Y179+3), 0), 0)</f>
        <v>0</v>
      </c>
      <c r="AA179" s="64"/>
      <c r="AB179" s="211" t="b">
        <f t="shared" si="219"/>
        <v>0</v>
      </c>
      <c r="AC179" s="211" cm="1">
        <f t="array" ref="AC179">IF($AB179, INDEX(Appliances, $W179, 9), 0)</f>
        <v>0</v>
      </c>
      <c r="AD179" s="211" cm="1">
        <f t="array" ref="AD179">IF($AB179, INDEX(Appliances, $W179, 10), 0)</f>
        <v>0</v>
      </c>
      <c r="AE179" s="212">
        <f t="shared" si="338"/>
        <v>0</v>
      </c>
      <c r="AF179" s="213">
        <f t="shared" si="339"/>
        <v>0</v>
      </c>
      <c r="AG179" s="222" t="str">
        <f t="shared" si="340"/>
        <v>-</v>
      </c>
      <c r="AH179" s="210">
        <f>_xlfn.MAXIFS(Y!$F$61:$J$61, Y!$F$61:$J$61, "&lt;="&amp;AG179)</f>
        <v>0</v>
      </c>
      <c r="AI179" s="210" cm="1">
        <f t="array" ref="AI179">IFERROR(IF(AE179&gt;0, INDEX(Appliances, $W179, MATCH($AH179, Y!$F$61:$J$61, 0)+3),0), 0)</f>
        <v>0</v>
      </c>
      <c r="AJ179" s="64"/>
      <c r="AK179" s="211" t="b">
        <f t="shared" si="222"/>
        <v>0</v>
      </c>
      <c r="AL179" s="211" cm="1">
        <f t="array" ref="AL179">IF($AK179, INDEX(Appliances, $W179, 9), 0)</f>
        <v>0</v>
      </c>
      <c r="AM179" s="211" cm="1">
        <f t="array" ref="AM179">IF($AK179, INDEX(Appliances, $W179, 10), 0)</f>
        <v>0</v>
      </c>
      <c r="AN179" s="212">
        <f t="shared" si="341"/>
        <v>0</v>
      </c>
      <c r="AO179" s="213">
        <f t="shared" si="342"/>
        <v>0</v>
      </c>
      <c r="AP179" s="222" t="str">
        <f t="shared" si="343"/>
        <v>-</v>
      </c>
      <c r="AQ179" s="210">
        <f>_xlfn.MAXIFS(Y!$F$61:$J$61, Y!$F$61:$J$61, "&lt;="&amp;AP179)</f>
        <v>0</v>
      </c>
      <c r="AR179" s="210" cm="1">
        <f t="array" ref="AR179">IFERROR(IF(AN179&gt;0, INDEX(Appliances, $W179, MATCH($AQ179, Y!$F$61:$J$61, 0)+3),0), 0)</f>
        <v>0</v>
      </c>
      <c r="AS179" s="64"/>
      <c r="AT179" s="211" t="b">
        <f t="shared" si="226"/>
        <v>0</v>
      </c>
      <c r="AU179" s="211">
        <f t="shared" si="329"/>
        <v>0</v>
      </c>
      <c r="AV179" s="211">
        <f t="shared" si="330"/>
        <v>0</v>
      </c>
      <c r="AW179" s="212">
        <f t="shared" si="344"/>
        <v>0</v>
      </c>
      <c r="AX179" s="213">
        <f t="shared" si="345"/>
        <v>0</v>
      </c>
      <c r="AY179" s="222" t="str">
        <f t="shared" si="346"/>
        <v>-</v>
      </c>
      <c r="AZ179" s="210">
        <f>_xlfn.MAXIFS(Y!$F$61:$J$61, Y!$F$61:$J$61, "&lt;="&amp;AY179)</f>
        <v>0</v>
      </c>
      <c r="BA179" s="210" cm="1">
        <f t="array" ref="BA179">IFERROR(IF(AW179&gt;0, INDEX(Appliances, $W179, MATCH($AQ179, Y!$F$61:$J$61, 0)+3),0), 0)</f>
        <v>0</v>
      </c>
      <c r="BB179" s="64"/>
    </row>
    <row r="180" spans="1:54" s="264" customFormat="1" ht="12" x14ac:dyDescent="0.2">
      <c r="A180" s="64"/>
      <c r="B180" s="251">
        <v>158</v>
      </c>
      <c r="C180" s="255"/>
      <c r="D180" s="255"/>
      <c r="E180" s="256"/>
      <c r="F180" s="257" t="str">
        <f>IFERROR(VLOOKUP(E180, Z!$A$2:$C$4127, 3, FALSE), "")</f>
        <v/>
      </c>
      <c r="G180" s="258"/>
      <c r="H180" s="255"/>
      <c r="I180" s="255"/>
      <c r="J180" s="256"/>
      <c r="K180" s="259"/>
      <c r="L180" s="260"/>
      <c r="M180" s="253">
        <f t="shared" si="209"/>
        <v>0</v>
      </c>
      <c r="N180" s="261"/>
      <c r="O180" s="260"/>
      <c r="P180" s="253">
        <f t="shared" si="334"/>
        <v>0</v>
      </c>
      <c r="Q180" s="261"/>
      <c r="R180" s="260"/>
      <c r="S180" s="262">
        <f t="shared" si="335"/>
        <v>0</v>
      </c>
      <c r="T180" s="268"/>
      <c r="U180" s="263">
        <f t="shared" si="336"/>
        <v>0</v>
      </c>
      <c r="V180" s="64"/>
      <c r="W180" s="210">
        <f t="shared" si="347"/>
        <v>0</v>
      </c>
      <c r="X180" s="210" t="str">
        <f t="shared" si="337"/>
        <v>-</v>
      </c>
      <c r="Y180" s="210" t="e">
        <f>IF(X180, MATCH(J180, Y!$F$62:$H$62, 0), 0)</f>
        <v>#VALUE!</v>
      </c>
      <c r="Z180" s="210" cm="1">
        <f t="array" ref="Z180">IFERROR(IF($X180, INDEX(Appliances, $W180, $Y180+3), 0), 0)</f>
        <v>0</v>
      </c>
      <c r="AA180" s="64"/>
      <c r="AB180" s="211" t="b">
        <f t="shared" si="219"/>
        <v>0</v>
      </c>
      <c r="AC180" s="211" cm="1">
        <f t="array" ref="AC180">IF($AB180, INDEX(Appliances, $W180, 9), 0)</f>
        <v>0</v>
      </c>
      <c r="AD180" s="211" cm="1">
        <f t="array" ref="AD180">IF($AB180, INDEX(Appliances, $W180, 10), 0)</f>
        <v>0</v>
      </c>
      <c r="AE180" s="212">
        <f t="shared" si="338"/>
        <v>0</v>
      </c>
      <c r="AF180" s="213">
        <f t="shared" si="339"/>
        <v>0</v>
      </c>
      <c r="AG180" s="222" t="str">
        <f t="shared" si="340"/>
        <v>-</v>
      </c>
      <c r="AH180" s="210">
        <f>_xlfn.MAXIFS(Y!$F$61:$J$61, Y!$F$61:$J$61, "&lt;="&amp;AG180)</f>
        <v>0</v>
      </c>
      <c r="AI180" s="210" cm="1">
        <f t="array" ref="AI180">IFERROR(IF(AE180&gt;0, INDEX(Appliances, $W180, MATCH($AH180, Y!$F$61:$J$61, 0)+3),0), 0)</f>
        <v>0</v>
      </c>
      <c r="AJ180" s="64"/>
      <c r="AK180" s="211" t="b">
        <f t="shared" si="222"/>
        <v>0</v>
      </c>
      <c r="AL180" s="211" cm="1">
        <f t="array" ref="AL180">IF($AK180, INDEX(Appliances, $W180, 9), 0)</f>
        <v>0</v>
      </c>
      <c r="AM180" s="211" cm="1">
        <f t="array" ref="AM180">IF($AK180, INDEX(Appliances, $W180, 10), 0)</f>
        <v>0</v>
      </c>
      <c r="AN180" s="212">
        <f t="shared" si="341"/>
        <v>0</v>
      </c>
      <c r="AO180" s="213">
        <f t="shared" si="342"/>
        <v>0</v>
      </c>
      <c r="AP180" s="222" t="str">
        <f t="shared" si="343"/>
        <v>-</v>
      </c>
      <c r="AQ180" s="210">
        <f>_xlfn.MAXIFS(Y!$F$61:$J$61, Y!$F$61:$J$61, "&lt;="&amp;AP180)</f>
        <v>0</v>
      </c>
      <c r="AR180" s="210" cm="1">
        <f t="array" ref="AR180">IFERROR(IF(AN180&gt;0, INDEX(Appliances, $W180, MATCH($AQ180, Y!$F$61:$J$61, 0)+3),0), 0)</f>
        <v>0</v>
      </c>
      <c r="AS180" s="64"/>
      <c r="AT180" s="211" t="b">
        <f t="shared" si="226"/>
        <v>0</v>
      </c>
      <c r="AU180" s="211">
        <f t="shared" si="332"/>
        <v>0</v>
      </c>
      <c r="AV180" s="211">
        <f t="shared" si="333"/>
        <v>0</v>
      </c>
      <c r="AW180" s="212">
        <f t="shared" si="344"/>
        <v>0</v>
      </c>
      <c r="AX180" s="213">
        <f t="shared" si="345"/>
        <v>0</v>
      </c>
      <c r="AY180" s="222" t="str">
        <f t="shared" si="346"/>
        <v>-</v>
      </c>
      <c r="AZ180" s="210">
        <f>_xlfn.MAXIFS(Y!$F$61:$J$61, Y!$F$61:$J$61, "&lt;="&amp;AY180)</f>
        <v>0</v>
      </c>
      <c r="BA180" s="210" cm="1">
        <f t="array" ref="BA180">IFERROR(IF(AW180&gt;0, INDEX(Appliances, $W180, MATCH($AQ180, Y!$F$61:$J$61, 0)+3),0), 0)</f>
        <v>0</v>
      </c>
      <c r="BB180" s="64"/>
    </row>
    <row r="181" spans="1:54" s="264" customFormat="1" ht="12" x14ac:dyDescent="0.2">
      <c r="A181" s="64"/>
      <c r="B181" s="251">
        <v>159</v>
      </c>
      <c r="C181" s="255"/>
      <c r="D181" s="255"/>
      <c r="E181" s="256"/>
      <c r="F181" s="257" t="str">
        <f>IFERROR(VLOOKUP(E181, Z!$A$2:$C$4127, 3, FALSE), "")</f>
        <v/>
      </c>
      <c r="G181" s="258"/>
      <c r="H181" s="255"/>
      <c r="I181" s="255"/>
      <c r="J181" s="256"/>
      <c r="K181" s="259"/>
      <c r="L181" s="260"/>
      <c r="M181" s="253">
        <f t="shared" si="209"/>
        <v>0</v>
      </c>
      <c r="N181" s="261"/>
      <c r="O181" s="260"/>
      <c r="P181" s="253">
        <f t="shared" si="334"/>
        <v>0</v>
      </c>
      <c r="Q181" s="261"/>
      <c r="R181" s="260"/>
      <c r="S181" s="262">
        <f t="shared" si="335"/>
        <v>0</v>
      </c>
      <c r="T181" s="268"/>
      <c r="U181" s="263">
        <f t="shared" si="336"/>
        <v>0</v>
      </c>
      <c r="V181" s="64"/>
      <c r="W181" s="210">
        <f t="shared" si="347"/>
        <v>0</v>
      </c>
      <c r="X181" s="210" t="str">
        <f t="shared" si="337"/>
        <v>-</v>
      </c>
      <c r="Y181" s="210" t="e">
        <f>IF(X181, MATCH(J181, Y!$F$62:$H$62, 0), 0)</f>
        <v>#VALUE!</v>
      </c>
      <c r="Z181" s="210" cm="1">
        <f t="array" ref="Z181">IFERROR(IF($X181, INDEX(Appliances, $W181, $Y181+3), 0), 0)</f>
        <v>0</v>
      </c>
      <c r="AA181" s="64"/>
      <c r="AB181" s="211" t="b">
        <f t="shared" si="219"/>
        <v>0</v>
      </c>
      <c r="AC181" s="211" cm="1">
        <f t="array" ref="AC181">IF($AB181, INDEX(Appliances, $W181, 9), 0)</f>
        <v>0</v>
      </c>
      <c r="AD181" s="211" cm="1">
        <f t="array" ref="AD181">IF($AB181, INDEX(Appliances, $W181, 10), 0)</f>
        <v>0</v>
      </c>
      <c r="AE181" s="212">
        <f t="shared" si="338"/>
        <v>0</v>
      </c>
      <c r="AF181" s="213">
        <f t="shared" si="339"/>
        <v>0</v>
      </c>
      <c r="AG181" s="222" t="str">
        <f t="shared" si="340"/>
        <v>-</v>
      </c>
      <c r="AH181" s="210">
        <f>_xlfn.MAXIFS(Y!$F$61:$J$61, Y!$F$61:$J$61, "&lt;="&amp;AG181)</f>
        <v>0</v>
      </c>
      <c r="AI181" s="210" cm="1">
        <f t="array" ref="AI181">IFERROR(IF(AE181&gt;0, INDEX(Appliances, $W181, MATCH($AH181, Y!$F$61:$J$61, 0)+3),0), 0)</f>
        <v>0</v>
      </c>
      <c r="AJ181" s="64"/>
      <c r="AK181" s="211" t="b">
        <f t="shared" si="222"/>
        <v>0</v>
      </c>
      <c r="AL181" s="211" cm="1">
        <f t="array" ref="AL181">IF($AK181, INDEX(Appliances, $W181, 9), 0)</f>
        <v>0</v>
      </c>
      <c r="AM181" s="211" cm="1">
        <f t="array" ref="AM181">IF($AK181, INDEX(Appliances, $W181, 10), 0)</f>
        <v>0</v>
      </c>
      <c r="AN181" s="212">
        <f t="shared" si="341"/>
        <v>0</v>
      </c>
      <c r="AO181" s="213">
        <f t="shared" si="342"/>
        <v>0</v>
      </c>
      <c r="AP181" s="222" t="str">
        <f t="shared" si="343"/>
        <v>-</v>
      </c>
      <c r="AQ181" s="210">
        <f>_xlfn.MAXIFS(Y!$F$61:$J$61, Y!$F$61:$J$61, "&lt;="&amp;AP181)</f>
        <v>0</v>
      </c>
      <c r="AR181" s="210" cm="1">
        <f t="array" ref="AR181">IFERROR(IF(AN181&gt;0, INDEX(Appliances, $W181, MATCH($AQ181, Y!$F$61:$J$61, 0)+3),0), 0)</f>
        <v>0</v>
      </c>
      <c r="AS181" s="64"/>
      <c r="AT181" s="211" t="b">
        <f t="shared" si="226"/>
        <v>0</v>
      </c>
      <c r="AU181" s="211">
        <f t="shared" si="329"/>
        <v>0</v>
      </c>
      <c r="AV181" s="211">
        <f t="shared" si="330"/>
        <v>0</v>
      </c>
      <c r="AW181" s="212">
        <f t="shared" si="344"/>
        <v>0</v>
      </c>
      <c r="AX181" s="213">
        <f t="shared" si="345"/>
        <v>0</v>
      </c>
      <c r="AY181" s="222" t="str">
        <f t="shared" si="346"/>
        <v>-</v>
      </c>
      <c r="AZ181" s="210">
        <f>_xlfn.MAXIFS(Y!$F$61:$J$61, Y!$F$61:$J$61, "&lt;="&amp;AY181)</f>
        <v>0</v>
      </c>
      <c r="BA181" s="210" cm="1">
        <f t="array" ref="BA181">IFERROR(IF(AW181&gt;0, INDEX(Appliances, $W181, MATCH($AQ181, Y!$F$61:$J$61, 0)+3),0), 0)</f>
        <v>0</v>
      </c>
      <c r="BB181" s="64"/>
    </row>
    <row r="182" spans="1:54" s="264" customFormat="1" ht="12" x14ac:dyDescent="0.2">
      <c r="A182" s="64"/>
      <c r="B182" s="251">
        <v>160</v>
      </c>
      <c r="C182" s="255"/>
      <c r="D182" s="255"/>
      <c r="E182" s="256"/>
      <c r="F182" s="257" t="str">
        <f>IFERROR(VLOOKUP(E182, Z!$A$2:$C$4127, 3, FALSE), "")</f>
        <v/>
      </c>
      <c r="G182" s="258"/>
      <c r="H182" s="255"/>
      <c r="I182" s="255"/>
      <c r="J182" s="256"/>
      <c r="K182" s="259"/>
      <c r="L182" s="260"/>
      <c r="M182" s="253">
        <f t="shared" si="209"/>
        <v>0</v>
      </c>
      <c r="N182" s="261"/>
      <c r="O182" s="260"/>
      <c r="P182" s="253">
        <f t="shared" si="334"/>
        <v>0</v>
      </c>
      <c r="Q182" s="261"/>
      <c r="R182" s="260"/>
      <c r="S182" s="262">
        <f t="shared" si="335"/>
        <v>0</v>
      </c>
      <c r="T182" s="268"/>
      <c r="U182" s="263">
        <f t="shared" si="336"/>
        <v>0</v>
      </c>
      <c r="V182" s="64"/>
      <c r="W182" s="210">
        <f t="shared" si="347"/>
        <v>0</v>
      </c>
      <c r="X182" s="210" t="str">
        <f t="shared" si="337"/>
        <v>-</v>
      </c>
      <c r="Y182" s="210" t="e">
        <f>IF(X182, MATCH(J182, Y!$F$62:$H$62, 0), 0)</f>
        <v>#VALUE!</v>
      </c>
      <c r="Z182" s="210" cm="1">
        <f t="array" ref="Z182">IFERROR(IF($X182, INDEX(Appliances, $W182, $Y182+3), 0), 0)</f>
        <v>0</v>
      </c>
      <c r="AA182" s="64"/>
      <c r="AB182" s="211" t="b">
        <f t="shared" si="219"/>
        <v>0</v>
      </c>
      <c r="AC182" s="211" cm="1">
        <f t="array" ref="AC182">IF($AB182, INDEX(Appliances, $W182, 9), 0)</f>
        <v>0</v>
      </c>
      <c r="AD182" s="211" cm="1">
        <f t="array" ref="AD182">IF($AB182, INDEX(Appliances, $W182, 10), 0)</f>
        <v>0</v>
      </c>
      <c r="AE182" s="212">
        <f t="shared" si="338"/>
        <v>0</v>
      </c>
      <c r="AF182" s="213">
        <f t="shared" si="339"/>
        <v>0</v>
      </c>
      <c r="AG182" s="222" t="str">
        <f t="shared" si="340"/>
        <v>-</v>
      </c>
      <c r="AH182" s="210">
        <f>_xlfn.MAXIFS(Y!$F$61:$J$61, Y!$F$61:$J$61, "&lt;="&amp;AG182)</f>
        <v>0</v>
      </c>
      <c r="AI182" s="210" cm="1">
        <f t="array" ref="AI182">IFERROR(IF(AE182&gt;0, INDEX(Appliances, $W182, MATCH($AH182, Y!$F$61:$J$61, 0)+3),0), 0)</f>
        <v>0</v>
      </c>
      <c r="AJ182" s="64"/>
      <c r="AK182" s="211" t="b">
        <f t="shared" si="222"/>
        <v>0</v>
      </c>
      <c r="AL182" s="211" cm="1">
        <f t="array" ref="AL182">IF($AK182, INDEX(Appliances, $W182, 9), 0)</f>
        <v>0</v>
      </c>
      <c r="AM182" s="211" cm="1">
        <f t="array" ref="AM182">IF($AK182, INDEX(Appliances, $W182, 10), 0)</f>
        <v>0</v>
      </c>
      <c r="AN182" s="212">
        <f t="shared" si="341"/>
        <v>0</v>
      </c>
      <c r="AO182" s="213">
        <f t="shared" si="342"/>
        <v>0</v>
      </c>
      <c r="AP182" s="222" t="str">
        <f t="shared" si="343"/>
        <v>-</v>
      </c>
      <c r="AQ182" s="210">
        <f>_xlfn.MAXIFS(Y!$F$61:$J$61, Y!$F$61:$J$61, "&lt;="&amp;AP182)</f>
        <v>0</v>
      </c>
      <c r="AR182" s="210" cm="1">
        <f t="array" ref="AR182">IFERROR(IF(AN182&gt;0, INDEX(Appliances, $W182, MATCH($AQ182, Y!$F$61:$J$61, 0)+3),0), 0)</f>
        <v>0</v>
      </c>
      <c r="AS182" s="64"/>
      <c r="AT182" s="211" t="b">
        <f t="shared" si="226"/>
        <v>0</v>
      </c>
      <c r="AU182" s="211">
        <f t="shared" si="332"/>
        <v>0</v>
      </c>
      <c r="AV182" s="211">
        <f t="shared" si="333"/>
        <v>0</v>
      </c>
      <c r="AW182" s="212">
        <f t="shared" si="344"/>
        <v>0</v>
      </c>
      <c r="AX182" s="213">
        <f t="shared" si="345"/>
        <v>0</v>
      </c>
      <c r="AY182" s="222" t="str">
        <f t="shared" si="346"/>
        <v>-</v>
      </c>
      <c r="AZ182" s="210">
        <f>_xlfn.MAXIFS(Y!$F$61:$J$61, Y!$F$61:$J$61, "&lt;="&amp;AY182)</f>
        <v>0</v>
      </c>
      <c r="BA182" s="210" cm="1">
        <f t="array" ref="BA182">IFERROR(IF(AW182&gt;0, INDEX(Appliances, $W182, MATCH($AQ182, Y!$F$61:$J$61, 0)+3),0), 0)</f>
        <v>0</v>
      </c>
      <c r="BB182" s="64"/>
    </row>
    <row r="183" spans="1:54" s="264" customFormat="1" ht="12" x14ac:dyDescent="0.2">
      <c r="A183" s="64"/>
      <c r="B183" s="251">
        <v>161</v>
      </c>
      <c r="C183" s="255"/>
      <c r="D183" s="255"/>
      <c r="E183" s="256"/>
      <c r="F183" s="257" t="str">
        <f>IFERROR(VLOOKUP(E183, Z!$A$2:$C$4127, 3, FALSE), "")</f>
        <v/>
      </c>
      <c r="G183" s="258"/>
      <c r="H183" s="255"/>
      <c r="I183" s="255"/>
      <c r="J183" s="256"/>
      <c r="K183" s="259"/>
      <c r="L183" s="260"/>
      <c r="M183" s="253">
        <f t="shared" si="209"/>
        <v>0</v>
      </c>
      <c r="N183" s="261"/>
      <c r="O183" s="260"/>
      <c r="P183" s="253">
        <f t="shared" si="334"/>
        <v>0</v>
      </c>
      <c r="Q183" s="261"/>
      <c r="R183" s="260"/>
      <c r="S183" s="262">
        <f t="shared" si="335"/>
        <v>0</v>
      </c>
      <c r="T183" s="268"/>
      <c r="U183" s="263">
        <f t="shared" si="336"/>
        <v>0</v>
      </c>
      <c r="V183" s="64"/>
      <c r="W183" s="210">
        <f t="shared" si="347"/>
        <v>0</v>
      </c>
      <c r="X183" s="210" t="str">
        <f t="shared" si="337"/>
        <v>-</v>
      </c>
      <c r="Y183" s="210" t="e">
        <f>IF(X183, MATCH(J183, Y!$F$62:$H$62, 0), 0)</f>
        <v>#VALUE!</v>
      </c>
      <c r="Z183" s="210" cm="1">
        <f t="array" ref="Z183">IFERROR(IF($X183, INDEX(Appliances, $W183, $Y183+3), 0), 0)</f>
        <v>0</v>
      </c>
      <c r="AA183" s="64"/>
      <c r="AB183" s="211" t="b">
        <f t="shared" si="219"/>
        <v>0</v>
      </c>
      <c r="AC183" s="211" cm="1">
        <f t="array" ref="AC183">IF($AB183, INDEX(Appliances, $W183, 9), 0)</f>
        <v>0</v>
      </c>
      <c r="AD183" s="211" cm="1">
        <f t="array" ref="AD183">IF($AB183, INDEX(Appliances, $W183, 10), 0)</f>
        <v>0</v>
      </c>
      <c r="AE183" s="212">
        <f t="shared" si="338"/>
        <v>0</v>
      </c>
      <c r="AF183" s="213">
        <f t="shared" si="339"/>
        <v>0</v>
      </c>
      <c r="AG183" s="222" t="str">
        <f t="shared" si="340"/>
        <v>-</v>
      </c>
      <c r="AH183" s="210">
        <f>_xlfn.MAXIFS(Y!$F$61:$J$61, Y!$F$61:$J$61, "&lt;="&amp;AG183)</f>
        <v>0</v>
      </c>
      <c r="AI183" s="210" cm="1">
        <f t="array" ref="AI183">IFERROR(IF(AE183&gt;0, INDEX(Appliances, $W183, MATCH($AH183, Y!$F$61:$J$61, 0)+3),0), 0)</f>
        <v>0</v>
      </c>
      <c r="AJ183" s="64"/>
      <c r="AK183" s="211" t="b">
        <f t="shared" si="222"/>
        <v>0</v>
      </c>
      <c r="AL183" s="211" cm="1">
        <f t="array" ref="AL183">IF($AK183, INDEX(Appliances, $W183, 9), 0)</f>
        <v>0</v>
      </c>
      <c r="AM183" s="211" cm="1">
        <f t="array" ref="AM183">IF($AK183, INDEX(Appliances, $W183, 10), 0)</f>
        <v>0</v>
      </c>
      <c r="AN183" s="212">
        <f t="shared" si="341"/>
        <v>0</v>
      </c>
      <c r="AO183" s="213">
        <f t="shared" si="342"/>
        <v>0</v>
      </c>
      <c r="AP183" s="222" t="str">
        <f t="shared" si="343"/>
        <v>-</v>
      </c>
      <c r="AQ183" s="210">
        <f>_xlfn.MAXIFS(Y!$F$61:$J$61, Y!$F$61:$J$61, "&lt;="&amp;AP183)</f>
        <v>0</v>
      </c>
      <c r="AR183" s="210" cm="1">
        <f t="array" ref="AR183">IFERROR(IF(AN183&gt;0, INDEX(Appliances, $W183, MATCH($AQ183, Y!$F$61:$J$61, 0)+3),0), 0)</f>
        <v>0</v>
      </c>
      <c r="AS183" s="64"/>
      <c r="AT183" s="211" t="b">
        <f t="shared" si="226"/>
        <v>0</v>
      </c>
      <c r="AU183" s="211">
        <f t="shared" si="329"/>
        <v>0</v>
      </c>
      <c r="AV183" s="211">
        <f t="shared" si="330"/>
        <v>0</v>
      </c>
      <c r="AW183" s="212">
        <f t="shared" si="344"/>
        <v>0</v>
      </c>
      <c r="AX183" s="213">
        <f t="shared" si="345"/>
        <v>0</v>
      </c>
      <c r="AY183" s="222" t="str">
        <f t="shared" si="346"/>
        <v>-</v>
      </c>
      <c r="AZ183" s="210">
        <f>_xlfn.MAXIFS(Y!$F$61:$J$61, Y!$F$61:$J$61, "&lt;="&amp;AY183)</f>
        <v>0</v>
      </c>
      <c r="BA183" s="210" cm="1">
        <f t="array" ref="BA183">IFERROR(IF(AW183&gt;0, INDEX(Appliances, $W183, MATCH($AQ183, Y!$F$61:$J$61, 0)+3),0), 0)</f>
        <v>0</v>
      </c>
      <c r="BB183" s="64"/>
    </row>
    <row r="184" spans="1:54" s="264" customFormat="1" ht="12" x14ac:dyDescent="0.2">
      <c r="A184" s="64"/>
      <c r="B184" s="251">
        <v>162</v>
      </c>
      <c r="C184" s="255"/>
      <c r="D184" s="255"/>
      <c r="E184" s="256"/>
      <c r="F184" s="257" t="str">
        <f>IFERROR(VLOOKUP(E184, Z!$A$2:$C$4127, 3, FALSE), "")</f>
        <v/>
      </c>
      <c r="G184" s="258"/>
      <c r="H184" s="255"/>
      <c r="I184" s="255"/>
      <c r="J184" s="256"/>
      <c r="K184" s="259"/>
      <c r="L184" s="260"/>
      <c r="M184" s="253">
        <f t="shared" si="209"/>
        <v>0</v>
      </c>
      <c r="N184" s="261"/>
      <c r="O184" s="260"/>
      <c r="P184" s="253">
        <f t="shared" si="334"/>
        <v>0</v>
      </c>
      <c r="Q184" s="261"/>
      <c r="R184" s="260"/>
      <c r="S184" s="262">
        <f t="shared" si="335"/>
        <v>0</v>
      </c>
      <c r="T184" s="268"/>
      <c r="U184" s="263">
        <f t="shared" si="336"/>
        <v>0</v>
      </c>
      <c r="V184" s="64"/>
      <c r="W184" s="210">
        <f t="shared" si="347"/>
        <v>0</v>
      </c>
      <c r="X184" s="210" t="str">
        <f t="shared" si="337"/>
        <v>-</v>
      </c>
      <c r="Y184" s="210" t="e">
        <f>IF(X184, MATCH(J184, Y!$F$62:$H$62, 0), 0)</f>
        <v>#VALUE!</v>
      </c>
      <c r="Z184" s="210" cm="1">
        <f t="array" ref="Z184">IFERROR(IF($X184, INDEX(Appliances, $W184, $Y184+3), 0), 0)</f>
        <v>0</v>
      </c>
      <c r="AA184" s="64"/>
      <c r="AB184" s="211" t="b">
        <f t="shared" si="219"/>
        <v>0</v>
      </c>
      <c r="AC184" s="211" cm="1">
        <f t="array" ref="AC184">IF($AB184, INDEX(Appliances, $W184, 9), 0)</f>
        <v>0</v>
      </c>
      <c r="AD184" s="211" cm="1">
        <f t="array" ref="AD184">IF($AB184, INDEX(Appliances, $W184, 10), 0)</f>
        <v>0</v>
      </c>
      <c r="AE184" s="212">
        <f t="shared" si="338"/>
        <v>0</v>
      </c>
      <c r="AF184" s="213">
        <f t="shared" si="339"/>
        <v>0</v>
      </c>
      <c r="AG184" s="222" t="str">
        <f t="shared" si="340"/>
        <v>-</v>
      </c>
      <c r="AH184" s="210">
        <f>_xlfn.MAXIFS(Y!$F$61:$J$61, Y!$F$61:$J$61, "&lt;="&amp;AG184)</f>
        <v>0</v>
      </c>
      <c r="AI184" s="210" cm="1">
        <f t="array" ref="AI184">IFERROR(IF(AE184&gt;0, INDEX(Appliances, $W184, MATCH($AH184, Y!$F$61:$J$61, 0)+3),0), 0)</f>
        <v>0</v>
      </c>
      <c r="AJ184" s="64"/>
      <c r="AK184" s="211" t="b">
        <f t="shared" si="222"/>
        <v>0</v>
      </c>
      <c r="AL184" s="211" cm="1">
        <f t="array" ref="AL184">IF($AK184, INDEX(Appliances, $W184, 9), 0)</f>
        <v>0</v>
      </c>
      <c r="AM184" s="211" cm="1">
        <f t="array" ref="AM184">IF($AK184, INDEX(Appliances, $W184, 10), 0)</f>
        <v>0</v>
      </c>
      <c r="AN184" s="212">
        <f t="shared" si="341"/>
        <v>0</v>
      </c>
      <c r="AO184" s="213">
        <f t="shared" si="342"/>
        <v>0</v>
      </c>
      <c r="AP184" s="222" t="str">
        <f t="shared" si="343"/>
        <v>-</v>
      </c>
      <c r="AQ184" s="210">
        <f>_xlfn.MAXIFS(Y!$F$61:$J$61, Y!$F$61:$J$61, "&lt;="&amp;AP184)</f>
        <v>0</v>
      </c>
      <c r="AR184" s="210" cm="1">
        <f t="array" ref="AR184">IFERROR(IF(AN184&gt;0, INDEX(Appliances, $W184, MATCH($AQ184, Y!$F$61:$J$61, 0)+3),0), 0)</f>
        <v>0</v>
      </c>
      <c r="AS184" s="64"/>
      <c r="AT184" s="211" t="b">
        <f t="shared" si="226"/>
        <v>0</v>
      </c>
      <c r="AU184" s="211">
        <f t="shared" si="332"/>
        <v>0</v>
      </c>
      <c r="AV184" s="211">
        <f t="shared" si="333"/>
        <v>0</v>
      </c>
      <c r="AW184" s="212">
        <f t="shared" si="344"/>
        <v>0</v>
      </c>
      <c r="AX184" s="213">
        <f t="shared" si="345"/>
        <v>0</v>
      </c>
      <c r="AY184" s="222" t="str">
        <f t="shared" si="346"/>
        <v>-</v>
      </c>
      <c r="AZ184" s="210">
        <f>_xlfn.MAXIFS(Y!$F$61:$J$61, Y!$F$61:$J$61, "&lt;="&amp;AY184)</f>
        <v>0</v>
      </c>
      <c r="BA184" s="210" cm="1">
        <f t="array" ref="BA184">IFERROR(IF(AW184&gt;0, INDEX(Appliances, $W184, MATCH($AQ184, Y!$F$61:$J$61, 0)+3),0), 0)</f>
        <v>0</v>
      </c>
      <c r="BB184" s="64"/>
    </row>
    <row r="185" spans="1:54" s="264" customFormat="1" ht="12" x14ac:dyDescent="0.2">
      <c r="A185" s="64"/>
      <c r="B185" s="251">
        <v>163</v>
      </c>
      <c r="C185" s="255"/>
      <c r="D185" s="255"/>
      <c r="E185" s="256"/>
      <c r="F185" s="257" t="str">
        <f>IFERROR(VLOOKUP(E185, Z!$A$2:$C$4127, 3, FALSE), "")</f>
        <v/>
      </c>
      <c r="G185" s="258"/>
      <c r="H185" s="255"/>
      <c r="I185" s="255"/>
      <c r="J185" s="256"/>
      <c r="K185" s="259"/>
      <c r="L185" s="260"/>
      <c r="M185" s="253">
        <f t="shared" si="209"/>
        <v>0</v>
      </c>
      <c r="N185" s="261"/>
      <c r="O185" s="260"/>
      <c r="P185" s="253">
        <f t="shared" si="334"/>
        <v>0</v>
      </c>
      <c r="Q185" s="261"/>
      <c r="R185" s="260"/>
      <c r="S185" s="262">
        <f t="shared" si="335"/>
        <v>0</v>
      </c>
      <c r="T185" s="268"/>
      <c r="U185" s="263">
        <f t="shared" si="336"/>
        <v>0</v>
      </c>
      <c r="V185" s="64"/>
      <c r="W185" s="210">
        <f t="shared" si="347"/>
        <v>0</v>
      </c>
      <c r="X185" s="210" t="str">
        <f t="shared" si="337"/>
        <v>-</v>
      </c>
      <c r="Y185" s="210" t="e">
        <f>IF(X185, MATCH(J185, Y!$F$62:$H$62, 0), 0)</f>
        <v>#VALUE!</v>
      </c>
      <c r="Z185" s="210" cm="1">
        <f t="array" ref="Z185">IFERROR(IF($X185, INDEX(Appliances, $W185, $Y185+3), 0), 0)</f>
        <v>0</v>
      </c>
      <c r="AA185" s="64"/>
      <c r="AB185" s="211" t="b">
        <f t="shared" si="219"/>
        <v>0</v>
      </c>
      <c r="AC185" s="211" cm="1">
        <f t="array" ref="AC185">IF($AB185, INDEX(Appliances, $W185, 9), 0)</f>
        <v>0</v>
      </c>
      <c r="AD185" s="211" cm="1">
        <f t="array" ref="AD185">IF($AB185, INDEX(Appliances, $W185, 10), 0)</f>
        <v>0</v>
      </c>
      <c r="AE185" s="212">
        <f t="shared" si="338"/>
        <v>0</v>
      </c>
      <c r="AF185" s="213">
        <f t="shared" si="339"/>
        <v>0</v>
      </c>
      <c r="AG185" s="222" t="str">
        <f t="shared" si="340"/>
        <v>-</v>
      </c>
      <c r="AH185" s="210">
        <f>_xlfn.MAXIFS(Y!$F$61:$J$61, Y!$F$61:$J$61, "&lt;="&amp;AG185)</f>
        <v>0</v>
      </c>
      <c r="AI185" s="210" cm="1">
        <f t="array" ref="AI185">IFERROR(IF(AE185&gt;0, INDEX(Appliances, $W185, MATCH($AH185, Y!$F$61:$J$61, 0)+3),0), 0)</f>
        <v>0</v>
      </c>
      <c r="AJ185" s="64"/>
      <c r="AK185" s="211" t="b">
        <f t="shared" si="222"/>
        <v>0</v>
      </c>
      <c r="AL185" s="211" cm="1">
        <f t="array" ref="AL185">IF($AK185, INDEX(Appliances, $W185, 9), 0)</f>
        <v>0</v>
      </c>
      <c r="AM185" s="211" cm="1">
        <f t="array" ref="AM185">IF($AK185, INDEX(Appliances, $W185, 10), 0)</f>
        <v>0</v>
      </c>
      <c r="AN185" s="212">
        <f t="shared" si="341"/>
        <v>0</v>
      </c>
      <c r="AO185" s="213">
        <f t="shared" si="342"/>
        <v>0</v>
      </c>
      <c r="AP185" s="222" t="str">
        <f t="shared" si="343"/>
        <v>-</v>
      </c>
      <c r="AQ185" s="210">
        <f>_xlfn.MAXIFS(Y!$F$61:$J$61, Y!$F$61:$J$61, "&lt;="&amp;AP185)</f>
        <v>0</v>
      </c>
      <c r="AR185" s="210" cm="1">
        <f t="array" ref="AR185">IFERROR(IF(AN185&gt;0, INDEX(Appliances, $W185, MATCH($AQ185, Y!$F$61:$J$61, 0)+3),0), 0)</f>
        <v>0</v>
      </c>
      <c r="AS185" s="64"/>
      <c r="AT185" s="211" t="b">
        <f t="shared" si="226"/>
        <v>0</v>
      </c>
      <c r="AU185" s="211">
        <f t="shared" si="329"/>
        <v>0</v>
      </c>
      <c r="AV185" s="211">
        <f t="shared" si="330"/>
        <v>0</v>
      </c>
      <c r="AW185" s="212">
        <f t="shared" si="344"/>
        <v>0</v>
      </c>
      <c r="AX185" s="213">
        <f t="shared" si="345"/>
        <v>0</v>
      </c>
      <c r="AY185" s="222" t="str">
        <f t="shared" si="346"/>
        <v>-</v>
      </c>
      <c r="AZ185" s="210">
        <f>_xlfn.MAXIFS(Y!$F$61:$J$61, Y!$F$61:$J$61, "&lt;="&amp;AY185)</f>
        <v>0</v>
      </c>
      <c r="BA185" s="210" cm="1">
        <f t="array" ref="BA185">IFERROR(IF(AW185&gt;0, INDEX(Appliances, $W185, MATCH($AQ185, Y!$F$61:$J$61, 0)+3),0), 0)</f>
        <v>0</v>
      </c>
      <c r="BB185" s="64"/>
    </row>
    <row r="186" spans="1:54" s="264" customFormat="1" ht="12" x14ac:dyDescent="0.2">
      <c r="A186" s="64"/>
      <c r="B186" s="251">
        <v>164</v>
      </c>
      <c r="C186" s="255"/>
      <c r="D186" s="255"/>
      <c r="E186" s="256"/>
      <c r="F186" s="257" t="str">
        <f>IFERROR(VLOOKUP(E186, Z!$A$2:$C$4127, 3, FALSE), "")</f>
        <v/>
      </c>
      <c r="G186" s="258"/>
      <c r="H186" s="255"/>
      <c r="I186" s="255"/>
      <c r="J186" s="256"/>
      <c r="K186" s="259"/>
      <c r="L186" s="260"/>
      <c r="M186" s="253">
        <f t="shared" si="209"/>
        <v>0</v>
      </c>
      <c r="N186" s="261"/>
      <c r="O186" s="260"/>
      <c r="P186" s="253">
        <f t="shared" si="334"/>
        <v>0</v>
      </c>
      <c r="Q186" s="261"/>
      <c r="R186" s="260"/>
      <c r="S186" s="262">
        <f t="shared" si="335"/>
        <v>0</v>
      </c>
      <c r="T186" s="268"/>
      <c r="U186" s="263">
        <f t="shared" si="336"/>
        <v>0</v>
      </c>
      <c r="V186" s="64"/>
      <c r="W186" s="210">
        <f t="shared" si="347"/>
        <v>0</v>
      </c>
      <c r="X186" s="210" t="str">
        <f t="shared" si="337"/>
        <v>-</v>
      </c>
      <c r="Y186" s="210" t="e">
        <f>IF(X186, MATCH(J186, Y!$F$62:$H$62, 0), 0)</f>
        <v>#VALUE!</v>
      </c>
      <c r="Z186" s="210" cm="1">
        <f t="array" ref="Z186">IFERROR(IF($X186, INDEX(Appliances, $W186, $Y186+3), 0), 0)</f>
        <v>0</v>
      </c>
      <c r="AA186" s="64"/>
      <c r="AB186" s="211" t="b">
        <f t="shared" si="219"/>
        <v>0</v>
      </c>
      <c r="AC186" s="211" cm="1">
        <f t="array" ref="AC186">IF($AB186, INDEX(Appliances, $W186, 9), 0)</f>
        <v>0</v>
      </c>
      <c r="AD186" s="211" cm="1">
        <f t="array" ref="AD186">IF($AB186, INDEX(Appliances, $W186, 10), 0)</f>
        <v>0</v>
      </c>
      <c r="AE186" s="212">
        <f t="shared" si="338"/>
        <v>0</v>
      </c>
      <c r="AF186" s="213">
        <f t="shared" si="339"/>
        <v>0</v>
      </c>
      <c r="AG186" s="222" t="str">
        <f t="shared" si="340"/>
        <v>-</v>
      </c>
      <c r="AH186" s="210">
        <f>_xlfn.MAXIFS(Y!$F$61:$J$61, Y!$F$61:$J$61, "&lt;="&amp;AG186)</f>
        <v>0</v>
      </c>
      <c r="AI186" s="210" cm="1">
        <f t="array" ref="AI186">IFERROR(IF(AE186&gt;0, INDEX(Appliances, $W186, MATCH($AH186, Y!$F$61:$J$61, 0)+3),0), 0)</f>
        <v>0</v>
      </c>
      <c r="AJ186" s="64"/>
      <c r="AK186" s="211" t="b">
        <f t="shared" si="222"/>
        <v>0</v>
      </c>
      <c r="AL186" s="211" cm="1">
        <f t="array" ref="AL186">IF($AK186, INDEX(Appliances, $W186, 9), 0)</f>
        <v>0</v>
      </c>
      <c r="AM186" s="211" cm="1">
        <f t="array" ref="AM186">IF($AK186, INDEX(Appliances, $W186, 10), 0)</f>
        <v>0</v>
      </c>
      <c r="AN186" s="212">
        <f t="shared" si="341"/>
        <v>0</v>
      </c>
      <c r="AO186" s="213">
        <f t="shared" si="342"/>
        <v>0</v>
      </c>
      <c r="AP186" s="222" t="str">
        <f t="shared" si="343"/>
        <v>-</v>
      </c>
      <c r="AQ186" s="210">
        <f>_xlfn.MAXIFS(Y!$F$61:$J$61, Y!$F$61:$J$61, "&lt;="&amp;AP186)</f>
        <v>0</v>
      </c>
      <c r="AR186" s="210" cm="1">
        <f t="array" ref="AR186">IFERROR(IF(AN186&gt;0, INDEX(Appliances, $W186, MATCH($AQ186, Y!$F$61:$J$61, 0)+3),0), 0)</f>
        <v>0</v>
      </c>
      <c r="AS186" s="64"/>
      <c r="AT186" s="211" t="b">
        <f t="shared" si="226"/>
        <v>0</v>
      </c>
      <c r="AU186" s="211">
        <f t="shared" si="332"/>
        <v>0</v>
      </c>
      <c r="AV186" s="211">
        <f t="shared" si="333"/>
        <v>0</v>
      </c>
      <c r="AW186" s="212">
        <f t="shared" si="344"/>
        <v>0</v>
      </c>
      <c r="AX186" s="213">
        <f t="shared" si="345"/>
        <v>0</v>
      </c>
      <c r="AY186" s="222" t="str">
        <f t="shared" si="346"/>
        <v>-</v>
      </c>
      <c r="AZ186" s="210">
        <f>_xlfn.MAXIFS(Y!$F$61:$J$61, Y!$F$61:$J$61, "&lt;="&amp;AY186)</f>
        <v>0</v>
      </c>
      <c r="BA186" s="210" cm="1">
        <f t="array" ref="BA186">IFERROR(IF(AW186&gt;0, INDEX(Appliances, $W186, MATCH($AQ186, Y!$F$61:$J$61, 0)+3),0), 0)</f>
        <v>0</v>
      </c>
      <c r="BB186" s="64"/>
    </row>
    <row r="187" spans="1:54" s="264" customFormat="1" ht="12" x14ac:dyDescent="0.2">
      <c r="A187" s="64"/>
      <c r="B187" s="251">
        <v>165</v>
      </c>
      <c r="C187" s="255"/>
      <c r="D187" s="255"/>
      <c r="E187" s="256"/>
      <c r="F187" s="257" t="str">
        <f>IFERROR(VLOOKUP(E187, Z!$A$2:$C$4127, 3, FALSE), "")</f>
        <v/>
      </c>
      <c r="G187" s="258"/>
      <c r="H187" s="255"/>
      <c r="I187" s="255"/>
      <c r="J187" s="256"/>
      <c r="K187" s="259"/>
      <c r="L187" s="260"/>
      <c r="M187" s="253">
        <f t="shared" si="209"/>
        <v>0</v>
      </c>
      <c r="N187" s="261"/>
      <c r="O187" s="260"/>
      <c r="P187" s="253">
        <f t="shared" ref="P187:P250" si="348">AX187</f>
        <v>0</v>
      </c>
      <c r="Q187" s="261"/>
      <c r="R187" s="260"/>
      <c r="S187" s="262">
        <f t="shared" ref="S187:S250" si="349">AO187</f>
        <v>0</v>
      </c>
      <c r="T187" s="268"/>
      <c r="U187" s="263">
        <f t="shared" ref="U187:U250" si="350">MAX(Z187,AI187,AR187,BA187)*1000</f>
        <v>0</v>
      </c>
      <c r="V187" s="64"/>
      <c r="W187" s="210">
        <f t="shared" si="347"/>
        <v>0</v>
      </c>
      <c r="X187" s="210" t="str">
        <f t="shared" ref="X187:X250" si="351">IF(W187=0, "-", IF(W187&lt;=8, TRUE, FALSE))</f>
        <v>-</v>
      </c>
      <c r="Y187" s="210" t="e">
        <f>IF(X187, MATCH(J187, Y!$F$62:$H$62, 0), 0)</f>
        <v>#VALUE!</v>
      </c>
      <c r="Z187" s="210" cm="1">
        <f t="array" ref="Z187">IFERROR(IF($X187, INDEX(Appliances, $W187, $Y187+3), 0), 0)</f>
        <v>0</v>
      </c>
      <c r="AA187" s="64"/>
      <c r="AB187" s="211" t="b">
        <f t="shared" si="219"/>
        <v>0</v>
      </c>
      <c r="AC187" s="211" cm="1">
        <f t="array" ref="AC187">IF($AB187, INDEX(Appliances, $W187, 9), 0)</f>
        <v>0</v>
      </c>
      <c r="AD187" s="211" cm="1">
        <f t="array" ref="AD187">IF($AB187, INDEX(Appliances, $W187, 10), 0)</f>
        <v>0</v>
      </c>
      <c r="AE187" s="212">
        <f t="shared" ref="AE187:AE250" si="352">IF(AB187, $K187, 0)</f>
        <v>0</v>
      </c>
      <c r="AF187" s="213">
        <f t="shared" ref="AF187:AF250" si="353">IFERROR($AC187 * AE187 + $AD187, 0)</f>
        <v>0</v>
      </c>
      <c r="AG187" s="222" t="str">
        <f t="shared" ref="AG187:AG250" si="354">IFERROR(1 - L187/AF187, "-")</f>
        <v>-</v>
      </c>
      <c r="AH187" s="210">
        <f>_xlfn.MAXIFS(Y!$F$61:$J$61, Y!$F$61:$J$61, "&lt;="&amp;AG187)</f>
        <v>0</v>
      </c>
      <c r="AI187" s="210" cm="1">
        <f t="array" ref="AI187">IFERROR(IF(AE187&gt;0, INDEX(Appliances, $W187, MATCH($AH187, Y!$F$61:$J$61, 0)+3),0), 0)</f>
        <v>0</v>
      </c>
      <c r="AJ187" s="64"/>
      <c r="AK187" s="211" t="b">
        <f t="shared" si="222"/>
        <v>0</v>
      </c>
      <c r="AL187" s="211" cm="1">
        <f t="array" ref="AL187">IF($AK187, INDEX(Appliances, $W187, 9), 0)</f>
        <v>0</v>
      </c>
      <c r="AM187" s="211" cm="1">
        <f t="array" ref="AM187">IF($AK187, INDEX(Appliances, $W187, 10), 0)</f>
        <v>0</v>
      </c>
      <c r="AN187" s="212">
        <f t="shared" ref="AN187:AN250" si="355">IF(AK187, $Q187, 0)</f>
        <v>0</v>
      </c>
      <c r="AO187" s="213">
        <f t="shared" ref="AO187:AO250" si="356">IFERROR($AL187 * AN187 + $AM187, 0)</f>
        <v>0</v>
      </c>
      <c r="AP187" s="222" t="str">
        <f t="shared" ref="AP187:AP250" si="357">IFERROR(1 - R187/AO187, "-")</f>
        <v>-</v>
      </c>
      <c r="AQ187" s="210">
        <f>_xlfn.MAXIFS(Y!$F$61:$J$61, Y!$F$61:$J$61, "&lt;="&amp;AP187)</f>
        <v>0</v>
      </c>
      <c r="AR187" s="210" cm="1">
        <f t="array" ref="AR187">IFERROR(IF(AN187&gt;0, INDEX(Appliances, $W187, MATCH($AQ187, Y!$F$61:$J$61, 0)+3),0), 0)</f>
        <v>0</v>
      </c>
      <c r="AS187" s="64"/>
      <c r="AT187" s="211" t="b">
        <f t="shared" si="226"/>
        <v>0</v>
      </c>
      <c r="AU187" s="211">
        <f t="shared" si="329"/>
        <v>0</v>
      </c>
      <c r="AV187" s="211">
        <f t="shared" si="330"/>
        <v>0</v>
      </c>
      <c r="AW187" s="212">
        <f t="shared" ref="AW187:AW250" si="358">IF(AT187, $N187, 0)</f>
        <v>0</v>
      </c>
      <c r="AX187" s="213">
        <f t="shared" ref="AX187:AX250" si="359">IFERROR(IF(AW187&lt;35, $AU187 * AW187 + $AV187, 0.05), 0)</f>
        <v>0</v>
      </c>
      <c r="AY187" s="222" t="str">
        <f t="shared" ref="AY187:AY250" si="360">IFERROR(1 - AA187/AX187, "-")</f>
        <v>-</v>
      </c>
      <c r="AZ187" s="210">
        <f>_xlfn.MAXIFS(Y!$F$61:$J$61, Y!$F$61:$J$61, "&lt;="&amp;AY187)</f>
        <v>0</v>
      </c>
      <c r="BA187" s="210" cm="1">
        <f t="array" ref="BA187">IFERROR(IF(AW187&gt;0, INDEX(Appliances, $W187, MATCH($AQ187, Y!$F$61:$J$61, 0)+3),0), 0)</f>
        <v>0</v>
      </c>
      <c r="BB187" s="64"/>
    </row>
    <row r="188" spans="1:54" s="264" customFormat="1" ht="12" x14ac:dyDescent="0.2">
      <c r="A188" s="64"/>
      <c r="B188" s="251">
        <v>166</v>
      </c>
      <c r="C188" s="255"/>
      <c r="D188" s="255"/>
      <c r="E188" s="256"/>
      <c r="F188" s="257" t="str">
        <f>IFERROR(VLOOKUP(E188, Z!$A$2:$C$4127, 3, FALSE), "")</f>
        <v/>
      </c>
      <c r="G188" s="258"/>
      <c r="H188" s="255"/>
      <c r="I188" s="255"/>
      <c r="J188" s="256"/>
      <c r="K188" s="259"/>
      <c r="L188" s="260"/>
      <c r="M188" s="253">
        <f t="shared" si="209"/>
        <v>0</v>
      </c>
      <c r="N188" s="261"/>
      <c r="O188" s="260"/>
      <c r="P188" s="253">
        <f t="shared" si="348"/>
        <v>0</v>
      </c>
      <c r="Q188" s="261"/>
      <c r="R188" s="260"/>
      <c r="S188" s="262">
        <f t="shared" si="349"/>
        <v>0</v>
      </c>
      <c r="T188" s="268"/>
      <c r="U188" s="263">
        <f t="shared" si="350"/>
        <v>0</v>
      </c>
      <c r="V188" s="64"/>
      <c r="W188" s="210">
        <f t="shared" ref="W188:W251" si="361">IFERROR(IFERROR(IFERROR( MATCH(G188, INDEX(Appliances,,1), 0), MATCH(G188, INDEX(Appliances,,2), 0)), MATCH(G188, INDEX(Appliances,,3), 0)), 0)</f>
        <v>0</v>
      </c>
      <c r="X188" s="210" t="str">
        <f t="shared" si="351"/>
        <v>-</v>
      </c>
      <c r="Y188" s="210" t="e">
        <f>IF(X188, MATCH(J188, Y!$F$62:$H$62, 0), 0)</f>
        <v>#VALUE!</v>
      </c>
      <c r="Z188" s="210" cm="1">
        <f t="array" ref="Z188">IFERROR(IF($X188, INDEX(Appliances, $W188, $Y188+3), 0), 0)</f>
        <v>0</v>
      </c>
      <c r="AA188" s="64"/>
      <c r="AB188" s="211" t="b">
        <f t="shared" si="219"/>
        <v>0</v>
      </c>
      <c r="AC188" s="211" cm="1">
        <f t="array" ref="AC188">IF($AB188, INDEX(Appliances, $W188, 9), 0)</f>
        <v>0</v>
      </c>
      <c r="AD188" s="211" cm="1">
        <f t="array" ref="AD188">IF($AB188, INDEX(Appliances, $W188, 10), 0)</f>
        <v>0</v>
      </c>
      <c r="AE188" s="212">
        <f t="shared" si="352"/>
        <v>0</v>
      </c>
      <c r="AF188" s="213">
        <f t="shared" si="353"/>
        <v>0</v>
      </c>
      <c r="AG188" s="222" t="str">
        <f t="shared" si="354"/>
        <v>-</v>
      </c>
      <c r="AH188" s="210">
        <f>_xlfn.MAXIFS(Y!$F$61:$J$61, Y!$F$61:$J$61, "&lt;="&amp;AG188)</f>
        <v>0</v>
      </c>
      <c r="AI188" s="210" cm="1">
        <f t="array" ref="AI188">IFERROR(IF(AE188&gt;0, INDEX(Appliances, $W188, MATCH($AH188, Y!$F$61:$J$61, 0)+3),0), 0)</f>
        <v>0</v>
      </c>
      <c r="AJ188" s="64"/>
      <c r="AK188" s="211" t="b">
        <f t="shared" si="222"/>
        <v>0</v>
      </c>
      <c r="AL188" s="211" cm="1">
        <f t="array" ref="AL188">IF($AK188, INDEX(Appliances, $W188, 9), 0)</f>
        <v>0</v>
      </c>
      <c r="AM188" s="211" cm="1">
        <f t="array" ref="AM188">IF($AK188, INDEX(Appliances, $W188, 10), 0)</f>
        <v>0</v>
      </c>
      <c r="AN188" s="212">
        <f t="shared" si="355"/>
        <v>0</v>
      </c>
      <c r="AO188" s="213">
        <f t="shared" si="356"/>
        <v>0</v>
      </c>
      <c r="AP188" s="222" t="str">
        <f t="shared" si="357"/>
        <v>-</v>
      </c>
      <c r="AQ188" s="210">
        <f>_xlfn.MAXIFS(Y!$F$61:$J$61, Y!$F$61:$J$61, "&lt;="&amp;AP188)</f>
        <v>0</v>
      </c>
      <c r="AR188" s="210" cm="1">
        <f t="array" ref="AR188">IFERROR(IF(AN188&gt;0, INDEX(Appliances, $W188, MATCH($AQ188, Y!$F$61:$J$61, 0)+3),0), 0)</f>
        <v>0</v>
      </c>
      <c r="AS188" s="64"/>
      <c r="AT188" s="211" t="b">
        <f t="shared" si="226"/>
        <v>0</v>
      </c>
      <c r="AU188" s="211">
        <f t="shared" si="332"/>
        <v>0</v>
      </c>
      <c r="AV188" s="211">
        <f t="shared" si="333"/>
        <v>0</v>
      </c>
      <c r="AW188" s="212">
        <f t="shared" si="358"/>
        <v>0</v>
      </c>
      <c r="AX188" s="213">
        <f t="shared" si="359"/>
        <v>0</v>
      </c>
      <c r="AY188" s="222" t="str">
        <f t="shared" si="360"/>
        <v>-</v>
      </c>
      <c r="AZ188" s="210">
        <f>_xlfn.MAXIFS(Y!$F$61:$J$61, Y!$F$61:$J$61, "&lt;="&amp;AY188)</f>
        <v>0</v>
      </c>
      <c r="BA188" s="210" cm="1">
        <f t="array" ref="BA188">IFERROR(IF(AW188&gt;0, INDEX(Appliances, $W188, MATCH($AQ188, Y!$F$61:$J$61, 0)+3),0), 0)</f>
        <v>0</v>
      </c>
      <c r="BB188" s="64"/>
    </row>
    <row r="189" spans="1:54" s="264" customFormat="1" ht="12" x14ac:dyDescent="0.2">
      <c r="A189" s="64"/>
      <c r="B189" s="251">
        <v>167</v>
      </c>
      <c r="C189" s="255"/>
      <c r="D189" s="255"/>
      <c r="E189" s="256"/>
      <c r="F189" s="257" t="str">
        <f>IFERROR(VLOOKUP(E189, Z!$A$2:$C$4127, 3, FALSE), "")</f>
        <v/>
      </c>
      <c r="G189" s="258"/>
      <c r="H189" s="255"/>
      <c r="I189" s="255"/>
      <c r="J189" s="256"/>
      <c r="K189" s="259"/>
      <c r="L189" s="260"/>
      <c r="M189" s="253">
        <f t="shared" si="209"/>
        <v>0</v>
      </c>
      <c r="N189" s="261"/>
      <c r="O189" s="260"/>
      <c r="P189" s="253">
        <f t="shared" si="348"/>
        <v>0</v>
      </c>
      <c r="Q189" s="261"/>
      <c r="R189" s="260"/>
      <c r="S189" s="262">
        <f t="shared" si="349"/>
        <v>0</v>
      </c>
      <c r="T189" s="268"/>
      <c r="U189" s="263">
        <f t="shared" si="350"/>
        <v>0</v>
      </c>
      <c r="V189" s="64"/>
      <c r="W189" s="210">
        <f t="shared" si="361"/>
        <v>0</v>
      </c>
      <c r="X189" s="210" t="str">
        <f t="shared" si="351"/>
        <v>-</v>
      </c>
      <c r="Y189" s="210" t="e">
        <f>IF(X189, MATCH(J189, Y!$F$62:$H$62, 0), 0)</f>
        <v>#VALUE!</v>
      </c>
      <c r="Z189" s="210" cm="1">
        <f t="array" ref="Z189">IFERROR(IF($X189, INDEX(Appliances, $W189, $Y189+3), 0), 0)</f>
        <v>0</v>
      </c>
      <c r="AA189" s="64"/>
      <c r="AB189" s="211" t="b">
        <f t="shared" si="219"/>
        <v>0</v>
      </c>
      <c r="AC189" s="211" cm="1">
        <f t="array" ref="AC189">IF($AB189, INDEX(Appliances, $W189, 9), 0)</f>
        <v>0</v>
      </c>
      <c r="AD189" s="211" cm="1">
        <f t="array" ref="AD189">IF($AB189, INDEX(Appliances, $W189, 10), 0)</f>
        <v>0</v>
      </c>
      <c r="AE189" s="212">
        <f t="shared" si="352"/>
        <v>0</v>
      </c>
      <c r="AF189" s="213">
        <f t="shared" si="353"/>
        <v>0</v>
      </c>
      <c r="AG189" s="222" t="str">
        <f t="shared" si="354"/>
        <v>-</v>
      </c>
      <c r="AH189" s="210">
        <f>_xlfn.MAXIFS(Y!$F$61:$J$61, Y!$F$61:$J$61, "&lt;="&amp;AG189)</f>
        <v>0</v>
      </c>
      <c r="AI189" s="210" cm="1">
        <f t="array" ref="AI189">IFERROR(IF(AE189&gt;0, INDEX(Appliances, $W189, MATCH($AH189, Y!$F$61:$J$61, 0)+3),0), 0)</f>
        <v>0</v>
      </c>
      <c r="AJ189" s="64"/>
      <c r="AK189" s="211" t="b">
        <f t="shared" si="222"/>
        <v>0</v>
      </c>
      <c r="AL189" s="211" cm="1">
        <f t="array" ref="AL189">IF($AK189, INDEX(Appliances, $W189, 9), 0)</f>
        <v>0</v>
      </c>
      <c r="AM189" s="211" cm="1">
        <f t="array" ref="AM189">IF($AK189, INDEX(Appliances, $W189, 10), 0)</f>
        <v>0</v>
      </c>
      <c r="AN189" s="212">
        <f t="shared" si="355"/>
        <v>0</v>
      </c>
      <c r="AO189" s="213">
        <f t="shared" si="356"/>
        <v>0</v>
      </c>
      <c r="AP189" s="222" t="str">
        <f t="shared" si="357"/>
        <v>-</v>
      </c>
      <c r="AQ189" s="210">
        <f>_xlfn.MAXIFS(Y!$F$61:$J$61, Y!$F$61:$J$61, "&lt;="&amp;AP189)</f>
        <v>0</v>
      </c>
      <c r="AR189" s="210" cm="1">
        <f t="array" ref="AR189">IFERROR(IF(AN189&gt;0, INDEX(Appliances, $W189, MATCH($AQ189, Y!$F$61:$J$61, 0)+3),0), 0)</f>
        <v>0</v>
      </c>
      <c r="AS189" s="64"/>
      <c r="AT189" s="211" t="b">
        <f t="shared" si="226"/>
        <v>0</v>
      </c>
      <c r="AU189" s="211">
        <f t="shared" si="329"/>
        <v>0</v>
      </c>
      <c r="AV189" s="211">
        <f t="shared" si="330"/>
        <v>0</v>
      </c>
      <c r="AW189" s="212">
        <f t="shared" si="358"/>
        <v>0</v>
      </c>
      <c r="AX189" s="213">
        <f t="shared" si="359"/>
        <v>0</v>
      </c>
      <c r="AY189" s="222" t="str">
        <f t="shared" si="360"/>
        <v>-</v>
      </c>
      <c r="AZ189" s="210">
        <f>_xlfn.MAXIFS(Y!$F$61:$J$61, Y!$F$61:$J$61, "&lt;="&amp;AY189)</f>
        <v>0</v>
      </c>
      <c r="BA189" s="210" cm="1">
        <f t="array" ref="BA189">IFERROR(IF(AW189&gt;0, INDEX(Appliances, $W189, MATCH($AQ189, Y!$F$61:$J$61, 0)+3),0), 0)</f>
        <v>0</v>
      </c>
      <c r="BB189" s="64"/>
    </row>
    <row r="190" spans="1:54" s="264" customFormat="1" ht="12" x14ac:dyDescent="0.2">
      <c r="A190" s="64"/>
      <c r="B190" s="251">
        <v>168</v>
      </c>
      <c r="C190" s="255"/>
      <c r="D190" s="255"/>
      <c r="E190" s="256"/>
      <c r="F190" s="257" t="str">
        <f>IFERROR(VLOOKUP(E190, Z!$A$2:$C$4127, 3, FALSE), "")</f>
        <v/>
      </c>
      <c r="G190" s="258"/>
      <c r="H190" s="255"/>
      <c r="I190" s="255"/>
      <c r="J190" s="256"/>
      <c r="K190" s="259"/>
      <c r="L190" s="260"/>
      <c r="M190" s="253">
        <f t="shared" si="209"/>
        <v>0</v>
      </c>
      <c r="N190" s="261"/>
      <c r="O190" s="260"/>
      <c r="P190" s="253">
        <f t="shared" si="348"/>
        <v>0</v>
      </c>
      <c r="Q190" s="261"/>
      <c r="R190" s="260"/>
      <c r="S190" s="262">
        <f t="shared" si="349"/>
        <v>0</v>
      </c>
      <c r="T190" s="268"/>
      <c r="U190" s="263">
        <f t="shared" si="350"/>
        <v>0</v>
      </c>
      <c r="V190" s="64"/>
      <c r="W190" s="210">
        <f t="shared" si="361"/>
        <v>0</v>
      </c>
      <c r="X190" s="210" t="str">
        <f t="shared" si="351"/>
        <v>-</v>
      </c>
      <c r="Y190" s="210" t="e">
        <f>IF(X190, MATCH(J190, Y!$F$62:$H$62, 0), 0)</f>
        <v>#VALUE!</v>
      </c>
      <c r="Z190" s="210" cm="1">
        <f t="array" ref="Z190">IFERROR(IF($X190, INDEX(Appliances, $W190, $Y190+3), 0), 0)</f>
        <v>0</v>
      </c>
      <c r="AA190" s="64"/>
      <c r="AB190" s="211" t="b">
        <f t="shared" si="219"/>
        <v>0</v>
      </c>
      <c r="AC190" s="211" cm="1">
        <f t="array" ref="AC190">IF($AB190, INDEX(Appliances, $W190, 9), 0)</f>
        <v>0</v>
      </c>
      <c r="AD190" s="211" cm="1">
        <f t="array" ref="AD190">IF($AB190, INDEX(Appliances, $W190, 10), 0)</f>
        <v>0</v>
      </c>
      <c r="AE190" s="212">
        <f t="shared" si="352"/>
        <v>0</v>
      </c>
      <c r="AF190" s="213">
        <f t="shared" si="353"/>
        <v>0</v>
      </c>
      <c r="AG190" s="222" t="str">
        <f t="shared" si="354"/>
        <v>-</v>
      </c>
      <c r="AH190" s="210">
        <f>_xlfn.MAXIFS(Y!$F$61:$J$61, Y!$F$61:$J$61, "&lt;="&amp;AG190)</f>
        <v>0</v>
      </c>
      <c r="AI190" s="210" cm="1">
        <f t="array" ref="AI190">IFERROR(IF(AE190&gt;0, INDEX(Appliances, $W190, MATCH($AH190, Y!$F$61:$J$61, 0)+3),0), 0)</f>
        <v>0</v>
      </c>
      <c r="AJ190" s="64"/>
      <c r="AK190" s="211" t="b">
        <f t="shared" si="222"/>
        <v>0</v>
      </c>
      <c r="AL190" s="211" cm="1">
        <f t="array" ref="AL190">IF($AK190, INDEX(Appliances, $W190, 9), 0)</f>
        <v>0</v>
      </c>
      <c r="AM190" s="211" cm="1">
        <f t="array" ref="AM190">IF($AK190, INDEX(Appliances, $W190, 10), 0)</f>
        <v>0</v>
      </c>
      <c r="AN190" s="212">
        <f t="shared" si="355"/>
        <v>0</v>
      </c>
      <c r="AO190" s="213">
        <f t="shared" si="356"/>
        <v>0</v>
      </c>
      <c r="AP190" s="222" t="str">
        <f t="shared" si="357"/>
        <v>-</v>
      </c>
      <c r="AQ190" s="210">
        <f>_xlfn.MAXIFS(Y!$F$61:$J$61, Y!$F$61:$J$61, "&lt;="&amp;AP190)</f>
        <v>0</v>
      </c>
      <c r="AR190" s="210" cm="1">
        <f t="array" ref="AR190">IFERROR(IF(AN190&gt;0, INDEX(Appliances, $W190, MATCH($AQ190, Y!$F$61:$J$61, 0)+3),0), 0)</f>
        <v>0</v>
      </c>
      <c r="AS190" s="64"/>
      <c r="AT190" s="211" t="b">
        <f t="shared" si="226"/>
        <v>0</v>
      </c>
      <c r="AU190" s="211">
        <f t="shared" si="332"/>
        <v>0</v>
      </c>
      <c r="AV190" s="211">
        <f t="shared" si="333"/>
        <v>0</v>
      </c>
      <c r="AW190" s="212">
        <f t="shared" si="358"/>
        <v>0</v>
      </c>
      <c r="AX190" s="213">
        <f t="shared" si="359"/>
        <v>0</v>
      </c>
      <c r="AY190" s="222" t="str">
        <f t="shared" si="360"/>
        <v>-</v>
      </c>
      <c r="AZ190" s="210">
        <f>_xlfn.MAXIFS(Y!$F$61:$J$61, Y!$F$61:$J$61, "&lt;="&amp;AY190)</f>
        <v>0</v>
      </c>
      <c r="BA190" s="210" cm="1">
        <f t="array" ref="BA190">IFERROR(IF(AW190&gt;0, INDEX(Appliances, $W190, MATCH($AQ190, Y!$F$61:$J$61, 0)+3),0), 0)</f>
        <v>0</v>
      </c>
      <c r="BB190" s="64"/>
    </row>
    <row r="191" spans="1:54" s="264" customFormat="1" ht="12" x14ac:dyDescent="0.2">
      <c r="A191" s="64"/>
      <c r="B191" s="251">
        <v>169</v>
      </c>
      <c r="C191" s="255"/>
      <c r="D191" s="255"/>
      <c r="E191" s="256"/>
      <c r="F191" s="257" t="str">
        <f>IFERROR(VLOOKUP(E191, Z!$A$2:$C$4127, 3, FALSE), "")</f>
        <v/>
      </c>
      <c r="G191" s="258"/>
      <c r="H191" s="255"/>
      <c r="I191" s="255"/>
      <c r="J191" s="256"/>
      <c r="K191" s="259"/>
      <c r="L191" s="260"/>
      <c r="M191" s="253">
        <f t="shared" si="209"/>
        <v>0</v>
      </c>
      <c r="N191" s="261"/>
      <c r="O191" s="260"/>
      <c r="P191" s="253">
        <f t="shared" si="348"/>
        <v>0</v>
      </c>
      <c r="Q191" s="261"/>
      <c r="R191" s="260"/>
      <c r="S191" s="262">
        <f t="shared" si="349"/>
        <v>0</v>
      </c>
      <c r="T191" s="268"/>
      <c r="U191" s="263">
        <f t="shared" si="350"/>
        <v>0</v>
      </c>
      <c r="V191" s="64"/>
      <c r="W191" s="210">
        <f t="shared" si="361"/>
        <v>0</v>
      </c>
      <c r="X191" s="210" t="str">
        <f t="shared" si="351"/>
        <v>-</v>
      </c>
      <c r="Y191" s="210" t="e">
        <f>IF(X191, MATCH(J191, Y!$F$62:$H$62, 0), 0)</f>
        <v>#VALUE!</v>
      </c>
      <c r="Z191" s="210" cm="1">
        <f t="array" ref="Z191">IFERROR(IF($X191, INDEX(Appliances, $W191, $Y191+3), 0), 0)</f>
        <v>0</v>
      </c>
      <c r="AA191" s="64"/>
      <c r="AB191" s="211" t="b">
        <f t="shared" si="219"/>
        <v>0</v>
      </c>
      <c r="AC191" s="211" cm="1">
        <f t="array" ref="AC191">IF($AB191, INDEX(Appliances, $W191, 9), 0)</f>
        <v>0</v>
      </c>
      <c r="AD191" s="211" cm="1">
        <f t="array" ref="AD191">IF($AB191, INDEX(Appliances, $W191, 10), 0)</f>
        <v>0</v>
      </c>
      <c r="AE191" s="212">
        <f t="shared" si="352"/>
        <v>0</v>
      </c>
      <c r="AF191" s="213">
        <f t="shared" si="353"/>
        <v>0</v>
      </c>
      <c r="AG191" s="222" t="str">
        <f t="shared" si="354"/>
        <v>-</v>
      </c>
      <c r="AH191" s="210">
        <f>_xlfn.MAXIFS(Y!$F$61:$J$61, Y!$F$61:$J$61, "&lt;="&amp;AG191)</f>
        <v>0</v>
      </c>
      <c r="AI191" s="210" cm="1">
        <f t="array" ref="AI191">IFERROR(IF(AE191&gt;0, INDEX(Appliances, $W191, MATCH($AH191, Y!$F$61:$J$61, 0)+3),0), 0)</f>
        <v>0</v>
      </c>
      <c r="AJ191" s="64"/>
      <c r="AK191" s="211" t="b">
        <f t="shared" si="222"/>
        <v>0</v>
      </c>
      <c r="AL191" s="211" cm="1">
        <f t="array" ref="AL191">IF($AK191, INDEX(Appliances, $W191, 9), 0)</f>
        <v>0</v>
      </c>
      <c r="AM191" s="211" cm="1">
        <f t="array" ref="AM191">IF($AK191, INDEX(Appliances, $W191, 10), 0)</f>
        <v>0</v>
      </c>
      <c r="AN191" s="212">
        <f t="shared" si="355"/>
        <v>0</v>
      </c>
      <c r="AO191" s="213">
        <f t="shared" si="356"/>
        <v>0</v>
      </c>
      <c r="AP191" s="222" t="str">
        <f t="shared" si="357"/>
        <v>-</v>
      </c>
      <c r="AQ191" s="210">
        <f>_xlfn.MAXIFS(Y!$F$61:$J$61, Y!$F$61:$J$61, "&lt;="&amp;AP191)</f>
        <v>0</v>
      </c>
      <c r="AR191" s="210" cm="1">
        <f t="array" ref="AR191">IFERROR(IF(AN191&gt;0, INDEX(Appliances, $W191, MATCH($AQ191, Y!$F$61:$J$61, 0)+3),0), 0)</f>
        <v>0</v>
      </c>
      <c r="AS191" s="64"/>
      <c r="AT191" s="211" t="b">
        <f t="shared" si="226"/>
        <v>0</v>
      </c>
      <c r="AU191" s="211">
        <f t="shared" si="329"/>
        <v>0</v>
      </c>
      <c r="AV191" s="211">
        <f t="shared" si="330"/>
        <v>0</v>
      </c>
      <c r="AW191" s="212">
        <f t="shared" si="358"/>
        <v>0</v>
      </c>
      <c r="AX191" s="213">
        <f t="shared" si="359"/>
        <v>0</v>
      </c>
      <c r="AY191" s="222" t="str">
        <f t="shared" si="360"/>
        <v>-</v>
      </c>
      <c r="AZ191" s="210">
        <f>_xlfn.MAXIFS(Y!$F$61:$J$61, Y!$F$61:$J$61, "&lt;="&amp;AY191)</f>
        <v>0</v>
      </c>
      <c r="BA191" s="210" cm="1">
        <f t="array" ref="BA191">IFERROR(IF(AW191&gt;0, INDEX(Appliances, $W191, MATCH($AQ191, Y!$F$61:$J$61, 0)+3),0), 0)</f>
        <v>0</v>
      </c>
      <c r="BB191" s="64"/>
    </row>
    <row r="192" spans="1:54" s="264" customFormat="1" ht="12" x14ac:dyDescent="0.2">
      <c r="A192" s="64"/>
      <c r="B192" s="251">
        <v>170</v>
      </c>
      <c r="C192" s="255"/>
      <c r="D192" s="255"/>
      <c r="E192" s="256"/>
      <c r="F192" s="257" t="str">
        <f>IFERROR(VLOOKUP(E192, Z!$A$2:$C$4127, 3, FALSE), "")</f>
        <v/>
      </c>
      <c r="G192" s="258"/>
      <c r="H192" s="255"/>
      <c r="I192" s="255"/>
      <c r="J192" s="256"/>
      <c r="K192" s="259"/>
      <c r="L192" s="260"/>
      <c r="M192" s="253">
        <f t="shared" si="209"/>
        <v>0</v>
      </c>
      <c r="N192" s="261"/>
      <c r="O192" s="260"/>
      <c r="P192" s="253">
        <f t="shared" si="348"/>
        <v>0</v>
      </c>
      <c r="Q192" s="261"/>
      <c r="R192" s="260"/>
      <c r="S192" s="262">
        <f t="shared" si="349"/>
        <v>0</v>
      </c>
      <c r="T192" s="268"/>
      <c r="U192" s="263">
        <f t="shared" si="350"/>
        <v>0</v>
      </c>
      <c r="V192" s="64"/>
      <c r="W192" s="210">
        <f t="shared" si="361"/>
        <v>0</v>
      </c>
      <c r="X192" s="210" t="str">
        <f t="shared" si="351"/>
        <v>-</v>
      </c>
      <c r="Y192" s="210" t="e">
        <f>IF(X192, MATCH(J192, Y!$F$62:$H$62, 0), 0)</f>
        <v>#VALUE!</v>
      </c>
      <c r="Z192" s="210" cm="1">
        <f t="array" ref="Z192">IFERROR(IF($X192, INDEX(Appliances, $W192, $Y192+3), 0), 0)</f>
        <v>0</v>
      </c>
      <c r="AA192" s="64"/>
      <c r="AB192" s="211" t="b">
        <f t="shared" si="219"/>
        <v>0</v>
      </c>
      <c r="AC192" s="211" cm="1">
        <f t="array" ref="AC192">IF($AB192, INDEX(Appliances, $W192, 9), 0)</f>
        <v>0</v>
      </c>
      <c r="AD192" s="211" cm="1">
        <f t="array" ref="AD192">IF($AB192, INDEX(Appliances, $W192, 10), 0)</f>
        <v>0</v>
      </c>
      <c r="AE192" s="212">
        <f t="shared" si="352"/>
        <v>0</v>
      </c>
      <c r="AF192" s="213">
        <f t="shared" si="353"/>
        <v>0</v>
      </c>
      <c r="AG192" s="222" t="str">
        <f t="shared" si="354"/>
        <v>-</v>
      </c>
      <c r="AH192" s="210">
        <f>_xlfn.MAXIFS(Y!$F$61:$J$61, Y!$F$61:$J$61, "&lt;="&amp;AG192)</f>
        <v>0</v>
      </c>
      <c r="AI192" s="210" cm="1">
        <f t="array" ref="AI192">IFERROR(IF(AE192&gt;0, INDEX(Appliances, $W192, MATCH($AH192, Y!$F$61:$J$61, 0)+3),0), 0)</f>
        <v>0</v>
      </c>
      <c r="AJ192" s="64"/>
      <c r="AK192" s="211" t="b">
        <f t="shared" si="222"/>
        <v>0</v>
      </c>
      <c r="AL192" s="211" cm="1">
        <f t="array" ref="AL192">IF($AK192, INDEX(Appliances, $W192, 9), 0)</f>
        <v>0</v>
      </c>
      <c r="AM192" s="211" cm="1">
        <f t="array" ref="AM192">IF($AK192, INDEX(Appliances, $W192, 10), 0)</f>
        <v>0</v>
      </c>
      <c r="AN192" s="212">
        <f t="shared" si="355"/>
        <v>0</v>
      </c>
      <c r="AO192" s="213">
        <f t="shared" si="356"/>
        <v>0</v>
      </c>
      <c r="AP192" s="222" t="str">
        <f t="shared" si="357"/>
        <v>-</v>
      </c>
      <c r="AQ192" s="210">
        <f>_xlfn.MAXIFS(Y!$F$61:$J$61, Y!$F$61:$J$61, "&lt;="&amp;AP192)</f>
        <v>0</v>
      </c>
      <c r="AR192" s="210" cm="1">
        <f t="array" ref="AR192">IFERROR(IF(AN192&gt;0, INDEX(Appliances, $W192, MATCH($AQ192, Y!$F$61:$J$61, 0)+3),0), 0)</f>
        <v>0</v>
      </c>
      <c r="AS192" s="64"/>
      <c r="AT192" s="211" t="b">
        <f t="shared" si="226"/>
        <v>0</v>
      </c>
      <c r="AU192" s="211">
        <f t="shared" si="332"/>
        <v>0</v>
      </c>
      <c r="AV192" s="211">
        <f t="shared" si="333"/>
        <v>0</v>
      </c>
      <c r="AW192" s="212">
        <f t="shared" si="358"/>
        <v>0</v>
      </c>
      <c r="AX192" s="213">
        <f t="shared" si="359"/>
        <v>0</v>
      </c>
      <c r="AY192" s="222" t="str">
        <f t="shared" si="360"/>
        <v>-</v>
      </c>
      <c r="AZ192" s="210">
        <f>_xlfn.MAXIFS(Y!$F$61:$J$61, Y!$F$61:$J$61, "&lt;="&amp;AY192)</f>
        <v>0</v>
      </c>
      <c r="BA192" s="210" cm="1">
        <f t="array" ref="BA192">IFERROR(IF(AW192&gt;0, INDEX(Appliances, $W192, MATCH($AQ192, Y!$F$61:$J$61, 0)+3),0), 0)</f>
        <v>0</v>
      </c>
      <c r="BB192" s="64"/>
    </row>
    <row r="193" spans="1:54" s="264" customFormat="1" ht="12" x14ac:dyDescent="0.2">
      <c r="A193" s="64"/>
      <c r="B193" s="251">
        <v>171</v>
      </c>
      <c r="C193" s="255"/>
      <c r="D193" s="255"/>
      <c r="E193" s="256"/>
      <c r="F193" s="257" t="str">
        <f>IFERROR(VLOOKUP(E193, Z!$A$2:$C$4127, 3, FALSE), "")</f>
        <v/>
      </c>
      <c r="G193" s="258"/>
      <c r="H193" s="255"/>
      <c r="I193" s="255"/>
      <c r="J193" s="256"/>
      <c r="K193" s="259"/>
      <c r="L193" s="260"/>
      <c r="M193" s="253">
        <f t="shared" si="209"/>
        <v>0</v>
      </c>
      <c r="N193" s="261"/>
      <c r="O193" s="260"/>
      <c r="P193" s="253">
        <f t="shared" si="348"/>
        <v>0</v>
      </c>
      <c r="Q193" s="261"/>
      <c r="R193" s="260"/>
      <c r="S193" s="262">
        <f t="shared" si="349"/>
        <v>0</v>
      </c>
      <c r="T193" s="268"/>
      <c r="U193" s="263">
        <f t="shared" si="350"/>
        <v>0</v>
      </c>
      <c r="V193" s="64"/>
      <c r="W193" s="210">
        <f t="shared" si="361"/>
        <v>0</v>
      </c>
      <c r="X193" s="210" t="str">
        <f t="shared" si="351"/>
        <v>-</v>
      </c>
      <c r="Y193" s="210" t="e">
        <f>IF(X193, MATCH(J193, Y!$F$62:$H$62, 0), 0)</f>
        <v>#VALUE!</v>
      </c>
      <c r="Z193" s="210" cm="1">
        <f t="array" ref="Z193">IFERROR(IF($X193, INDEX(Appliances, $W193, $Y193+3), 0), 0)</f>
        <v>0</v>
      </c>
      <c r="AA193" s="64"/>
      <c r="AB193" s="211" t="b">
        <f t="shared" si="219"/>
        <v>0</v>
      </c>
      <c r="AC193" s="211" cm="1">
        <f t="array" ref="AC193">IF($AB193, INDEX(Appliances, $W193, 9), 0)</f>
        <v>0</v>
      </c>
      <c r="AD193" s="211" cm="1">
        <f t="array" ref="AD193">IF($AB193, INDEX(Appliances, $W193, 10), 0)</f>
        <v>0</v>
      </c>
      <c r="AE193" s="212">
        <f t="shared" si="352"/>
        <v>0</v>
      </c>
      <c r="AF193" s="213">
        <f t="shared" si="353"/>
        <v>0</v>
      </c>
      <c r="AG193" s="222" t="str">
        <f t="shared" si="354"/>
        <v>-</v>
      </c>
      <c r="AH193" s="210">
        <f>_xlfn.MAXIFS(Y!$F$61:$J$61, Y!$F$61:$J$61, "&lt;="&amp;AG193)</f>
        <v>0</v>
      </c>
      <c r="AI193" s="210" cm="1">
        <f t="array" ref="AI193">IFERROR(IF(AE193&gt;0, INDEX(Appliances, $W193, MATCH($AH193, Y!$F$61:$J$61, 0)+3),0), 0)</f>
        <v>0</v>
      </c>
      <c r="AJ193" s="64"/>
      <c r="AK193" s="211" t="b">
        <f t="shared" si="222"/>
        <v>0</v>
      </c>
      <c r="AL193" s="211" cm="1">
        <f t="array" ref="AL193">IF($AK193, INDEX(Appliances, $W193, 9), 0)</f>
        <v>0</v>
      </c>
      <c r="AM193" s="211" cm="1">
        <f t="array" ref="AM193">IF($AK193, INDEX(Appliances, $W193, 10), 0)</f>
        <v>0</v>
      </c>
      <c r="AN193" s="212">
        <f t="shared" si="355"/>
        <v>0</v>
      </c>
      <c r="AO193" s="213">
        <f t="shared" si="356"/>
        <v>0</v>
      </c>
      <c r="AP193" s="222" t="str">
        <f t="shared" si="357"/>
        <v>-</v>
      </c>
      <c r="AQ193" s="210">
        <f>_xlfn.MAXIFS(Y!$F$61:$J$61, Y!$F$61:$J$61, "&lt;="&amp;AP193)</f>
        <v>0</v>
      </c>
      <c r="AR193" s="210" cm="1">
        <f t="array" ref="AR193">IFERROR(IF(AN193&gt;0, INDEX(Appliances, $W193, MATCH($AQ193, Y!$F$61:$J$61, 0)+3),0), 0)</f>
        <v>0</v>
      </c>
      <c r="AS193" s="64"/>
      <c r="AT193" s="211" t="b">
        <f t="shared" si="226"/>
        <v>0</v>
      </c>
      <c r="AU193" s="211">
        <f t="shared" si="329"/>
        <v>0</v>
      </c>
      <c r="AV193" s="211">
        <f t="shared" si="330"/>
        <v>0</v>
      </c>
      <c r="AW193" s="212">
        <f t="shared" si="358"/>
        <v>0</v>
      </c>
      <c r="AX193" s="213">
        <f t="shared" si="359"/>
        <v>0</v>
      </c>
      <c r="AY193" s="222" t="str">
        <f t="shared" si="360"/>
        <v>-</v>
      </c>
      <c r="AZ193" s="210">
        <f>_xlfn.MAXIFS(Y!$F$61:$J$61, Y!$F$61:$J$61, "&lt;="&amp;AY193)</f>
        <v>0</v>
      </c>
      <c r="BA193" s="210" cm="1">
        <f t="array" ref="BA193">IFERROR(IF(AW193&gt;0, INDEX(Appliances, $W193, MATCH($AQ193, Y!$F$61:$J$61, 0)+3),0), 0)</f>
        <v>0</v>
      </c>
      <c r="BB193" s="64"/>
    </row>
    <row r="194" spans="1:54" s="264" customFormat="1" ht="12" x14ac:dyDescent="0.2">
      <c r="A194" s="64"/>
      <c r="B194" s="251">
        <v>172</v>
      </c>
      <c r="C194" s="255"/>
      <c r="D194" s="255"/>
      <c r="E194" s="256"/>
      <c r="F194" s="257" t="str">
        <f>IFERROR(VLOOKUP(E194, Z!$A$2:$C$4127, 3, FALSE), "")</f>
        <v/>
      </c>
      <c r="G194" s="258"/>
      <c r="H194" s="255"/>
      <c r="I194" s="255"/>
      <c r="J194" s="256"/>
      <c r="K194" s="259"/>
      <c r="L194" s="260"/>
      <c r="M194" s="253">
        <f t="shared" si="209"/>
        <v>0</v>
      </c>
      <c r="N194" s="261"/>
      <c r="O194" s="260"/>
      <c r="P194" s="253">
        <f t="shared" si="348"/>
        <v>0</v>
      </c>
      <c r="Q194" s="261"/>
      <c r="R194" s="260"/>
      <c r="S194" s="262">
        <f t="shared" si="349"/>
        <v>0</v>
      </c>
      <c r="T194" s="268"/>
      <c r="U194" s="263">
        <f t="shared" si="350"/>
        <v>0</v>
      </c>
      <c r="V194" s="64"/>
      <c r="W194" s="210">
        <f t="shared" si="361"/>
        <v>0</v>
      </c>
      <c r="X194" s="210" t="str">
        <f t="shared" si="351"/>
        <v>-</v>
      </c>
      <c r="Y194" s="210" t="e">
        <f>IF(X194, MATCH(J194, Y!$F$62:$H$62, 0), 0)</f>
        <v>#VALUE!</v>
      </c>
      <c r="Z194" s="210" cm="1">
        <f t="array" ref="Z194">IFERROR(IF($X194, INDEX(Appliances, $W194, $Y194+3), 0), 0)</f>
        <v>0</v>
      </c>
      <c r="AA194" s="64"/>
      <c r="AB194" s="211" t="b">
        <f t="shared" si="219"/>
        <v>0</v>
      </c>
      <c r="AC194" s="211" cm="1">
        <f t="array" ref="AC194">IF($AB194, INDEX(Appliances, $W194, 9), 0)</f>
        <v>0</v>
      </c>
      <c r="AD194" s="211" cm="1">
        <f t="array" ref="AD194">IF($AB194, INDEX(Appliances, $W194, 10), 0)</f>
        <v>0</v>
      </c>
      <c r="AE194" s="212">
        <f t="shared" si="352"/>
        <v>0</v>
      </c>
      <c r="AF194" s="213">
        <f t="shared" si="353"/>
        <v>0</v>
      </c>
      <c r="AG194" s="222" t="str">
        <f t="shared" si="354"/>
        <v>-</v>
      </c>
      <c r="AH194" s="210">
        <f>_xlfn.MAXIFS(Y!$F$61:$J$61, Y!$F$61:$J$61, "&lt;="&amp;AG194)</f>
        <v>0</v>
      </c>
      <c r="AI194" s="210" cm="1">
        <f t="array" ref="AI194">IFERROR(IF(AE194&gt;0, INDEX(Appliances, $W194, MATCH($AH194, Y!$F$61:$J$61, 0)+3),0), 0)</f>
        <v>0</v>
      </c>
      <c r="AJ194" s="64"/>
      <c r="AK194" s="211" t="b">
        <f t="shared" si="222"/>
        <v>0</v>
      </c>
      <c r="AL194" s="211" cm="1">
        <f t="array" ref="AL194">IF($AK194, INDEX(Appliances, $W194, 9), 0)</f>
        <v>0</v>
      </c>
      <c r="AM194" s="211" cm="1">
        <f t="array" ref="AM194">IF($AK194, INDEX(Appliances, $W194, 10), 0)</f>
        <v>0</v>
      </c>
      <c r="AN194" s="212">
        <f t="shared" si="355"/>
        <v>0</v>
      </c>
      <c r="AO194" s="213">
        <f t="shared" si="356"/>
        <v>0</v>
      </c>
      <c r="AP194" s="222" t="str">
        <f t="shared" si="357"/>
        <v>-</v>
      </c>
      <c r="AQ194" s="210">
        <f>_xlfn.MAXIFS(Y!$F$61:$J$61, Y!$F$61:$J$61, "&lt;="&amp;AP194)</f>
        <v>0</v>
      </c>
      <c r="AR194" s="210" cm="1">
        <f t="array" ref="AR194">IFERROR(IF(AN194&gt;0, INDEX(Appliances, $W194, MATCH($AQ194, Y!$F$61:$J$61, 0)+3),0), 0)</f>
        <v>0</v>
      </c>
      <c r="AS194" s="64"/>
      <c r="AT194" s="211" t="b">
        <f t="shared" si="226"/>
        <v>0</v>
      </c>
      <c r="AU194" s="211">
        <f t="shared" si="332"/>
        <v>0</v>
      </c>
      <c r="AV194" s="211">
        <f t="shared" si="333"/>
        <v>0</v>
      </c>
      <c r="AW194" s="212">
        <f t="shared" si="358"/>
        <v>0</v>
      </c>
      <c r="AX194" s="213">
        <f t="shared" si="359"/>
        <v>0</v>
      </c>
      <c r="AY194" s="222" t="str">
        <f t="shared" si="360"/>
        <v>-</v>
      </c>
      <c r="AZ194" s="210">
        <f>_xlfn.MAXIFS(Y!$F$61:$J$61, Y!$F$61:$J$61, "&lt;="&amp;AY194)</f>
        <v>0</v>
      </c>
      <c r="BA194" s="210" cm="1">
        <f t="array" ref="BA194">IFERROR(IF(AW194&gt;0, INDEX(Appliances, $W194, MATCH($AQ194, Y!$F$61:$J$61, 0)+3),0), 0)</f>
        <v>0</v>
      </c>
      <c r="BB194" s="64"/>
    </row>
    <row r="195" spans="1:54" s="264" customFormat="1" ht="12" x14ac:dyDescent="0.2">
      <c r="A195" s="64"/>
      <c r="B195" s="251">
        <v>173</v>
      </c>
      <c r="C195" s="255"/>
      <c r="D195" s="255"/>
      <c r="E195" s="256"/>
      <c r="F195" s="257" t="str">
        <f>IFERROR(VLOOKUP(E195, Z!$A$2:$C$4127, 3, FALSE), "")</f>
        <v/>
      </c>
      <c r="G195" s="258"/>
      <c r="H195" s="255"/>
      <c r="I195" s="255"/>
      <c r="J195" s="256"/>
      <c r="K195" s="259"/>
      <c r="L195" s="260"/>
      <c r="M195" s="253">
        <f t="shared" si="209"/>
        <v>0</v>
      </c>
      <c r="N195" s="261"/>
      <c r="O195" s="260"/>
      <c r="P195" s="253">
        <f t="shared" si="348"/>
        <v>0</v>
      </c>
      <c r="Q195" s="261"/>
      <c r="R195" s="260"/>
      <c r="S195" s="262">
        <f t="shared" si="349"/>
        <v>0</v>
      </c>
      <c r="T195" s="268"/>
      <c r="U195" s="263">
        <f t="shared" si="350"/>
        <v>0</v>
      </c>
      <c r="V195" s="64"/>
      <c r="W195" s="210">
        <f t="shared" si="361"/>
        <v>0</v>
      </c>
      <c r="X195" s="210" t="str">
        <f t="shared" si="351"/>
        <v>-</v>
      </c>
      <c r="Y195" s="210" t="e">
        <f>IF(X195, MATCH(J195, Y!$F$62:$H$62, 0), 0)</f>
        <v>#VALUE!</v>
      </c>
      <c r="Z195" s="210" cm="1">
        <f t="array" ref="Z195">IFERROR(IF($X195, INDEX(Appliances, $W195, $Y195+3), 0), 0)</f>
        <v>0</v>
      </c>
      <c r="AA195" s="64"/>
      <c r="AB195" s="211" t="b">
        <f t="shared" si="219"/>
        <v>0</v>
      </c>
      <c r="AC195" s="211" cm="1">
        <f t="array" ref="AC195">IF($AB195, INDEX(Appliances, $W195, 9), 0)</f>
        <v>0</v>
      </c>
      <c r="AD195" s="211" cm="1">
        <f t="array" ref="AD195">IF($AB195, INDEX(Appliances, $W195, 10), 0)</f>
        <v>0</v>
      </c>
      <c r="AE195" s="212">
        <f t="shared" si="352"/>
        <v>0</v>
      </c>
      <c r="AF195" s="213">
        <f t="shared" si="353"/>
        <v>0</v>
      </c>
      <c r="AG195" s="222" t="str">
        <f t="shared" si="354"/>
        <v>-</v>
      </c>
      <c r="AH195" s="210">
        <f>_xlfn.MAXIFS(Y!$F$61:$J$61, Y!$F$61:$J$61, "&lt;="&amp;AG195)</f>
        <v>0</v>
      </c>
      <c r="AI195" s="210" cm="1">
        <f t="array" ref="AI195">IFERROR(IF(AE195&gt;0, INDEX(Appliances, $W195, MATCH($AH195, Y!$F$61:$J$61, 0)+3),0), 0)</f>
        <v>0</v>
      </c>
      <c r="AJ195" s="64"/>
      <c r="AK195" s="211" t="b">
        <f t="shared" si="222"/>
        <v>0</v>
      </c>
      <c r="AL195" s="211" cm="1">
        <f t="array" ref="AL195">IF($AK195, INDEX(Appliances, $W195, 9), 0)</f>
        <v>0</v>
      </c>
      <c r="AM195" s="211" cm="1">
        <f t="array" ref="AM195">IF($AK195, INDEX(Appliances, $W195, 10), 0)</f>
        <v>0</v>
      </c>
      <c r="AN195" s="212">
        <f t="shared" si="355"/>
        <v>0</v>
      </c>
      <c r="AO195" s="213">
        <f t="shared" si="356"/>
        <v>0</v>
      </c>
      <c r="AP195" s="222" t="str">
        <f t="shared" si="357"/>
        <v>-</v>
      </c>
      <c r="AQ195" s="210">
        <f>_xlfn.MAXIFS(Y!$F$61:$J$61, Y!$F$61:$J$61, "&lt;="&amp;AP195)</f>
        <v>0</v>
      </c>
      <c r="AR195" s="210" cm="1">
        <f t="array" ref="AR195">IFERROR(IF(AN195&gt;0, INDEX(Appliances, $W195, MATCH($AQ195, Y!$F$61:$J$61, 0)+3),0), 0)</f>
        <v>0</v>
      </c>
      <c r="AS195" s="64"/>
      <c r="AT195" s="211" t="b">
        <f t="shared" si="226"/>
        <v>0</v>
      </c>
      <c r="AU195" s="211">
        <f t="shared" si="329"/>
        <v>0</v>
      </c>
      <c r="AV195" s="211">
        <f t="shared" si="330"/>
        <v>0</v>
      </c>
      <c r="AW195" s="212">
        <f t="shared" si="358"/>
        <v>0</v>
      </c>
      <c r="AX195" s="213">
        <f t="shared" si="359"/>
        <v>0</v>
      </c>
      <c r="AY195" s="222" t="str">
        <f t="shared" si="360"/>
        <v>-</v>
      </c>
      <c r="AZ195" s="210">
        <f>_xlfn.MAXIFS(Y!$F$61:$J$61, Y!$F$61:$J$61, "&lt;="&amp;AY195)</f>
        <v>0</v>
      </c>
      <c r="BA195" s="210" cm="1">
        <f t="array" ref="BA195">IFERROR(IF(AW195&gt;0, INDEX(Appliances, $W195, MATCH($AQ195, Y!$F$61:$J$61, 0)+3),0), 0)</f>
        <v>0</v>
      </c>
      <c r="BB195" s="64"/>
    </row>
    <row r="196" spans="1:54" s="264" customFormat="1" ht="12" x14ac:dyDescent="0.2">
      <c r="A196" s="64"/>
      <c r="B196" s="251">
        <v>174</v>
      </c>
      <c r="C196" s="255"/>
      <c r="D196" s="255"/>
      <c r="E196" s="256"/>
      <c r="F196" s="257" t="str">
        <f>IFERROR(VLOOKUP(E196, Z!$A$2:$C$4127, 3, FALSE), "")</f>
        <v/>
      </c>
      <c r="G196" s="258"/>
      <c r="H196" s="255"/>
      <c r="I196" s="255"/>
      <c r="J196" s="256"/>
      <c r="K196" s="259"/>
      <c r="L196" s="260"/>
      <c r="M196" s="253">
        <f t="shared" si="209"/>
        <v>0</v>
      </c>
      <c r="N196" s="261"/>
      <c r="O196" s="260"/>
      <c r="P196" s="253">
        <f t="shared" si="348"/>
        <v>0</v>
      </c>
      <c r="Q196" s="261"/>
      <c r="R196" s="260"/>
      <c r="S196" s="262">
        <f t="shared" si="349"/>
        <v>0</v>
      </c>
      <c r="T196" s="268"/>
      <c r="U196" s="263">
        <f t="shared" si="350"/>
        <v>0</v>
      </c>
      <c r="V196" s="64"/>
      <c r="W196" s="210">
        <f t="shared" si="361"/>
        <v>0</v>
      </c>
      <c r="X196" s="210" t="str">
        <f t="shared" si="351"/>
        <v>-</v>
      </c>
      <c r="Y196" s="210" t="e">
        <f>IF(X196, MATCH(J196, Y!$F$62:$H$62, 0), 0)</f>
        <v>#VALUE!</v>
      </c>
      <c r="Z196" s="210" cm="1">
        <f t="array" ref="Z196">IFERROR(IF($X196, INDEX(Appliances, $W196, $Y196+3), 0), 0)</f>
        <v>0</v>
      </c>
      <c r="AA196" s="64"/>
      <c r="AB196" s="211" t="b">
        <f t="shared" si="219"/>
        <v>0</v>
      </c>
      <c r="AC196" s="211" cm="1">
        <f t="array" ref="AC196">IF($AB196, INDEX(Appliances, $W196, 9), 0)</f>
        <v>0</v>
      </c>
      <c r="AD196" s="211" cm="1">
        <f t="array" ref="AD196">IF($AB196, INDEX(Appliances, $W196, 10), 0)</f>
        <v>0</v>
      </c>
      <c r="AE196" s="212">
        <f t="shared" si="352"/>
        <v>0</v>
      </c>
      <c r="AF196" s="213">
        <f t="shared" si="353"/>
        <v>0</v>
      </c>
      <c r="AG196" s="222" t="str">
        <f t="shared" si="354"/>
        <v>-</v>
      </c>
      <c r="AH196" s="210">
        <f>_xlfn.MAXIFS(Y!$F$61:$J$61, Y!$F$61:$J$61, "&lt;="&amp;AG196)</f>
        <v>0</v>
      </c>
      <c r="AI196" s="210" cm="1">
        <f t="array" ref="AI196">IFERROR(IF(AE196&gt;0, INDEX(Appliances, $W196, MATCH($AH196, Y!$F$61:$J$61, 0)+3),0), 0)</f>
        <v>0</v>
      </c>
      <c r="AJ196" s="64"/>
      <c r="AK196" s="211" t="b">
        <f t="shared" si="222"/>
        <v>0</v>
      </c>
      <c r="AL196" s="211" cm="1">
        <f t="array" ref="AL196">IF($AK196, INDEX(Appliances, $W196, 9), 0)</f>
        <v>0</v>
      </c>
      <c r="AM196" s="211" cm="1">
        <f t="array" ref="AM196">IF($AK196, INDEX(Appliances, $W196, 10), 0)</f>
        <v>0</v>
      </c>
      <c r="AN196" s="212">
        <f t="shared" si="355"/>
        <v>0</v>
      </c>
      <c r="AO196" s="213">
        <f t="shared" si="356"/>
        <v>0</v>
      </c>
      <c r="AP196" s="222" t="str">
        <f t="shared" si="357"/>
        <v>-</v>
      </c>
      <c r="AQ196" s="210">
        <f>_xlfn.MAXIFS(Y!$F$61:$J$61, Y!$F$61:$J$61, "&lt;="&amp;AP196)</f>
        <v>0</v>
      </c>
      <c r="AR196" s="210" cm="1">
        <f t="array" ref="AR196">IFERROR(IF(AN196&gt;0, INDEX(Appliances, $W196, MATCH($AQ196, Y!$F$61:$J$61, 0)+3),0), 0)</f>
        <v>0</v>
      </c>
      <c r="AS196" s="64"/>
      <c r="AT196" s="211" t="b">
        <f t="shared" si="226"/>
        <v>0</v>
      </c>
      <c r="AU196" s="211">
        <f t="shared" si="332"/>
        <v>0</v>
      </c>
      <c r="AV196" s="211">
        <f t="shared" si="333"/>
        <v>0</v>
      </c>
      <c r="AW196" s="212">
        <f t="shared" si="358"/>
        <v>0</v>
      </c>
      <c r="AX196" s="213">
        <f t="shared" si="359"/>
        <v>0</v>
      </c>
      <c r="AY196" s="222" t="str">
        <f t="shared" si="360"/>
        <v>-</v>
      </c>
      <c r="AZ196" s="210">
        <f>_xlfn.MAXIFS(Y!$F$61:$J$61, Y!$F$61:$J$61, "&lt;="&amp;AY196)</f>
        <v>0</v>
      </c>
      <c r="BA196" s="210" cm="1">
        <f t="array" ref="BA196">IFERROR(IF(AW196&gt;0, INDEX(Appliances, $W196, MATCH($AQ196, Y!$F$61:$J$61, 0)+3),0), 0)</f>
        <v>0</v>
      </c>
      <c r="BB196" s="64"/>
    </row>
    <row r="197" spans="1:54" s="264" customFormat="1" ht="12" x14ac:dyDescent="0.2">
      <c r="A197" s="64"/>
      <c r="B197" s="251">
        <v>175</v>
      </c>
      <c r="C197" s="255"/>
      <c r="D197" s="255"/>
      <c r="E197" s="256"/>
      <c r="F197" s="257" t="str">
        <f>IFERROR(VLOOKUP(E197, Z!$A$2:$C$4127, 3, FALSE), "")</f>
        <v/>
      </c>
      <c r="G197" s="258"/>
      <c r="H197" s="255"/>
      <c r="I197" s="255"/>
      <c r="J197" s="256"/>
      <c r="K197" s="259"/>
      <c r="L197" s="260"/>
      <c r="M197" s="253">
        <f t="shared" si="209"/>
        <v>0</v>
      </c>
      <c r="N197" s="261"/>
      <c r="O197" s="260"/>
      <c r="P197" s="253">
        <f t="shared" si="348"/>
        <v>0</v>
      </c>
      <c r="Q197" s="261"/>
      <c r="R197" s="260"/>
      <c r="S197" s="262">
        <f t="shared" si="349"/>
        <v>0</v>
      </c>
      <c r="T197" s="268"/>
      <c r="U197" s="263">
        <f t="shared" si="350"/>
        <v>0</v>
      </c>
      <c r="V197" s="64"/>
      <c r="W197" s="210">
        <f t="shared" si="361"/>
        <v>0</v>
      </c>
      <c r="X197" s="210" t="str">
        <f t="shared" si="351"/>
        <v>-</v>
      </c>
      <c r="Y197" s="210" t="e">
        <f>IF(X197, MATCH(J197, Y!$F$62:$H$62, 0), 0)</f>
        <v>#VALUE!</v>
      </c>
      <c r="Z197" s="210" cm="1">
        <f t="array" ref="Z197">IFERROR(IF($X197, INDEX(Appliances, $W197, $Y197+3), 0), 0)</f>
        <v>0</v>
      </c>
      <c r="AA197" s="64"/>
      <c r="AB197" s="211" t="b">
        <f t="shared" si="219"/>
        <v>0</v>
      </c>
      <c r="AC197" s="211" cm="1">
        <f t="array" ref="AC197">IF($AB197, INDEX(Appliances, $W197, 9), 0)</f>
        <v>0</v>
      </c>
      <c r="AD197" s="211" cm="1">
        <f t="array" ref="AD197">IF($AB197, INDEX(Appliances, $W197, 10), 0)</f>
        <v>0</v>
      </c>
      <c r="AE197" s="212">
        <f t="shared" si="352"/>
        <v>0</v>
      </c>
      <c r="AF197" s="213">
        <f t="shared" si="353"/>
        <v>0</v>
      </c>
      <c r="AG197" s="222" t="str">
        <f t="shared" si="354"/>
        <v>-</v>
      </c>
      <c r="AH197" s="210">
        <f>_xlfn.MAXIFS(Y!$F$61:$J$61, Y!$F$61:$J$61, "&lt;="&amp;AG197)</f>
        <v>0</v>
      </c>
      <c r="AI197" s="210" cm="1">
        <f t="array" ref="AI197">IFERROR(IF(AE197&gt;0, INDEX(Appliances, $W197, MATCH($AH197, Y!$F$61:$J$61, 0)+3),0), 0)</f>
        <v>0</v>
      </c>
      <c r="AJ197" s="64"/>
      <c r="AK197" s="211" t="b">
        <f t="shared" si="222"/>
        <v>0</v>
      </c>
      <c r="AL197" s="211" cm="1">
        <f t="array" ref="AL197">IF($AK197, INDEX(Appliances, $W197, 9), 0)</f>
        <v>0</v>
      </c>
      <c r="AM197" s="211" cm="1">
        <f t="array" ref="AM197">IF($AK197, INDEX(Appliances, $W197, 10), 0)</f>
        <v>0</v>
      </c>
      <c r="AN197" s="212">
        <f t="shared" si="355"/>
        <v>0</v>
      </c>
      <c r="AO197" s="213">
        <f t="shared" si="356"/>
        <v>0</v>
      </c>
      <c r="AP197" s="222" t="str">
        <f t="shared" si="357"/>
        <v>-</v>
      </c>
      <c r="AQ197" s="210">
        <f>_xlfn.MAXIFS(Y!$F$61:$J$61, Y!$F$61:$J$61, "&lt;="&amp;AP197)</f>
        <v>0</v>
      </c>
      <c r="AR197" s="210" cm="1">
        <f t="array" ref="AR197">IFERROR(IF(AN197&gt;0, INDEX(Appliances, $W197, MATCH($AQ197, Y!$F$61:$J$61, 0)+3),0), 0)</f>
        <v>0</v>
      </c>
      <c r="AS197" s="64"/>
      <c r="AT197" s="211" t="b">
        <f t="shared" si="226"/>
        <v>0</v>
      </c>
      <c r="AU197" s="211">
        <f t="shared" si="329"/>
        <v>0</v>
      </c>
      <c r="AV197" s="211">
        <f t="shared" si="330"/>
        <v>0</v>
      </c>
      <c r="AW197" s="212">
        <f t="shared" si="358"/>
        <v>0</v>
      </c>
      <c r="AX197" s="213">
        <f t="shared" si="359"/>
        <v>0</v>
      </c>
      <c r="AY197" s="222" t="str">
        <f t="shared" si="360"/>
        <v>-</v>
      </c>
      <c r="AZ197" s="210">
        <f>_xlfn.MAXIFS(Y!$F$61:$J$61, Y!$F$61:$J$61, "&lt;="&amp;AY197)</f>
        <v>0</v>
      </c>
      <c r="BA197" s="210" cm="1">
        <f t="array" ref="BA197">IFERROR(IF(AW197&gt;0, INDEX(Appliances, $W197, MATCH($AQ197, Y!$F$61:$J$61, 0)+3),0), 0)</f>
        <v>0</v>
      </c>
      <c r="BB197" s="64"/>
    </row>
    <row r="198" spans="1:54" s="264" customFormat="1" ht="12" x14ac:dyDescent="0.2">
      <c r="A198" s="64"/>
      <c r="B198" s="251">
        <v>176</v>
      </c>
      <c r="C198" s="255"/>
      <c r="D198" s="255"/>
      <c r="E198" s="256"/>
      <c r="F198" s="257" t="str">
        <f>IFERROR(VLOOKUP(E198, Z!$A$2:$C$4127, 3, FALSE), "")</f>
        <v/>
      </c>
      <c r="G198" s="258"/>
      <c r="H198" s="255"/>
      <c r="I198" s="255"/>
      <c r="J198" s="256"/>
      <c r="K198" s="259"/>
      <c r="L198" s="260"/>
      <c r="M198" s="253">
        <f t="shared" si="209"/>
        <v>0</v>
      </c>
      <c r="N198" s="261"/>
      <c r="O198" s="260"/>
      <c r="P198" s="253">
        <f t="shared" si="348"/>
        <v>0</v>
      </c>
      <c r="Q198" s="261"/>
      <c r="R198" s="260"/>
      <c r="S198" s="262">
        <f t="shared" si="349"/>
        <v>0</v>
      </c>
      <c r="T198" s="268"/>
      <c r="U198" s="263">
        <f t="shared" si="350"/>
        <v>0</v>
      </c>
      <c r="V198" s="64"/>
      <c r="W198" s="210">
        <f t="shared" si="361"/>
        <v>0</v>
      </c>
      <c r="X198" s="210" t="str">
        <f t="shared" si="351"/>
        <v>-</v>
      </c>
      <c r="Y198" s="210" t="e">
        <f>IF(X198, MATCH(J198, Y!$F$62:$H$62, 0), 0)</f>
        <v>#VALUE!</v>
      </c>
      <c r="Z198" s="210" cm="1">
        <f t="array" ref="Z198">IFERROR(IF($X198, INDEX(Appliances, $W198, $Y198+3), 0), 0)</f>
        <v>0</v>
      </c>
      <c r="AA198" s="64"/>
      <c r="AB198" s="211" t="b">
        <f t="shared" si="219"/>
        <v>0</v>
      </c>
      <c r="AC198" s="211" cm="1">
        <f t="array" ref="AC198">IF($AB198, INDEX(Appliances, $W198, 9), 0)</f>
        <v>0</v>
      </c>
      <c r="AD198" s="211" cm="1">
        <f t="array" ref="AD198">IF($AB198, INDEX(Appliances, $W198, 10), 0)</f>
        <v>0</v>
      </c>
      <c r="AE198" s="212">
        <f t="shared" si="352"/>
        <v>0</v>
      </c>
      <c r="AF198" s="213">
        <f t="shared" si="353"/>
        <v>0</v>
      </c>
      <c r="AG198" s="222" t="str">
        <f t="shared" si="354"/>
        <v>-</v>
      </c>
      <c r="AH198" s="210">
        <f>_xlfn.MAXIFS(Y!$F$61:$J$61, Y!$F$61:$J$61, "&lt;="&amp;AG198)</f>
        <v>0</v>
      </c>
      <c r="AI198" s="210" cm="1">
        <f t="array" ref="AI198">IFERROR(IF(AE198&gt;0, INDEX(Appliances, $W198, MATCH($AH198, Y!$F$61:$J$61, 0)+3),0), 0)</f>
        <v>0</v>
      </c>
      <c r="AJ198" s="64"/>
      <c r="AK198" s="211" t="b">
        <f t="shared" si="222"/>
        <v>0</v>
      </c>
      <c r="AL198" s="211" cm="1">
        <f t="array" ref="AL198">IF($AK198, INDEX(Appliances, $W198, 9), 0)</f>
        <v>0</v>
      </c>
      <c r="AM198" s="211" cm="1">
        <f t="array" ref="AM198">IF($AK198, INDEX(Appliances, $W198, 10), 0)</f>
        <v>0</v>
      </c>
      <c r="AN198" s="212">
        <f t="shared" si="355"/>
        <v>0</v>
      </c>
      <c r="AO198" s="213">
        <f t="shared" si="356"/>
        <v>0</v>
      </c>
      <c r="AP198" s="222" t="str">
        <f t="shared" si="357"/>
        <v>-</v>
      </c>
      <c r="AQ198" s="210">
        <f>_xlfn.MAXIFS(Y!$F$61:$J$61, Y!$F$61:$J$61, "&lt;="&amp;AP198)</f>
        <v>0</v>
      </c>
      <c r="AR198" s="210" cm="1">
        <f t="array" ref="AR198">IFERROR(IF(AN198&gt;0, INDEX(Appliances, $W198, MATCH($AQ198, Y!$F$61:$J$61, 0)+3),0), 0)</f>
        <v>0</v>
      </c>
      <c r="AS198" s="64"/>
      <c r="AT198" s="211" t="b">
        <f t="shared" si="226"/>
        <v>0</v>
      </c>
      <c r="AU198" s="211">
        <f t="shared" si="332"/>
        <v>0</v>
      </c>
      <c r="AV198" s="211">
        <f t="shared" si="333"/>
        <v>0</v>
      </c>
      <c r="AW198" s="212">
        <f t="shared" si="358"/>
        <v>0</v>
      </c>
      <c r="AX198" s="213">
        <f t="shared" si="359"/>
        <v>0</v>
      </c>
      <c r="AY198" s="222" t="str">
        <f t="shared" si="360"/>
        <v>-</v>
      </c>
      <c r="AZ198" s="210">
        <f>_xlfn.MAXIFS(Y!$F$61:$J$61, Y!$F$61:$J$61, "&lt;="&amp;AY198)</f>
        <v>0</v>
      </c>
      <c r="BA198" s="210" cm="1">
        <f t="array" ref="BA198">IFERROR(IF(AW198&gt;0, INDEX(Appliances, $W198, MATCH($AQ198, Y!$F$61:$J$61, 0)+3),0), 0)</f>
        <v>0</v>
      </c>
      <c r="BB198" s="64"/>
    </row>
    <row r="199" spans="1:54" s="264" customFormat="1" ht="12" x14ac:dyDescent="0.2">
      <c r="A199" s="64"/>
      <c r="B199" s="251">
        <v>177</v>
      </c>
      <c r="C199" s="255"/>
      <c r="D199" s="255"/>
      <c r="E199" s="256"/>
      <c r="F199" s="257" t="str">
        <f>IFERROR(VLOOKUP(E199, Z!$A$2:$C$4127, 3, FALSE), "")</f>
        <v/>
      </c>
      <c r="G199" s="258"/>
      <c r="H199" s="255"/>
      <c r="I199" s="255"/>
      <c r="J199" s="256"/>
      <c r="K199" s="259"/>
      <c r="L199" s="260"/>
      <c r="M199" s="253">
        <f t="shared" si="209"/>
        <v>0</v>
      </c>
      <c r="N199" s="261"/>
      <c r="O199" s="260"/>
      <c r="P199" s="253">
        <f t="shared" si="348"/>
        <v>0</v>
      </c>
      <c r="Q199" s="261"/>
      <c r="R199" s="260"/>
      <c r="S199" s="262">
        <f t="shared" si="349"/>
        <v>0</v>
      </c>
      <c r="T199" s="268"/>
      <c r="U199" s="263">
        <f t="shared" si="350"/>
        <v>0</v>
      </c>
      <c r="V199" s="64"/>
      <c r="W199" s="210">
        <f t="shared" si="361"/>
        <v>0</v>
      </c>
      <c r="X199" s="210" t="str">
        <f t="shared" si="351"/>
        <v>-</v>
      </c>
      <c r="Y199" s="210" t="e">
        <f>IF(X199, MATCH(J199, Y!$F$62:$H$62, 0), 0)</f>
        <v>#VALUE!</v>
      </c>
      <c r="Z199" s="210" cm="1">
        <f t="array" ref="Z199">IFERROR(IF($X199, INDEX(Appliances, $W199, $Y199+3), 0), 0)</f>
        <v>0</v>
      </c>
      <c r="AA199" s="64"/>
      <c r="AB199" s="211" t="b">
        <f t="shared" si="219"/>
        <v>0</v>
      </c>
      <c r="AC199" s="211" cm="1">
        <f t="array" ref="AC199">IF($AB199, INDEX(Appliances, $W199, 9), 0)</f>
        <v>0</v>
      </c>
      <c r="AD199" s="211" cm="1">
        <f t="array" ref="AD199">IF($AB199, INDEX(Appliances, $W199, 10), 0)</f>
        <v>0</v>
      </c>
      <c r="AE199" s="212">
        <f t="shared" si="352"/>
        <v>0</v>
      </c>
      <c r="AF199" s="213">
        <f t="shared" si="353"/>
        <v>0</v>
      </c>
      <c r="AG199" s="222" t="str">
        <f t="shared" si="354"/>
        <v>-</v>
      </c>
      <c r="AH199" s="210">
        <f>_xlfn.MAXIFS(Y!$F$61:$J$61, Y!$F$61:$J$61, "&lt;="&amp;AG199)</f>
        <v>0</v>
      </c>
      <c r="AI199" s="210" cm="1">
        <f t="array" ref="AI199">IFERROR(IF(AE199&gt;0, INDEX(Appliances, $W199, MATCH($AH199, Y!$F$61:$J$61, 0)+3),0), 0)</f>
        <v>0</v>
      </c>
      <c r="AJ199" s="64"/>
      <c r="AK199" s="211" t="b">
        <f t="shared" si="222"/>
        <v>0</v>
      </c>
      <c r="AL199" s="211" cm="1">
        <f t="array" ref="AL199">IF($AK199, INDEX(Appliances, $W199, 9), 0)</f>
        <v>0</v>
      </c>
      <c r="AM199" s="211" cm="1">
        <f t="array" ref="AM199">IF($AK199, INDEX(Appliances, $W199, 10), 0)</f>
        <v>0</v>
      </c>
      <c r="AN199" s="212">
        <f t="shared" si="355"/>
        <v>0</v>
      </c>
      <c r="AO199" s="213">
        <f t="shared" si="356"/>
        <v>0</v>
      </c>
      <c r="AP199" s="222" t="str">
        <f t="shared" si="357"/>
        <v>-</v>
      </c>
      <c r="AQ199" s="210">
        <f>_xlfn.MAXIFS(Y!$F$61:$J$61, Y!$F$61:$J$61, "&lt;="&amp;AP199)</f>
        <v>0</v>
      </c>
      <c r="AR199" s="210" cm="1">
        <f t="array" ref="AR199">IFERROR(IF(AN199&gt;0, INDEX(Appliances, $W199, MATCH($AQ199, Y!$F$61:$J$61, 0)+3),0), 0)</f>
        <v>0</v>
      </c>
      <c r="AS199" s="64"/>
      <c r="AT199" s="211" t="b">
        <f t="shared" si="226"/>
        <v>0</v>
      </c>
      <c r="AU199" s="211">
        <f t="shared" si="329"/>
        <v>0</v>
      </c>
      <c r="AV199" s="211">
        <f t="shared" si="330"/>
        <v>0</v>
      </c>
      <c r="AW199" s="212">
        <f t="shared" si="358"/>
        <v>0</v>
      </c>
      <c r="AX199" s="213">
        <f t="shared" si="359"/>
        <v>0</v>
      </c>
      <c r="AY199" s="222" t="str">
        <f t="shared" si="360"/>
        <v>-</v>
      </c>
      <c r="AZ199" s="210">
        <f>_xlfn.MAXIFS(Y!$F$61:$J$61, Y!$F$61:$J$61, "&lt;="&amp;AY199)</f>
        <v>0</v>
      </c>
      <c r="BA199" s="210" cm="1">
        <f t="array" ref="BA199">IFERROR(IF(AW199&gt;0, INDEX(Appliances, $W199, MATCH($AQ199, Y!$F$61:$J$61, 0)+3),0), 0)</f>
        <v>0</v>
      </c>
      <c r="BB199" s="64"/>
    </row>
    <row r="200" spans="1:54" s="264" customFormat="1" ht="12" x14ac:dyDescent="0.2">
      <c r="A200" s="64"/>
      <c r="B200" s="251">
        <v>178</v>
      </c>
      <c r="C200" s="255"/>
      <c r="D200" s="255"/>
      <c r="E200" s="256"/>
      <c r="F200" s="257" t="str">
        <f>IFERROR(VLOOKUP(E200, Z!$A$2:$C$4127, 3, FALSE), "")</f>
        <v/>
      </c>
      <c r="G200" s="258"/>
      <c r="H200" s="255"/>
      <c r="I200" s="255"/>
      <c r="J200" s="256"/>
      <c r="K200" s="259"/>
      <c r="L200" s="260"/>
      <c r="M200" s="253">
        <f t="shared" si="209"/>
        <v>0</v>
      </c>
      <c r="N200" s="261"/>
      <c r="O200" s="260"/>
      <c r="P200" s="253">
        <f t="shared" si="348"/>
        <v>0</v>
      </c>
      <c r="Q200" s="261"/>
      <c r="R200" s="260"/>
      <c r="S200" s="262">
        <f t="shared" si="349"/>
        <v>0</v>
      </c>
      <c r="T200" s="268"/>
      <c r="U200" s="263">
        <f t="shared" si="350"/>
        <v>0</v>
      </c>
      <c r="V200" s="64"/>
      <c r="W200" s="210">
        <f t="shared" si="361"/>
        <v>0</v>
      </c>
      <c r="X200" s="210" t="str">
        <f t="shared" si="351"/>
        <v>-</v>
      </c>
      <c r="Y200" s="210" t="e">
        <f>IF(X200, MATCH(J200, Y!$F$62:$H$62, 0), 0)</f>
        <v>#VALUE!</v>
      </c>
      <c r="Z200" s="210" cm="1">
        <f t="array" ref="Z200">IFERROR(IF($X200, INDEX(Appliances, $W200, $Y200+3), 0), 0)</f>
        <v>0</v>
      </c>
      <c r="AA200" s="64"/>
      <c r="AB200" s="211" t="b">
        <f t="shared" si="219"/>
        <v>0</v>
      </c>
      <c r="AC200" s="211" cm="1">
        <f t="array" ref="AC200">IF($AB200, INDEX(Appliances, $W200, 9), 0)</f>
        <v>0</v>
      </c>
      <c r="AD200" s="211" cm="1">
        <f t="array" ref="AD200">IF($AB200, INDEX(Appliances, $W200, 10), 0)</f>
        <v>0</v>
      </c>
      <c r="AE200" s="212">
        <f t="shared" si="352"/>
        <v>0</v>
      </c>
      <c r="AF200" s="213">
        <f t="shared" si="353"/>
        <v>0</v>
      </c>
      <c r="AG200" s="222" t="str">
        <f t="shared" si="354"/>
        <v>-</v>
      </c>
      <c r="AH200" s="210">
        <f>_xlfn.MAXIFS(Y!$F$61:$J$61, Y!$F$61:$J$61, "&lt;="&amp;AG200)</f>
        <v>0</v>
      </c>
      <c r="AI200" s="210" cm="1">
        <f t="array" ref="AI200">IFERROR(IF(AE200&gt;0, INDEX(Appliances, $W200, MATCH($AH200, Y!$F$61:$J$61, 0)+3),0), 0)</f>
        <v>0</v>
      </c>
      <c r="AJ200" s="64"/>
      <c r="AK200" s="211" t="b">
        <f t="shared" si="222"/>
        <v>0</v>
      </c>
      <c r="AL200" s="211" cm="1">
        <f t="array" ref="AL200">IF($AK200, INDEX(Appliances, $W200, 9), 0)</f>
        <v>0</v>
      </c>
      <c r="AM200" s="211" cm="1">
        <f t="array" ref="AM200">IF($AK200, INDEX(Appliances, $W200, 10), 0)</f>
        <v>0</v>
      </c>
      <c r="AN200" s="212">
        <f t="shared" si="355"/>
        <v>0</v>
      </c>
      <c r="AO200" s="213">
        <f t="shared" si="356"/>
        <v>0</v>
      </c>
      <c r="AP200" s="222" t="str">
        <f t="shared" si="357"/>
        <v>-</v>
      </c>
      <c r="AQ200" s="210">
        <f>_xlfn.MAXIFS(Y!$F$61:$J$61, Y!$F$61:$J$61, "&lt;="&amp;AP200)</f>
        <v>0</v>
      </c>
      <c r="AR200" s="210" cm="1">
        <f t="array" ref="AR200">IFERROR(IF(AN200&gt;0, INDEX(Appliances, $W200, MATCH($AQ200, Y!$F$61:$J$61, 0)+3),0), 0)</f>
        <v>0</v>
      </c>
      <c r="AS200" s="64"/>
      <c r="AT200" s="211" t="b">
        <f t="shared" si="226"/>
        <v>0</v>
      </c>
      <c r="AU200" s="211">
        <f t="shared" si="332"/>
        <v>0</v>
      </c>
      <c r="AV200" s="211">
        <f t="shared" si="333"/>
        <v>0</v>
      </c>
      <c r="AW200" s="212">
        <f t="shared" si="358"/>
        <v>0</v>
      </c>
      <c r="AX200" s="213">
        <f t="shared" si="359"/>
        <v>0</v>
      </c>
      <c r="AY200" s="222" t="str">
        <f t="shared" si="360"/>
        <v>-</v>
      </c>
      <c r="AZ200" s="210">
        <f>_xlfn.MAXIFS(Y!$F$61:$J$61, Y!$F$61:$J$61, "&lt;="&amp;AY200)</f>
        <v>0</v>
      </c>
      <c r="BA200" s="210" cm="1">
        <f t="array" ref="BA200">IFERROR(IF(AW200&gt;0, INDEX(Appliances, $W200, MATCH($AQ200, Y!$F$61:$J$61, 0)+3),0), 0)</f>
        <v>0</v>
      </c>
      <c r="BB200" s="64"/>
    </row>
    <row r="201" spans="1:54" s="264" customFormat="1" ht="12" x14ac:dyDescent="0.2">
      <c r="A201" s="64"/>
      <c r="B201" s="251">
        <v>179</v>
      </c>
      <c r="C201" s="255"/>
      <c r="D201" s="255"/>
      <c r="E201" s="256"/>
      <c r="F201" s="257" t="str">
        <f>IFERROR(VLOOKUP(E201, Z!$A$2:$C$4127, 3, FALSE), "")</f>
        <v/>
      </c>
      <c r="G201" s="258"/>
      <c r="H201" s="255"/>
      <c r="I201" s="255"/>
      <c r="J201" s="256"/>
      <c r="K201" s="259"/>
      <c r="L201" s="260"/>
      <c r="M201" s="253">
        <f t="shared" si="209"/>
        <v>0</v>
      </c>
      <c r="N201" s="261"/>
      <c r="O201" s="260"/>
      <c r="P201" s="253">
        <f t="shared" si="348"/>
        <v>0</v>
      </c>
      <c r="Q201" s="261"/>
      <c r="R201" s="260"/>
      <c r="S201" s="262">
        <f t="shared" si="349"/>
        <v>0</v>
      </c>
      <c r="T201" s="268"/>
      <c r="U201" s="263">
        <f t="shared" si="350"/>
        <v>0</v>
      </c>
      <c r="V201" s="64"/>
      <c r="W201" s="210">
        <f t="shared" si="361"/>
        <v>0</v>
      </c>
      <c r="X201" s="210" t="str">
        <f t="shared" si="351"/>
        <v>-</v>
      </c>
      <c r="Y201" s="210" t="e">
        <f>IF(X201, MATCH(J201, Y!$F$62:$H$62, 0), 0)</f>
        <v>#VALUE!</v>
      </c>
      <c r="Z201" s="210" cm="1">
        <f t="array" ref="Z201">IFERROR(IF($X201, INDEX(Appliances, $W201, $Y201+3), 0), 0)</f>
        <v>0</v>
      </c>
      <c r="AA201" s="64"/>
      <c r="AB201" s="211" t="b">
        <f t="shared" si="219"/>
        <v>0</v>
      </c>
      <c r="AC201" s="211" cm="1">
        <f t="array" ref="AC201">IF($AB201, INDEX(Appliances, $W201, 9), 0)</f>
        <v>0</v>
      </c>
      <c r="AD201" s="211" cm="1">
        <f t="array" ref="AD201">IF($AB201, INDEX(Appliances, $W201, 10), 0)</f>
        <v>0</v>
      </c>
      <c r="AE201" s="212">
        <f t="shared" si="352"/>
        <v>0</v>
      </c>
      <c r="AF201" s="213">
        <f t="shared" si="353"/>
        <v>0</v>
      </c>
      <c r="AG201" s="222" t="str">
        <f t="shared" si="354"/>
        <v>-</v>
      </c>
      <c r="AH201" s="210">
        <f>_xlfn.MAXIFS(Y!$F$61:$J$61, Y!$F$61:$J$61, "&lt;="&amp;AG201)</f>
        <v>0</v>
      </c>
      <c r="AI201" s="210" cm="1">
        <f t="array" ref="AI201">IFERROR(IF(AE201&gt;0, INDEX(Appliances, $W201, MATCH($AH201, Y!$F$61:$J$61, 0)+3),0), 0)</f>
        <v>0</v>
      </c>
      <c r="AJ201" s="64"/>
      <c r="AK201" s="211" t="b">
        <f t="shared" si="222"/>
        <v>0</v>
      </c>
      <c r="AL201" s="211" cm="1">
        <f t="array" ref="AL201">IF($AK201, INDEX(Appliances, $W201, 9), 0)</f>
        <v>0</v>
      </c>
      <c r="AM201" s="211" cm="1">
        <f t="array" ref="AM201">IF($AK201, INDEX(Appliances, $W201, 10), 0)</f>
        <v>0</v>
      </c>
      <c r="AN201" s="212">
        <f t="shared" si="355"/>
        <v>0</v>
      </c>
      <c r="AO201" s="213">
        <f t="shared" si="356"/>
        <v>0</v>
      </c>
      <c r="AP201" s="222" t="str">
        <f t="shared" si="357"/>
        <v>-</v>
      </c>
      <c r="AQ201" s="210">
        <f>_xlfn.MAXIFS(Y!$F$61:$J$61, Y!$F$61:$J$61, "&lt;="&amp;AP201)</f>
        <v>0</v>
      </c>
      <c r="AR201" s="210" cm="1">
        <f t="array" ref="AR201">IFERROR(IF(AN201&gt;0, INDEX(Appliances, $W201, MATCH($AQ201, Y!$F$61:$J$61, 0)+3),0), 0)</f>
        <v>0</v>
      </c>
      <c r="AS201" s="64"/>
      <c r="AT201" s="211" t="b">
        <f t="shared" si="226"/>
        <v>0</v>
      </c>
      <c r="AU201" s="211">
        <f t="shared" si="329"/>
        <v>0</v>
      </c>
      <c r="AV201" s="211">
        <f t="shared" si="330"/>
        <v>0</v>
      </c>
      <c r="AW201" s="212">
        <f t="shared" si="358"/>
        <v>0</v>
      </c>
      <c r="AX201" s="213">
        <f t="shared" si="359"/>
        <v>0</v>
      </c>
      <c r="AY201" s="222" t="str">
        <f t="shared" si="360"/>
        <v>-</v>
      </c>
      <c r="AZ201" s="210">
        <f>_xlfn.MAXIFS(Y!$F$61:$J$61, Y!$F$61:$J$61, "&lt;="&amp;AY201)</f>
        <v>0</v>
      </c>
      <c r="BA201" s="210" cm="1">
        <f t="array" ref="BA201">IFERROR(IF(AW201&gt;0, INDEX(Appliances, $W201, MATCH($AQ201, Y!$F$61:$J$61, 0)+3),0), 0)</f>
        <v>0</v>
      </c>
      <c r="BB201" s="64"/>
    </row>
    <row r="202" spans="1:54" s="264" customFormat="1" ht="12" x14ac:dyDescent="0.2">
      <c r="A202" s="64"/>
      <c r="B202" s="251">
        <v>180</v>
      </c>
      <c r="C202" s="255"/>
      <c r="D202" s="255"/>
      <c r="E202" s="256"/>
      <c r="F202" s="257" t="str">
        <f>IFERROR(VLOOKUP(E202, Z!$A$2:$C$4127, 3, FALSE), "")</f>
        <v/>
      </c>
      <c r="G202" s="258"/>
      <c r="H202" s="255"/>
      <c r="I202" s="255"/>
      <c r="J202" s="256"/>
      <c r="K202" s="259"/>
      <c r="L202" s="260"/>
      <c r="M202" s="253">
        <f t="shared" si="209"/>
        <v>0</v>
      </c>
      <c r="N202" s="261"/>
      <c r="O202" s="260"/>
      <c r="P202" s="253">
        <f t="shared" si="348"/>
        <v>0</v>
      </c>
      <c r="Q202" s="261"/>
      <c r="R202" s="260"/>
      <c r="S202" s="262">
        <f t="shared" si="349"/>
        <v>0</v>
      </c>
      <c r="T202" s="268"/>
      <c r="U202" s="263">
        <f t="shared" si="350"/>
        <v>0</v>
      </c>
      <c r="V202" s="64"/>
      <c r="W202" s="210">
        <f t="shared" si="361"/>
        <v>0</v>
      </c>
      <c r="X202" s="210" t="str">
        <f t="shared" si="351"/>
        <v>-</v>
      </c>
      <c r="Y202" s="210" t="e">
        <f>IF(X202, MATCH(J202, Y!$F$62:$H$62, 0), 0)</f>
        <v>#VALUE!</v>
      </c>
      <c r="Z202" s="210" cm="1">
        <f t="array" ref="Z202">IFERROR(IF($X202, INDEX(Appliances, $W202, $Y202+3), 0), 0)</f>
        <v>0</v>
      </c>
      <c r="AA202" s="64"/>
      <c r="AB202" s="211" t="b">
        <f t="shared" si="219"/>
        <v>0</v>
      </c>
      <c r="AC202" s="211" cm="1">
        <f t="array" ref="AC202">IF($AB202, INDEX(Appliances, $W202, 9), 0)</f>
        <v>0</v>
      </c>
      <c r="AD202" s="211" cm="1">
        <f t="array" ref="AD202">IF($AB202, INDEX(Appliances, $W202, 10), 0)</f>
        <v>0</v>
      </c>
      <c r="AE202" s="212">
        <f t="shared" si="352"/>
        <v>0</v>
      </c>
      <c r="AF202" s="213">
        <f t="shared" si="353"/>
        <v>0</v>
      </c>
      <c r="AG202" s="222" t="str">
        <f t="shared" si="354"/>
        <v>-</v>
      </c>
      <c r="AH202" s="210">
        <f>_xlfn.MAXIFS(Y!$F$61:$J$61, Y!$F$61:$J$61, "&lt;="&amp;AG202)</f>
        <v>0</v>
      </c>
      <c r="AI202" s="210" cm="1">
        <f t="array" ref="AI202">IFERROR(IF(AE202&gt;0, INDEX(Appliances, $W202, MATCH($AH202, Y!$F$61:$J$61, 0)+3),0), 0)</f>
        <v>0</v>
      </c>
      <c r="AJ202" s="64"/>
      <c r="AK202" s="211" t="b">
        <f t="shared" si="222"/>
        <v>0</v>
      </c>
      <c r="AL202" s="211" cm="1">
        <f t="array" ref="AL202">IF($AK202, INDEX(Appliances, $W202, 9), 0)</f>
        <v>0</v>
      </c>
      <c r="AM202" s="211" cm="1">
        <f t="array" ref="AM202">IF($AK202, INDEX(Appliances, $W202, 10), 0)</f>
        <v>0</v>
      </c>
      <c r="AN202" s="212">
        <f t="shared" si="355"/>
        <v>0</v>
      </c>
      <c r="AO202" s="213">
        <f t="shared" si="356"/>
        <v>0</v>
      </c>
      <c r="AP202" s="222" t="str">
        <f t="shared" si="357"/>
        <v>-</v>
      </c>
      <c r="AQ202" s="210">
        <f>_xlfn.MAXIFS(Y!$F$61:$J$61, Y!$F$61:$J$61, "&lt;="&amp;AP202)</f>
        <v>0</v>
      </c>
      <c r="AR202" s="210" cm="1">
        <f t="array" ref="AR202">IFERROR(IF(AN202&gt;0, INDEX(Appliances, $W202, MATCH($AQ202, Y!$F$61:$J$61, 0)+3),0), 0)</f>
        <v>0</v>
      </c>
      <c r="AS202" s="64"/>
      <c r="AT202" s="211" t="b">
        <f t="shared" si="226"/>
        <v>0</v>
      </c>
      <c r="AU202" s="211">
        <f t="shared" si="332"/>
        <v>0</v>
      </c>
      <c r="AV202" s="211">
        <f t="shared" si="333"/>
        <v>0</v>
      </c>
      <c r="AW202" s="212">
        <f t="shared" si="358"/>
        <v>0</v>
      </c>
      <c r="AX202" s="213">
        <f t="shared" si="359"/>
        <v>0</v>
      </c>
      <c r="AY202" s="222" t="str">
        <f t="shared" si="360"/>
        <v>-</v>
      </c>
      <c r="AZ202" s="210">
        <f>_xlfn.MAXIFS(Y!$F$61:$J$61, Y!$F$61:$J$61, "&lt;="&amp;AY202)</f>
        <v>0</v>
      </c>
      <c r="BA202" s="210" cm="1">
        <f t="array" ref="BA202">IFERROR(IF(AW202&gt;0, INDEX(Appliances, $W202, MATCH($AQ202, Y!$F$61:$J$61, 0)+3),0), 0)</f>
        <v>0</v>
      </c>
      <c r="BB202" s="64"/>
    </row>
    <row r="203" spans="1:54" s="264" customFormat="1" ht="12" x14ac:dyDescent="0.2">
      <c r="A203" s="64"/>
      <c r="B203" s="251">
        <v>181</v>
      </c>
      <c r="C203" s="255"/>
      <c r="D203" s="255"/>
      <c r="E203" s="256"/>
      <c r="F203" s="257" t="str">
        <f>IFERROR(VLOOKUP(E203, Z!$A$2:$C$4127, 3, FALSE), "")</f>
        <v/>
      </c>
      <c r="G203" s="258"/>
      <c r="H203" s="255"/>
      <c r="I203" s="255"/>
      <c r="J203" s="256"/>
      <c r="K203" s="259"/>
      <c r="L203" s="260"/>
      <c r="M203" s="253">
        <f t="shared" si="209"/>
        <v>0</v>
      </c>
      <c r="N203" s="261"/>
      <c r="O203" s="260"/>
      <c r="P203" s="253">
        <f t="shared" si="348"/>
        <v>0</v>
      </c>
      <c r="Q203" s="261"/>
      <c r="R203" s="260"/>
      <c r="S203" s="262">
        <f t="shared" si="349"/>
        <v>0</v>
      </c>
      <c r="T203" s="268"/>
      <c r="U203" s="263">
        <f t="shared" si="350"/>
        <v>0</v>
      </c>
      <c r="V203" s="64"/>
      <c r="W203" s="210">
        <f t="shared" si="361"/>
        <v>0</v>
      </c>
      <c r="X203" s="210" t="str">
        <f t="shared" si="351"/>
        <v>-</v>
      </c>
      <c r="Y203" s="210" t="e">
        <f>IF(X203, MATCH(J203, Y!$F$62:$H$62, 0), 0)</f>
        <v>#VALUE!</v>
      </c>
      <c r="Z203" s="210" cm="1">
        <f t="array" ref="Z203">IFERROR(IF($X203, INDEX(Appliances, $W203, $Y203+3), 0), 0)</f>
        <v>0</v>
      </c>
      <c r="AA203" s="64"/>
      <c r="AB203" s="211" t="b">
        <f t="shared" si="219"/>
        <v>0</v>
      </c>
      <c r="AC203" s="211" cm="1">
        <f t="array" ref="AC203">IF($AB203, INDEX(Appliances, $W203, 9), 0)</f>
        <v>0</v>
      </c>
      <c r="AD203" s="211" cm="1">
        <f t="array" ref="AD203">IF($AB203, INDEX(Appliances, $W203, 10), 0)</f>
        <v>0</v>
      </c>
      <c r="AE203" s="212">
        <f t="shared" si="352"/>
        <v>0</v>
      </c>
      <c r="AF203" s="213">
        <f t="shared" si="353"/>
        <v>0</v>
      </c>
      <c r="AG203" s="222" t="str">
        <f t="shared" si="354"/>
        <v>-</v>
      </c>
      <c r="AH203" s="210">
        <f>_xlfn.MAXIFS(Y!$F$61:$J$61, Y!$F$61:$J$61, "&lt;="&amp;AG203)</f>
        <v>0</v>
      </c>
      <c r="AI203" s="210" cm="1">
        <f t="array" ref="AI203">IFERROR(IF(AE203&gt;0, INDEX(Appliances, $W203, MATCH($AH203, Y!$F$61:$J$61, 0)+3),0), 0)</f>
        <v>0</v>
      </c>
      <c r="AJ203" s="64"/>
      <c r="AK203" s="211" t="b">
        <f t="shared" si="222"/>
        <v>0</v>
      </c>
      <c r="AL203" s="211" cm="1">
        <f t="array" ref="AL203">IF($AK203, INDEX(Appliances, $W203, 9), 0)</f>
        <v>0</v>
      </c>
      <c r="AM203" s="211" cm="1">
        <f t="array" ref="AM203">IF($AK203, INDEX(Appliances, $W203, 10), 0)</f>
        <v>0</v>
      </c>
      <c r="AN203" s="212">
        <f t="shared" si="355"/>
        <v>0</v>
      </c>
      <c r="AO203" s="213">
        <f t="shared" si="356"/>
        <v>0</v>
      </c>
      <c r="AP203" s="222" t="str">
        <f t="shared" si="357"/>
        <v>-</v>
      </c>
      <c r="AQ203" s="210">
        <f>_xlfn.MAXIFS(Y!$F$61:$J$61, Y!$F$61:$J$61, "&lt;="&amp;AP203)</f>
        <v>0</v>
      </c>
      <c r="AR203" s="210" cm="1">
        <f t="array" ref="AR203">IFERROR(IF(AN203&gt;0, INDEX(Appliances, $W203, MATCH($AQ203, Y!$F$61:$J$61, 0)+3),0), 0)</f>
        <v>0</v>
      </c>
      <c r="AS203" s="64"/>
      <c r="AT203" s="211" t="b">
        <f t="shared" si="226"/>
        <v>0</v>
      </c>
      <c r="AU203" s="211">
        <f t="shared" si="329"/>
        <v>0</v>
      </c>
      <c r="AV203" s="211">
        <f t="shared" si="330"/>
        <v>0</v>
      </c>
      <c r="AW203" s="212">
        <f t="shared" si="358"/>
        <v>0</v>
      </c>
      <c r="AX203" s="213">
        <f t="shared" si="359"/>
        <v>0</v>
      </c>
      <c r="AY203" s="222" t="str">
        <f t="shared" si="360"/>
        <v>-</v>
      </c>
      <c r="AZ203" s="210">
        <f>_xlfn.MAXIFS(Y!$F$61:$J$61, Y!$F$61:$J$61, "&lt;="&amp;AY203)</f>
        <v>0</v>
      </c>
      <c r="BA203" s="210" cm="1">
        <f t="array" ref="BA203">IFERROR(IF(AW203&gt;0, INDEX(Appliances, $W203, MATCH($AQ203, Y!$F$61:$J$61, 0)+3),0), 0)</f>
        <v>0</v>
      </c>
      <c r="BB203" s="64"/>
    </row>
    <row r="204" spans="1:54" s="264" customFormat="1" ht="12" x14ac:dyDescent="0.2">
      <c r="A204" s="64"/>
      <c r="B204" s="251">
        <v>182</v>
      </c>
      <c r="C204" s="255"/>
      <c r="D204" s="255"/>
      <c r="E204" s="256"/>
      <c r="F204" s="257" t="str">
        <f>IFERROR(VLOOKUP(E204, Z!$A$2:$C$4127, 3, FALSE), "")</f>
        <v/>
      </c>
      <c r="G204" s="258"/>
      <c r="H204" s="255"/>
      <c r="I204" s="255"/>
      <c r="J204" s="256"/>
      <c r="K204" s="259"/>
      <c r="L204" s="260"/>
      <c r="M204" s="253">
        <f t="shared" si="209"/>
        <v>0</v>
      </c>
      <c r="N204" s="261"/>
      <c r="O204" s="260"/>
      <c r="P204" s="253">
        <f t="shared" si="348"/>
        <v>0</v>
      </c>
      <c r="Q204" s="261"/>
      <c r="R204" s="260"/>
      <c r="S204" s="262">
        <f t="shared" si="349"/>
        <v>0</v>
      </c>
      <c r="T204" s="268"/>
      <c r="U204" s="263">
        <f t="shared" si="350"/>
        <v>0</v>
      </c>
      <c r="V204" s="64"/>
      <c r="W204" s="210">
        <f t="shared" si="361"/>
        <v>0</v>
      </c>
      <c r="X204" s="210" t="str">
        <f t="shared" si="351"/>
        <v>-</v>
      </c>
      <c r="Y204" s="210" t="e">
        <f>IF(X204, MATCH(J204, Y!$F$62:$H$62, 0), 0)</f>
        <v>#VALUE!</v>
      </c>
      <c r="Z204" s="210" cm="1">
        <f t="array" ref="Z204">IFERROR(IF($X204, INDEX(Appliances, $W204, $Y204+3), 0), 0)</f>
        <v>0</v>
      </c>
      <c r="AA204" s="64"/>
      <c r="AB204" s="211" t="b">
        <f t="shared" si="219"/>
        <v>0</v>
      </c>
      <c r="AC204" s="211" cm="1">
        <f t="array" ref="AC204">IF($AB204, INDEX(Appliances, $W204, 9), 0)</f>
        <v>0</v>
      </c>
      <c r="AD204" s="211" cm="1">
        <f t="array" ref="AD204">IF($AB204, INDEX(Appliances, $W204, 10), 0)</f>
        <v>0</v>
      </c>
      <c r="AE204" s="212">
        <f t="shared" si="352"/>
        <v>0</v>
      </c>
      <c r="AF204" s="213">
        <f t="shared" si="353"/>
        <v>0</v>
      </c>
      <c r="AG204" s="222" t="str">
        <f t="shared" si="354"/>
        <v>-</v>
      </c>
      <c r="AH204" s="210">
        <f>_xlfn.MAXIFS(Y!$F$61:$J$61, Y!$F$61:$J$61, "&lt;="&amp;AG204)</f>
        <v>0</v>
      </c>
      <c r="AI204" s="210" cm="1">
        <f t="array" ref="AI204">IFERROR(IF(AE204&gt;0, INDEX(Appliances, $W204, MATCH($AH204, Y!$F$61:$J$61, 0)+3),0), 0)</f>
        <v>0</v>
      </c>
      <c r="AJ204" s="64"/>
      <c r="AK204" s="211" t="b">
        <f t="shared" si="222"/>
        <v>0</v>
      </c>
      <c r="AL204" s="211" cm="1">
        <f t="array" ref="AL204">IF($AK204, INDEX(Appliances, $W204, 9), 0)</f>
        <v>0</v>
      </c>
      <c r="AM204" s="211" cm="1">
        <f t="array" ref="AM204">IF($AK204, INDEX(Appliances, $W204, 10), 0)</f>
        <v>0</v>
      </c>
      <c r="AN204" s="212">
        <f t="shared" si="355"/>
        <v>0</v>
      </c>
      <c r="AO204" s="213">
        <f t="shared" si="356"/>
        <v>0</v>
      </c>
      <c r="AP204" s="222" t="str">
        <f t="shared" si="357"/>
        <v>-</v>
      </c>
      <c r="AQ204" s="210">
        <f>_xlfn.MAXIFS(Y!$F$61:$J$61, Y!$F$61:$J$61, "&lt;="&amp;AP204)</f>
        <v>0</v>
      </c>
      <c r="AR204" s="210" cm="1">
        <f t="array" ref="AR204">IFERROR(IF(AN204&gt;0, INDEX(Appliances, $W204, MATCH($AQ204, Y!$F$61:$J$61, 0)+3),0), 0)</f>
        <v>0</v>
      </c>
      <c r="AS204" s="64"/>
      <c r="AT204" s="211" t="b">
        <f t="shared" si="226"/>
        <v>0</v>
      </c>
      <c r="AU204" s="211">
        <f t="shared" si="332"/>
        <v>0</v>
      </c>
      <c r="AV204" s="211">
        <f t="shared" si="333"/>
        <v>0</v>
      </c>
      <c r="AW204" s="212">
        <f t="shared" si="358"/>
        <v>0</v>
      </c>
      <c r="AX204" s="213">
        <f t="shared" si="359"/>
        <v>0</v>
      </c>
      <c r="AY204" s="222" t="str">
        <f t="shared" si="360"/>
        <v>-</v>
      </c>
      <c r="AZ204" s="210">
        <f>_xlfn.MAXIFS(Y!$F$61:$J$61, Y!$F$61:$J$61, "&lt;="&amp;AY204)</f>
        <v>0</v>
      </c>
      <c r="BA204" s="210" cm="1">
        <f t="array" ref="BA204">IFERROR(IF(AW204&gt;0, INDEX(Appliances, $W204, MATCH($AQ204, Y!$F$61:$J$61, 0)+3),0), 0)</f>
        <v>0</v>
      </c>
      <c r="BB204" s="64"/>
    </row>
    <row r="205" spans="1:54" s="264" customFormat="1" ht="12" x14ac:dyDescent="0.2">
      <c r="A205" s="64"/>
      <c r="B205" s="251">
        <v>183</v>
      </c>
      <c r="C205" s="255"/>
      <c r="D205" s="255"/>
      <c r="E205" s="256"/>
      <c r="F205" s="257" t="str">
        <f>IFERROR(VLOOKUP(E205, Z!$A$2:$C$4127, 3, FALSE), "")</f>
        <v/>
      </c>
      <c r="G205" s="258"/>
      <c r="H205" s="255"/>
      <c r="I205" s="255"/>
      <c r="J205" s="256"/>
      <c r="K205" s="259"/>
      <c r="L205" s="260"/>
      <c r="M205" s="253">
        <f t="shared" si="209"/>
        <v>0</v>
      </c>
      <c r="N205" s="261"/>
      <c r="O205" s="260"/>
      <c r="P205" s="253">
        <f t="shared" si="348"/>
        <v>0</v>
      </c>
      <c r="Q205" s="261"/>
      <c r="R205" s="260"/>
      <c r="S205" s="262">
        <f t="shared" si="349"/>
        <v>0</v>
      </c>
      <c r="T205" s="268"/>
      <c r="U205" s="263">
        <f t="shared" si="350"/>
        <v>0</v>
      </c>
      <c r="V205" s="64"/>
      <c r="W205" s="210">
        <f t="shared" si="361"/>
        <v>0</v>
      </c>
      <c r="X205" s="210" t="str">
        <f t="shared" si="351"/>
        <v>-</v>
      </c>
      <c r="Y205" s="210" t="e">
        <f>IF(X205, MATCH(J205, Y!$F$62:$H$62, 0), 0)</f>
        <v>#VALUE!</v>
      </c>
      <c r="Z205" s="210" cm="1">
        <f t="array" ref="Z205">IFERROR(IF($X205, INDEX(Appliances, $W205, $Y205+3), 0), 0)</f>
        <v>0</v>
      </c>
      <c r="AA205" s="64"/>
      <c r="AB205" s="211" t="b">
        <f t="shared" si="219"/>
        <v>0</v>
      </c>
      <c r="AC205" s="211" cm="1">
        <f t="array" ref="AC205">IF($AB205, INDEX(Appliances, $W205, 9), 0)</f>
        <v>0</v>
      </c>
      <c r="AD205" s="211" cm="1">
        <f t="array" ref="AD205">IF($AB205, INDEX(Appliances, $W205, 10), 0)</f>
        <v>0</v>
      </c>
      <c r="AE205" s="212">
        <f t="shared" si="352"/>
        <v>0</v>
      </c>
      <c r="AF205" s="213">
        <f t="shared" si="353"/>
        <v>0</v>
      </c>
      <c r="AG205" s="222" t="str">
        <f t="shared" si="354"/>
        <v>-</v>
      </c>
      <c r="AH205" s="210">
        <f>_xlfn.MAXIFS(Y!$F$61:$J$61, Y!$F$61:$J$61, "&lt;="&amp;AG205)</f>
        <v>0</v>
      </c>
      <c r="AI205" s="210" cm="1">
        <f t="array" ref="AI205">IFERROR(IF(AE205&gt;0, INDEX(Appliances, $W205, MATCH($AH205, Y!$F$61:$J$61, 0)+3),0), 0)</f>
        <v>0</v>
      </c>
      <c r="AJ205" s="64"/>
      <c r="AK205" s="211" t="b">
        <f t="shared" si="222"/>
        <v>0</v>
      </c>
      <c r="AL205" s="211" cm="1">
        <f t="array" ref="AL205">IF($AK205, INDEX(Appliances, $W205, 9), 0)</f>
        <v>0</v>
      </c>
      <c r="AM205" s="211" cm="1">
        <f t="array" ref="AM205">IF($AK205, INDEX(Appliances, $W205, 10), 0)</f>
        <v>0</v>
      </c>
      <c r="AN205" s="212">
        <f t="shared" si="355"/>
        <v>0</v>
      </c>
      <c r="AO205" s="213">
        <f t="shared" si="356"/>
        <v>0</v>
      </c>
      <c r="AP205" s="222" t="str">
        <f t="shared" si="357"/>
        <v>-</v>
      </c>
      <c r="AQ205" s="210">
        <f>_xlfn.MAXIFS(Y!$F$61:$J$61, Y!$F$61:$J$61, "&lt;="&amp;AP205)</f>
        <v>0</v>
      </c>
      <c r="AR205" s="210" cm="1">
        <f t="array" ref="AR205">IFERROR(IF(AN205&gt;0, INDEX(Appliances, $W205, MATCH($AQ205, Y!$F$61:$J$61, 0)+3),0), 0)</f>
        <v>0</v>
      </c>
      <c r="AS205" s="64"/>
      <c r="AT205" s="211" t="b">
        <f t="shared" si="226"/>
        <v>0</v>
      </c>
      <c r="AU205" s="211">
        <f t="shared" si="329"/>
        <v>0</v>
      </c>
      <c r="AV205" s="211">
        <f t="shared" si="330"/>
        <v>0</v>
      </c>
      <c r="AW205" s="212">
        <f t="shared" si="358"/>
        <v>0</v>
      </c>
      <c r="AX205" s="213">
        <f t="shared" si="359"/>
        <v>0</v>
      </c>
      <c r="AY205" s="222" t="str">
        <f t="shared" si="360"/>
        <v>-</v>
      </c>
      <c r="AZ205" s="210">
        <f>_xlfn.MAXIFS(Y!$F$61:$J$61, Y!$F$61:$J$61, "&lt;="&amp;AY205)</f>
        <v>0</v>
      </c>
      <c r="BA205" s="210" cm="1">
        <f t="array" ref="BA205">IFERROR(IF(AW205&gt;0, INDEX(Appliances, $W205, MATCH($AQ205, Y!$F$61:$J$61, 0)+3),0), 0)</f>
        <v>0</v>
      </c>
      <c r="BB205" s="64"/>
    </row>
    <row r="206" spans="1:54" s="264" customFormat="1" ht="12" x14ac:dyDescent="0.2">
      <c r="A206" s="64"/>
      <c r="B206" s="251">
        <v>184</v>
      </c>
      <c r="C206" s="255"/>
      <c r="D206" s="255"/>
      <c r="E206" s="256"/>
      <c r="F206" s="257" t="str">
        <f>IFERROR(VLOOKUP(E206, Z!$A$2:$C$4127, 3, FALSE), "")</f>
        <v/>
      </c>
      <c r="G206" s="258"/>
      <c r="H206" s="255"/>
      <c r="I206" s="255"/>
      <c r="J206" s="256"/>
      <c r="K206" s="259"/>
      <c r="L206" s="260"/>
      <c r="M206" s="253">
        <f t="shared" si="209"/>
        <v>0</v>
      </c>
      <c r="N206" s="261"/>
      <c r="O206" s="260"/>
      <c r="P206" s="253">
        <f t="shared" si="348"/>
        <v>0</v>
      </c>
      <c r="Q206" s="261"/>
      <c r="R206" s="260"/>
      <c r="S206" s="262">
        <f t="shared" si="349"/>
        <v>0</v>
      </c>
      <c r="T206" s="268"/>
      <c r="U206" s="263">
        <f t="shared" si="350"/>
        <v>0</v>
      </c>
      <c r="V206" s="64"/>
      <c r="W206" s="210">
        <f t="shared" si="361"/>
        <v>0</v>
      </c>
      <c r="X206" s="210" t="str">
        <f t="shared" si="351"/>
        <v>-</v>
      </c>
      <c r="Y206" s="210" t="e">
        <f>IF(X206, MATCH(J206, Y!$F$62:$H$62, 0), 0)</f>
        <v>#VALUE!</v>
      </c>
      <c r="Z206" s="210" cm="1">
        <f t="array" ref="Z206">IFERROR(IF($X206, INDEX(Appliances, $W206, $Y206+3), 0), 0)</f>
        <v>0</v>
      </c>
      <c r="AA206" s="64"/>
      <c r="AB206" s="211" t="b">
        <f t="shared" si="219"/>
        <v>0</v>
      </c>
      <c r="AC206" s="211" cm="1">
        <f t="array" ref="AC206">IF($AB206, INDEX(Appliances, $W206, 9), 0)</f>
        <v>0</v>
      </c>
      <c r="AD206" s="211" cm="1">
        <f t="array" ref="AD206">IF($AB206, INDEX(Appliances, $W206, 10), 0)</f>
        <v>0</v>
      </c>
      <c r="AE206" s="212">
        <f t="shared" si="352"/>
        <v>0</v>
      </c>
      <c r="AF206" s="213">
        <f t="shared" si="353"/>
        <v>0</v>
      </c>
      <c r="AG206" s="222" t="str">
        <f t="shared" si="354"/>
        <v>-</v>
      </c>
      <c r="AH206" s="210">
        <f>_xlfn.MAXIFS(Y!$F$61:$J$61, Y!$F$61:$J$61, "&lt;="&amp;AG206)</f>
        <v>0</v>
      </c>
      <c r="AI206" s="210" cm="1">
        <f t="array" ref="AI206">IFERROR(IF(AE206&gt;0, INDEX(Appliances, $W206, MATCH($AH206, Y!$F$61:$J$61, 0)+3),0), 0)</f>
        <v>0</v>
      </c>
      <c r="AJ206" s="64"/>
      <c r="AK206" s="211" t="b">
        <f t="shared" si="222"/>
        <v>0</v>
      </c>
      <c r="AL206" s="211" cm="1">
        <f t="array" ref="AL206">IF($AK206, INDEX(Appliances, $W206, 9), 0)</f>
        <v>0</v>
      </c>
      <c r="AM206" s="211" cm="1">
        <f t="array" ref="AM206">IF($AK206, INDEX(Appliances, $W206, 10), 0)</f>
        <v>0</v>
      </c>
      <c r="AN206" s="212">
        <f t="shared" si="355"/>
        <v>0</v>
      </c>
      <c r="AO206" s="213">
        <f t="shared" si="356"/>
        <v>0</v>
      </c>
      <c r="AP206" s="222" t="str">
        <f t="shared" si="357"/>
        <v>-</v>
      </c>
      <c r="AQ206" s="210">
        <f>_xlfn.MAXIFS(Y!$F$61:$J$61, Y!$F$61:$J$61, "&lt;="&amp;AP206)</f>
        <v>0</v>
      </c>
      <c r="AR206" s="210" cm="1">
        <f t="array" ref="AR206">IFERROR(IF(AN206&gt;0, INDEX(Appliances, $W206, MATCH($AQ206, Y!$F$61:$J$61, 0)+3),0), 0)</f>
        <v>0</v>
      </c>
      <c r="AS206" s="64"/>
      <c r="AT206" s="211" t="b">
        <f t="shared" si="226"/>
        <v>0</v>
      </c>
      <c r="AU206" s="211">
        <f t="shared" si="332"/>
        <v>0</v>
      </c>
      <c r="AV206" s="211">
        <f t="shared" si="333"/>
        <v>0</v>
      </c>
      <c r="AW206" s="212">
        <f t="shared" si="358"/>
        <v>0</v>
      </c>
      <c r="AX206" s="213">
        <f t="shared" si="359"/>
        <v>0</v>
      </c>
      <c r="AY206" s="222" t="str">
        <f t="shared" si="360"/>
        <v>-</v>
      </c>
      <c r="AZ206" s="210">
        <f>_xlfn.MAXIFS(Y!$F$61:$J$61, Y!$F$61:$J$61, "&lt;="&amp;AY206)</f>
        <v>0</v>
      </c>
      <c r="BA206" s="210" cm="1">
        <f t="array" ref="BA206">IFERROR(IF(AW206&gt;0, INDEX(Appliances, $W206, MATCH($AQ206, Y!$F$61:$J$61, 0)+3),0), 0)</f>
        <v>0</v>
      </c>
      <c r="BB206" s="64"/>
    </row>
    <row r="207" spans="1:54" s="264" customFormat="1" ht="12" x14ac:dyDescent="0.2">
      <c r="A207" s="64"/>
      <c r="B207" s="251">
        <v>185</v>
      </c>
      <c r="C207" s="255"/>
      <c r="D207" s="255"/>
      <c r="E207" s="256"/>
      <c r="F207" s="257" t="str">
        <f>IFERROR(VLOOKUP(E207, Z!$A$2:$C$4127, 3, FALSE), "")</f>
        <v/>
      </c>
      <c r="G207" s="258"/>
      <c r="H207" s="255"/>
      <c r="I207" s="255"/>
      <c r="J207" s="256"/>
      <c r="K207" s="259"/>
      <c r="L207" s="260"/>
      <c r="M207" s="253">
        <f t="shared" si="209"/>
        <v>0</v>
      </c>
      <c r="N207" s="261"/>
      <c r="O207" s="260"/>
      <c r="P207" s="253">
        <f t="shared" si="348"/>
        <v>0</v>
      </c>
      <c r="Q207" s="261"/>
      <c r="R207" s="260"/>
      <c r="S207" s="262">
        <f t="shared" si="349"/>
        <v>0</v>
      </c>
      <c r="T207" s="268"/>
      <c r="U207" s="263">
        <f t="shared" si="350"/>
        <v>0</v>
      </c>
      <c r="V207" s="64"/>
      <c r="W207" s="210">
        <f t="shared" si="361"/>
        <v>0</v>
      </c>
      <c r="X207" s="210" t="str">
        <f t="shared" si="351"/>
        <v>-</v>
      </c>
      <c r="Y207" s="210" t="e">
        <f>IF(X207, MATCH(J207, Y!$F$62:$H$62, 0), 0)</f>
        <v>#VALUE!</v>
      </c>
      <c r="Z207" s="210" cm="1">
        <f t="array" ref="Z207">IFERROR(IF($X207, INDEX(Appliances, $W207, $Y207+3), 0), 0)</f>
        <v>0</v>
      </c>
      <c r="AA207" s="64"/>
      <c r="AB207" s="211" t="b">
        <f t="shared" si="219"/>
        <v>0</v>
      </c>
      <c r="AC207" s="211" cm="1">
        <f t="array" ref="AC207">IF($AB207, INDEX(Appliances, $W207, 9), 0)</f>
        <v>0</v>
      </c>
      <c r="AD207" s="211" cm="1">
        <f t="array" ref="AD207">IF($AB207, INDEX(Appliances, $W207, 10), 0)</f>
        <v>0</v>
      </c>
      <c r="AE207" s="212">
        <f t="shared" si="352"/>
        <v>0</v>
      </c>
      <c r="AF207" s="213">
        <f t="shared" si="353"/>
        <v>0</v>
      </c>
      <c r="AG207" s="222" t="str">
        <f t="shared" si="354"/>
        <v>-</v>
      </c>
      <c r="AH207" s="210">
        <f>_xlfn.MAXIFS(Y!$F$61:$J$61, Y!$F$61:$J$61, "&lt;="&amp;AG207)</f>
        <v>0</v>
      </c>
      <c r="AI207" s="210" cm="1">
        <f t="array" ref="AI207">IFERROR(IF(AE207&gt;0, INDEX(Appliances, $W207, MATCH($AH207, Y!$F$61:$J$61, 0)+3),0), 0)</f>
        <v>0</v>
      </c>
      <c r="AJ207" s="64"/>
      <c r="AK207" s="211" t="b">
        <f t="shared" si="222"/>
        <v>0</v>
      </c>
      <c r="AL207" s="211" cm="1">
        <f t="array" ref="AL207">IF($AK207, INDEX(Appliances, $W207, 9), 0)</f>
        <v>0</v>
      </c>
      <c r="AM207" s="211" cm="1">
        <f t="array" ref="AM207">IF($AK207, INDEX(Appliances, $W207, 10), 0)</f>
        <v>0</v>
      </c>
      <c r="AN207" s="212">
        <f t="shared" si="355"/>
        <v>0</v>
      </c>
      <c r="AO207" s="213">
        <f t="shared" si="356"/>
        <v>0</v>
      </c>
      <c r="AP207" s="222" t="str">
        <f t="shared" si="357"/>
        <v>-</v>
      </c>
      <c r="AQ207" s="210">
        <f>_xlfn.MAXIFS(Y!$F$61:$J$61, Y!$F$61:$J$61, "&lt;="&amp;AP207)</f>
        <v>0</v>
      </c>
      <c r="AR207" s="210" cm="1">
        <f t="array" ref="AR207">IFERROR(IF(AN207&gt;0, INDEX(Appliances, $W207, MATCH($AQ207, Y!$F$61:$J$61, 0)+3),0), 0)</f>
        <v>0</v>
      </c>
      <c r="AS207" s="64"/>
      <c r="AT207" s="211" t="b">
        <f t="shared" si="226"/>
        <v>0</v>
      </c>
      <c r="AU207" s="211">
        <f t="shared" si="329"/>
        <v>0</v>
      </c>
      <c r="AV207" s="211">
        <f t="shared" si="330"/>
        <v>0</v>
      </c>
      <c r="AW207" s="212">
        <f t="shared" si="358"/>
        <v>0</v>
      </c>
      <c r="AX207" s="213">
        <f t="shared" si="359"/>
        <v>0</v>
      </c>
      <c r="AY207" s="222" t="str">
        <f t="shared" si="360"/>
        <v>-</v>
      </c>
      <c r="AZ207" s="210">
        <f>_xlfn.MAXIFS(Y!$F$61:$J$61, Y!$F$61:$J$61, "&lt;="&amp;AY207)</f>
        <v>0</v>
      </c>
      <c r="BA207" s="210" cm="1">
        <f t="array" ref="BA207">IFERROR(IF(AW207&gt;0, INDEX(Appliances, $W207, MATCH($AQ207, Y!$F$61:$J$61, 0)+3),0), 0)</f>
        <v>0</v>
      </c>
      <c r="BB207" s="64"/>
    </row>
    <row r="208" spans="1:54" s="264" customFormat="1" ht="12" x14ac:dyDescent="0.2">
      <c r="A208" s="64"/>
      <c r="B208" s="251">
        <v>186</v>
      </c>
      <c r="C208" s="255"/>
      <c r="D208" s="255"/>
      <c r="E208" s="256"/>
      <c r="F208" s="257" t="str">
        <f>IFERROR(VLOOKUP(E208, Z!$A$2:$C$4127, 3, FALSE), "")</f>
        <v/>
      </c>
      <c r="G208" s="258"/>
      <c r="H208" s="255"/>
      <c r="I208" s="255"/>
      <c r="J208" s="256"/>
      <c r="K208" s="259"/>
      <c r="L208" s="260"/>
      <c r="M208" s="253">
        <f t="shared" si="209"/>
        <v>0</v>
      </c>
      <c r="N208" s="261"/>
      <c r="O208" s="260"/>
      <c r="P208" s="253">
        <f t="shared" si="348"/>
        <v>0</v>
      </c>
      <c r="Q208" s="261"/>
      <c r="R208" s="260"/>
      <c r="S208" s="262">
        <f t="shared" si="349"/>
        <v>0</v>
      </c>
      <c r="T208" s="268"/>
      <c r="U208" s="263">
        <f t="shared" si="350"/>
        <v>0</v>
      </c>
      <c r="V208" s="64"/>
      <c r="W208" s="210">
        <f t="shared" si="361"/>
        <v>0</v>
      </c>
      <c r="X208" s="210" t="str">
        <f t="shared" si="351"/>
        <v>-</v>
      </c>
      <c r="Y208" s="210" t="e">
        <f>IF(X208, MATCH(J208, Y!$F$62:$H$62, 0), 0)</f>
        <v>#VALUE!</v>
      </c>
      <c r="Z208" s="210" cm="1">
        <f t="array" ref="Z208">IFERROR(IF($X208, INDEX(Appliances, $W208, $Y208+3), 0), 0)</f>
        <v>0</v>
      </c>
      <c r="AA208" s="64"/>
      <c r="AB208" s="211" t="b">
        <f t="shared" si="219"/>
        <v>0</v>
      </c>
      <c r="AC208" s="211" cm="1">
        <f t="array" ref="AC208">IF($AB208, INDEX(Appliances, $W208, 9), 0)</f>
        <v>0</v>
      </c>
      <c r="AD208" s="211" cm="1">
        <f t="array" ref="AD208">IF($AB208, INDEX(Appliances, $W208, 10), 0)</f>
        <v>0</v>
      </c>
      <c r="AE208" s="212">
        <f t="shared" si="352"/>
        <v>0</v>
      </c>
      <c r="AF208" s="213">
        <f t="shared" si="353"/>
        <v>0</v>
      </c>
      <c r="AG208" s="222" t="str">
        <f t="shared" si="354"/>
        <v>-</v>
      </c>
      <c r="AH208" s="210">
        <f>_xlfn.MAXIFS(Y!$F$61:$J$61, Y!$F$61:$J$61, "&lt;="&amp;AG208)</f>
        <v>0</v>
      </c>
      <c r="AI208" s="210" cm="1">
        <f t="array" ref="AI208">IFERROR(IF(AE208&gt;0, INDEX(Appliances, $W208, MATCH($AH208, Y!$F$61:$J$61, 0)+3),0), 0)</f>
        <v>0</v>
      </c>
      <c r="AJ208" s="64"/>
      <c r="AK208" s="211" t="b">
        <f t="shared" si="222"/>
        <v>0</v>
      </c>
      <c r="AL208" s="211" cm="1">
        <f t="array" ref="AL208">IF($AK208, INDEX(Appliances, $W208, 9), 0)</f>
        <v>0</v>
      </c>
      <c r="AM208" s="211" cm="1">
        <f t="array" ref="AM208">IF($AK208, INDEX(Appliances, $W208, 10), 0)</f>
        <v>0</v>
      </c>
      <c r="AN208" s="212">
        <f t="shared" si="355"/>
        <v>0</v>
      </c>
      <c r="AO208" s="213">
        <f t="shared" si="356"/>
        <v>0</v>
      </c>
      <c r="AP208" s="222" t="str">
        <f t="shared" si="357"/>
        <v>-</v>
      </c>
      <c r="AQ208" s="210">
        <f>_xlfn.MAXIFS(Y!$F$61:$J$61, Y!$F$61:$J$61, "&lt;="&amp;AP208)</f>
        <v>0</v>
      </c>
      <c r="AR208" s="210" cm="1">
        <f t="array" ref="AR208">IFERROR(IF(AN208&gt;0, INDEX(Appliances, $W208, MATCH($AQ208, Y!$F$61:$J$61, 0)+3),0), 0)</f>
        <v>0</v>
      </c>
      <c r="AS208" s="64"/>
      <c r="AT208" s="211" t="b">
        <f t="shared" si="226"/>
        <v>0</v>
      </c>
      <c r="AU208" s="211">
        <f t="shared" si="332"/>
        <v>0</v>
      </c>
      <c r="AV208" s="211">
        <f t="shared" si="333"/>
        <v>0</v>
      </c>
      <c r="AW208" s="212">
        <f t="shared" si="358"/>
        <v>0</v>
      </c>
      <c r="AX208" s="213">
        <f t="shared" si="359"/>
        <v>0</v>
      </c>
      <c r="AY208" s="222" t="str">
        <f t="shared" si="360"/>
        <v>-</v>
      </c>
      <c r="AZ208" s="210">
        <f>_xlfn.MAXIFS(Y!$F$61:$J$61, Y!$F$61:$J$61, "&lt;="&amp;AY208)</f>
        <v>0</v>
      </c>
      <c r="BA208" s="210" cm="1">
        <f t="array" ref="BA208">IFERROR(IF(AW208&gt;0, INDEX(Appliances, $W208, MATCH($AQ208, Y!$F$61:$J$61, 0)+3),0), 0)</f>
        <v>0</v>
      </c>
      <c r="BB208" s="64"/>
    </row>
    <row r="209" spans="1:54" s="264" customFormat="1" ht="12" x14ac:dyDescent="0.2">
      <c r="A209" s="64"/>
      <c r="B209" s="251">
        <v>187</v>
      </c>
      <c r="C209" s="255"/>
      <c r="D209" s="255"/>
      <c r="E209" s="256"/>
      <c r="F209" s="257" t="str">
        <f>IFERROR(VLOOKUP(E209, Z!$A$2:$C$4127, 3, FALSE), "")</f>
        <v/>
      </c>
      <c r="G209" s="258"/>
      <c r="H209" s="255"/>
      <c r="I209" s="255"/>
      <c r="J209" s="256"/>
      <c r="K209" s="259"/>
      <c r="L209" s="260"/>
      <c r="M209" s="253">
        <f t="shared" si="209"/>
        <v>0</v>
      </c>
      <c r="N209" s="261"/>
      <c r="O209" s="260"/>
      <c r="P209" s="253">
        <f t="shared" si="348"/>
        <v>0</v>
      </c>
      <c r="Q209" s="261"/>
      <c r="R209" s="260"/>
      <c r="S209" s="262">
        <f t="shared" si="349"/>
        <v>0</v>
      </c>
      <c r="T209" s="268"/>
      <c r="U209" s="263">
        <f t="shared" si="350"/>
        <v>0</v>
      </c>
      <c r="V209" s="64"/>
      <c r="W209" s="210">
        <f t="shared" si="361"/>
        <v>0</v>
      </c>
      <c r="X209" s="210" t="str">
        <f t="shared" si="351"/>
        <v>-</v>
      </c>
      <c r="Y209" s="210" t="e">
        <f>IF(X209, MATCH(J209, Y!$F$62:$H$62, 0), 0)</f>
        <v>#VALUE!</v>
      </c>
      <c r="Z209" s="210" cm="1">
        <f t="array" ref="Z209">IFERROR(IF($X209, INDEX(Appliances, $W209, $Y209+3), 0), 0)</f>
        <v>0</v>
      </c>
      <c r="AA209" s="64"/>
      <c r="AB209" s="211" t="b">
        <f t="shared" si="219"/>
        <v>0</v>
      </c>
      <c r="AC209" s="211" cm="1">
        <f t="array" ref="AC209">IF($AB209, INDEX(Appliances, $W209, 9), 0)</f>
        <v>0</v>
      </c>
      <c r="AD209" s="211" cm="1">
        <f t="array" ref="AD209">IF($AB209, INDEX(Appliances, $W209, 10), 0)</f>
        <v>0</v>
      </c>
      <c r="AE209" s="212">
        <f t="shared" si="352"/>
        <v>0</v>
      </c>
      <c r="AF209" s="213">
        <f t="shared" si="353"/>
        <v>0</v>
      </c>
      <c r="AG209" s="222" t="str">
        <f t="shared" si="354"/>
        <v>-</v>
      </c>
      <c r="AH209" s="210">
        <f>_xlfn.MAXIFS(Y!$F$61:$J$61, Y!$F$61:$J$61, "&lt;="&amp;AG209)</f>
        <v>0</v>
      </c>
      <c r="AI209" s="210" cm="1">
        <f t="array" ref="AI209">IFERROR(IF(AE209&gt;0, INDEX(Appliances, $W209, MATCH($AH209, Y!$F$61:$J$61, 0)+3),0), 0)</f>
        <v>0</v>
      </c>
      <c r="AJ209" s="64"/>
      <c r="AK209" s="211" t="b">
        <f t="shared" si="222"/>
        <v>0</v>
      </c>
      <c r="AL209" s="211" cm="1">
        <f t="array" ref="AL209">IF($AK209, INDEX(Appliances, $W209, 9), 0)</f>
        <v>0</v>
      </c>
      <c r="AM209" s="211" cm="1">
        <f t="array" ref="AM209">IF($AK209, INDEX(Appliances, $W209, 10), 0)</f>
        <v>0</v>
      </c>
      <c r="AN209" s="212">
        <f t="shared" si="355"/>
        <v>0</v>
      </c>
      <c r="AO209" s="213">
        <f t="shared" si="356"/>
        <v>0</v>
      </c>
      <c r="AP209" s="222" t="str">
        <f t="shared" si="357"/>
        <v>-</v>
      </c>
      <c r="AQ209" s="210">
        <f>_xlfn.MAXIFS(Y!$F$61:$J$61, Y!$F$61:$J$61, "&lt;="&amp;AP209)</f>
        <v>0</v>
      </c>
      <c r="AR209" s="210" cm="1">
        <f t="array" ref="AR209">IFERROR(IF(AN209&gt;0, INDEX(Appliances, $W209, MATCH($AQ209, Y!$F$61:$J$61, 0)+3),0), 0)</f>
        <v>0</v>
      </c>
      <c r="AS209" s="64"/>
      <c r="AT209" s="211" t="b">
        <f t="shared" si="226"/>
        <v>0</v>
      </c>
      <c r="AU209" s="211">
        <f t="shared" si="329"/>
        <v>0</v>
      </c>
      <c r="AV209" s="211">
        <f t="shared" si="330"/>
        <v>0</v>
      </c>
      <c r="AW209" s="212">
        <f t="shared" si="358"/>
        <v>0</v>
      </c>
      <c r="AX209" s="213">
        <f t="shared" si="359"/>
        <v>0</v>
      </c>
      <c r="AY209" s="222" t="str">
        <f t="shared" si="360"/>
        <v>-</v>
      </c>
      <c r="AZ209" s="210">
        <f>_xlfn.MAXIFS(Y!$F$61:$J$61, Y!$F$61:$J$61, "&lt;="&amp;AY209)</f>
        <v>0</v>
      </c>
      <c r="BA209" s="210" cm="1">
        <f t="array" ref="BA209">IFERROR(IF(AW209&gt;0, INDEX(Appliances, $W209, MATCH($AQ209, Y!$F$61:$J$61, 0)+3),0), 0)</f>
        <v>0</v>
      </c>
      <c r="BB209" s="64"/>
    </row>
    <row r="210" spans="1:54" s="264" customFormat="1" ht="12" x14ac:dyDescent="0.2">
      <c r="A210" s="64"/>
      <c r="B210" s="251">
        <v>188</v>
      </c>
      <c r="C210" s="255"/>
      <c r="D210" s="255"/>
      <c r="E210" s="256"/>
      <c r="F210" s="257" t="str">
        <f>IFERROR(VLOOKUP(E210, Z!$A$2:$C$4127, 3, FALSE), "")</f>
        <v/>
      </c>
      <c r="G210" s="258"/>
      <c r="H210" s="255"/>
      <c r="I210" s="255"/>
      <c r="J210" s="256"/>
      <c r="K210" s="259"/>
      <c r="L210" s="260"/>
      <c r="M210" s="253">
        <f t="shared" si="209"/>
        <v>0</v>
      </c>
      <c r="N210" s="261"/>
      <c r="O210" s="260"/>
      <c r="P210" s="253">
        <f t="shared" si="348"/>
        <v>0</v>
      </c>
      <c r="Q210" s="261"/>
      <c r="R210" s="260"/>
      <c r="S210" s="262">
        <f t="shared" si="349"/>
        <v>0</v>
      </c>
      <c r="T210" s="268"/>
      <c r="U210" s="263">
        <f t="shared" si="350"/>
        <v>0</v>
      </c>
      <c r="V210" s="64"/>
      <c r="W210" s="210">
        <f t="shared" si="361"/>
        <v>0</v>
      </c>
      <c r="X210" s="210" t="str">
        <f t="shared" si="351"/>
        <v>-</v>
      </c>
      <c r="Y210" s="210" t="e">
        <f>IF(X210, MATCH(J210, Y!$F$62:$H$62, 0), 0)</f>
        <v>#VALUE!</v>
      </c>
      <c r="Z210" s="210" cm="1">
        <f t="array" ref="Z210">IFERROR(IF($X210, INDEX(Appliances, $W210, $Y210+3), 0), 0)</f>
        <v>0</v>
      </c>
      <c r="AA210" s="64"/>
      <c r="AB210" s="211" t="b">
        <f t="shared" si="219"/>
        <v>0</v>
      </c>
      <c r="AC210" s="211" cm="1">
        <f t="array" ref="AC210">IF($AB210, INDEX(Appliances, $W210, 9), 0)</f>
        <v>0</v>
      </c>
      <c r="AD210" s="211" cm="1">
        <f t="array" ref="AD210">IF($AB210, INDEX(Appliances, $W210, 10), 0)</f>
        <v>0</v>
      </c>
      <c r="AE210" s="212">
        <f t="shared" si="352"/>
        <v>0</v>
      </c>
      <c r="AF210" s="213">
        <f t="shared" si="353"/>
        <v>0</v>
      </c>
      <c r="AG210" s="222" t="str">
        <f t="shared" si="354"/>
        <v>-</v>
      </c>
      <c r="AH210" s="210">
        <f>_xlfn.MAXIFS(Y!$F$61:$J$61, Y!$F$61:$J$61, "&lt;="&amp;AG210)</f>
        <v>0</v>
      </c>
      <c r="AI210" s="210" cm="1">
        <f t="array" ref="AI210">IFERROR(IF(AE210&gt;0, INDEX(Appliances, $W210, MATCH($AH210, Y!$F$61:$J$61, 0)+3),0), 0)</f>
        <v>0</v>
      </c>
      <c r="AJ210" s="64"/>
      <c r="AK210" s="211" t="b">
        <f t="shared" si="222"/>
        <v>0</v>
      </c>
      <c r="AL210" s="211" cm="1">
        <f t="array" ref="AL210">IF($AK210, INDEX(Appliances, $W210, 9), 0)</f>
        <v>0</v>
      </c>
      <c r="AM210" s="211" cm="1">
        <f t="array" ref="AM210">IF($AK210, INDEX(Appliances, $W210, 10), 0)</f>
        <v>0</v>
      </c>
      <c r="AN210" s="212">
        <f t="shared" si="355"/>
        <v>0</v>
      </c>
      <c r="AO210" s="213">
        <f t="shared" si="356"/>
        <v>0</v>
      </c>
      <c r="AP210" s="222" t="str">
        <f t="shared" si="357"/>
        <v>-</v>
      </c>
      <c r="AQ210" s="210">
        <f>_xlfn.MAXIFS(Y!$F$61:$J$61, Y!$F$61:$J$61, "&lt;="&amp;AP210)</f>
        <v>0</v>
      </c>
      <c r="AR210" s="210" cm="1">
        <f t="array" ref="AR210">IFERROR(IF(AN210&gt;0, INDEX(Appliances, $W210, MATCH($AQ210, Y!$F$61:$J$61, 0)+3),0), 0)</f>
        <v>0</v>
      </c>
      <c r="AS210" s="64"/>
      <c r="AT210" s="211" t="b">
        <f t="shared" si="226"/>
        <v>0</v>
      </c>
      <c r="AU210" s="211">
        <f t="shared" si="332"/>
        <v>0</v>
      </c>
      <c r="AV210" s="211">
        <f t="shared" si="333"/>
        <v>0</v>
      </c>
      <c r="AW210" s="212">
        <f t="shared" si="358"/>
        <v>0</v>
      </c>
      <c r="AX210" s="213">
        <f t="shared" si="359"/>
        <v>0</v>
      </c>
      <c r="AY210" s="222" t="str">
        <f t="shared" si="360"/>
        <v>-</v>
      </c>
      <c r="AZ210" s="210">
        <f>_xlfn.MAXIFS(Y!$F$61:$J$61, Y!$F$61:$J$61, "&lt;="&amp;AY210)</f>
        <v>0</v>
      </c>
      <c r="BA210" s="210" cm="1">
        <f t="array" ref="BA210">IFERROR(IF(AW210&gt;0, INDEX(Appliances, $W210, MATCH($AQ210, Y!$F$61:$J$61, 0)+3),0), 0)</f>
        <v>0</v>
      </c>
      <c r="BB210" s="64"/>
    </row>
    <row r="211" spans="1:54" s="264" customFormat="1" ht="12" x14ac:dyDescent="0.2">
      <c r="A211" s="64"/>
      <c r="B211" s="251">
        <v>189</v>
      </c>
      <c r="C211" s="255"/>
      <c r="D211" s="255"/>
      <c r="E211" s="256"/>
      <c r="F211" s="257" t="str">
        <f>IFERROR(VLOOKUP(E211, Z!$A$2:$C$4127, 3, FALSE), "")</f>
        <v/>
      </c>
      <c r="G211" s="258"/>
      <c r="H211" s="255"/>
      <c r="I211" s="255"/>
      <c r="J211" s="256"/>
      <c r="K211" s="259"/>
      <c r="L211" s="260"/>
      <c r="M211" s="253">
        <f t="shared" si="209"/>
        <v>0</v>
      </c>
      <c r="N211" s="261"/>
      <c r="O211" s="260"/>
      <c r="P211" s="253">
        <f t="shared" si="348"/>
        <v>0</v>
      </c>
      <c r="Q211" s="261"/>
      <c r="R211" s="260"/>
      <c r="S211" s="262">
        <f t="shared" si="349"/>
        <v>0</v>
      </c>
      <c r="T211" s="268"/>
      <c r="U211" s="263">
        <f t="shared" si="350"/>
        <v>0</v>
      </c>
      <c r="V211" s="64"/>
      <c r="W211" s="210">
        <f t="shared" si="361"/>
        <v>0</v>
      </c>
      <c r="X211" s="210" t="str">
        <f t="shared" si="351"/>
        <v>-</v>
      </c>
      <c r="Y211" s="210" t="e">
        <f>IF(X211, MATCH(J211, Y!$F$62:$H$62, 0), 0)</f>
        <v>#VALUE!</v>
      </c>
      <c r="Z211" s="210" cm="1">
        <f t="array" ref="Z211">IFERROR(IF($X211, INDEX(Appliances, $W211, $Y211+3), 0), 0)</f>
        <v>0</v>
      </c>
      <c r="AA211" s="64"/>
      <c r="AB211" s="211" t="b">
        <f t="shared" si="219"/>
        <v>0</v>
      </c>
      <c r="AC211" s="211" cm="1">
        <f t="array" ref="AC211">IF($AB211, INDEX(Appliances, $W211, 9), 0)</f>
        <v>0</v>
      </c>
      <c r="AD211" s="211" cm="1">
        <f t="array" ref="AD211">IF($AB211, INDEX(Appliances, $W211, 10), 0)</f>
        <v>0</v>
      </c>
      <c r="AE211" s="212">
        <f t="shared" si="352"/>
        <v>0</v>
      </c>
      <c r="AF211" s="213">
        <f t="shared" si="353"/>
        <v>0</v>
      </c>
      <c r="AG211" s="222" t="str">
        <f t="shared" si="354"/>
        <v>-</v>
      </c>
      <c r="AH211" s="210">
        <f>_xlfn.MAXIFS(Y!$F$61:$J$61, Y!$F$61:$J$61, "&lt;="&amp;AG211)</f>
        <v>0</v>
      </c>
      <c r="AI211" s="210" cm="1">
        <f t="array" ref="AI211">IFERROR(IF(AE211&gt;0, INDEX(Appliances, $W211, MATCH($AH211, Y!$F$61:$J$61, 0)+3),0), 0)</f>
        <v>0</v>
      </c>
      <c r="AJ211" s="64"/>
      <c r="AK211" s="211" t="b">
        <f t="shared" si="222"/>
        <v>0</v>
      </c>
      <c r="AL211" s="211" cm="1">
        <f t="array" ref="AL211">IF($AK211, INDEX(Appliances, $W211, 9), 0)</f>
        <v>0</v>
      </c>
      <c r="AM211" s="211" cm="1">
        <f t="array" ref="AM211">IF($AK211, INDEX(Appliances, $W211, 10), 0)</f>
        <v>0</v>
      </c>
      <c r="AN211" s="212">
        <f t="shared" si="355"/>
        <v>0</v>
      </c>
      <c r="AO211" s="213">
        <f t="shared" si="356"/>
        <v>0</v>
      </c>
      <c r="AP211" s="222" t="str">
        <f t="shared" si="357"/>
        <v>-</v>
      </c>
      <c r="AQ211" s="210">
        <f>_xlfn.MAXIFS(Y!$F$61:$J$61, Y!$F$61:$J$61, "&lt;="&amp;AP211)</f>
        <v>0</v>
      </c>
      <c r="AR211" s="210" cm="1">
        <f t="array" ref="AR211">IFERROR(IF(AN211&gt;0, INDEX(Appliances, $W211, MATCH($AQ211, Y!$F$61:$J$61, 0)+3),0), 0)</f>
        <v>0</v>
      </c>
      <c r="AS211" s="64"/>
      <c r="AT211" s="211" t="b">
        <f t="shared" si="226"/>
        <v>0</v>
      </c>
      <c r="AU211" s="211">
        <f t="shared" si="329"/>
        <v>0</v>
      </c>
      <c r="AV211" s="211">
        <f t="shared" si="330"/>
        <v>0</v>
      </c>
      <c r="AW211" s="212">
        <f t="shared" si="358"/>
        <v>0</v>
      </c>
      <c r="AX211" s="213">
        <f t="shared" si="359"/>
        <v>0</v>
      </c>
      <c r="AY211" s="222" t="str">
        <f t="shared" si="360"/>
        <v>-</v>
      </c>
      <c r="AZ211" s="210">
        <f>_xlfn.MAXIFS(Y!$F$61:$J$61, Y!$F$61:$J$61, "&lt;="&amp;AY211)</f>
        <v>0</v>
      </c>
      <c r="BA211" s="210" cm="1">
        <f t="array" ref="BA211">IFERROR(IF(AW211&gt;0, INDEX(Appliances, $W211, MATCH($AQ211, Y!$F$61:$J$61, 0)+3),0), 0)</f>
        <v>0</v>
      </c>
      <c r="BB211" s="64"/>
    </row>
    <row r="212" spans="1:54" s="264" customFormat="1" ht="12" x14ac:dyDescent="0.2">
      <c r="A212" s="64"/>
      <c r="B212" s="251">
        <v>190</v>
      </c>
      <c r="C212" s="255"/>
      <c r="D212" s="255"/>
      <c r="E212" s="256"/>
      <c r="F212" s="257" t="str">
        <f>IFERROR(VLOOKUP(E212, Z!$A$2:$C$4127, 3, FALSE), "")</f>
        <v/>
      </c>
      <c r="G212" s="258"/>
      <c r="H212" s="255"/>
      <c r="I212" s="255"/>
      <c r="J212" s="256"/>
      <c r="K212" s="259"/>
      <c r="L212" s="260"/>
      <c r="M212" s="253">
        <f t="shared" si="209"/>
        <v>0</v>
      </c>
      <c r="N212" s="261"/>
      <c r="O212" s="260"/>
      <c r="P212" s="253">
        <f t="shared" si="348"/>
        <v>0</v>
      </c>
      <c r="Q212" s="261"/>
      <c r="R212" s="260"/>
      <c r="S212" s="262">
        <f t="shared" si="349"/>
        <v>0</v>
      </c>
      <c r="T212" s="268"/>
      <c r="U212" s="263">
        <f t="shared" si="350"/>
        <v>0</v>
      </c>
      <c r="V212" s="64"/>
      <c r="W212" s="210">
        <f t="shared" si="361"/>
        <v>0</v>
      </c>
      <c r="X212" s="210" t="str">
        <f t="shared" si="351"/>
        <v>-</v>
      </c>
      <c r="Y212" s="210" t="e">
        <f>IF(X212, MATCH(J212, Y!$F$62:$H$62, 0), 0)</f>
        <v>#VALUE!</v>
      </c>
      <c r="Z212" s="210" cm="1">
        <f t="array" ref="Z212">IFERROR(IF($X212, INDEX(Appliances, $W212, $Y212+3), 0), 0)</f>
        <v>0</v>
      </c>
      <c r="AA212" s="64"/>
      <c r="AB212" s="211" t="b">
        <f t="shared" si="219"/>
        <v>0</v>
      </c>
      <c r="AC212" s="211" cm="1">
        <f t="array" ref="AC212">IF($AB212, INDEX(Appliances, $W212, 9), 0)</f>
        <v>0</v>
      </c>
      <c r="AD212" s="211" cm="1">
        <f t="array" ref="AD212">IF($AB212, INDEX(Appliances, $W212, 10), 0)</f>
        <v>0</v>
      </c>
      <c r="AE212" s="212">
        <f t="shared" si="352"/>
        <v>0</v>
      </c>
      <c r="AF212" s="213">
        <f t="shared" si="353"/>
        <v>0</v>
      </c>
      <c r="AG212" s="222" t="str">
        <f t="shared" si="354"/>
        <v>-</v>
      </c>
      <c r="AH212" s="210">
        <f>_xlfn.MAXIFS(Y!$F$61:$J$61, Y!$F$61:$J$61, "&lt;="&amp;AG212)</f>
        <v>0</v>
      </c>
      <c r="AI212" s="210" cm="1">
        <f t="array" ref="AI212">IFERROR(IF(AE212&gt;0, INDEX(Appliances, $W212, MATCH($AH212, Y!$F$61:$J$61, 0)+3),0), 0)</f>
        <v>0</v>
      </c>
      <c r="AJ212" s="64"/>
      <c r="AK212" s="211" t="b">
        <f t="shared" si="222"/>
        <v>0</v>
      </c>
      <c r="AL212" s="211" cm="1">
        <f t="array" ref="AL212">IF($AK212, INDEX(Appliances, $W212, 9), 0)</f>
        <v>0</v>
      </c>
      <c r="AM212" s="211" cm="1">
        <f t="array" ref="AM212">IF($AK212, INDEX(Appliances, $W212, 10), 0)</f>
        <v>0</v>
      </c>
      <c r="AN212" s="212">
        <f t="shared" si="355"/>
        <v>0</v>
      </c>
      <c r="AO212" s="213">
        <f t="shared" si="356"/>
        <v>0</v>
      </c>
      <c r="AP212" s="222" t="str">
        <f t="shared" si="357"/>
        <v>-</v>
      </c>
      <c r="AQ212" s="210">
        <f>_xlfn.MAXIFS(Y!$F$61:$J$61, Y!$F$61:$J$61, "&lt;="&amp;AP212)</f>
        <v>0</v>
      </c>
      <c r="AR212" s="210" cm="1">
        <f t="array" ref="AR212">IFERROR(IF(AN212&gt;0, INDEX(Appliances, $W212, MATCH($AQ212, Y!$F$61:$J$61, 0)+3),0), 0)</f>
        <v>0</v>
      </c>
      <c r="AS212" s="64"/>
      <c r="AT212" s="211" t="b">
        <f t="shared" si="226"/>
        <v>0</v>
      </c>
      <c r="AU212" s="211">
        <f t="shared" si="332"/>
        <v>0</v>
      </c>
      <c r="AV212" s="211">
        <f t="shared" si="333"/>
        <v>0</v>
      </c>
      <c r="AW212" s="212">
        <f t="shared" si="358"/>
        <v>0</v>
      </c>
      <c r="AX212" s="213">
        <f t="shared" si="359"/>
        <v>0</v>
      </c>
      <c r="AY212" s="222" t="str">
        <f t="shared" si="360"/>
        <v>-</v>
      </c>
      <c r="AZ212" s="210">
        <f>_xlfn.MAXIFS(Y!$F$61:$J$61, Y!$F$61:$J$61, "&lt;="&amp;AY212)</f>
        <v>0</v>
      </c>
      <c r="BA212" s="210" cm="1">
        <f t="array" ref="BA212">IFERROR(IF(AW212&gt;0, INDEX(Appliances, $W212, MATCH($AQ212, Y!$F$61:$J$61, 0)+3),0), 0)</f>
        <v>0</v>
      </c>
      <c r="BB212" s="64"/>
    </row>
    <row r="213" spans="1:54" s="264" customFormat="1" ht="12" x14ac:dyDescent="0.2">
      <c r="A213" s="64"/>
      <c r="B213" s="251">
        <v>191</v>
      </c>
      <c r="C213" s="255"/>
      <c r="D213" s="255"/>
      <c r="E213" s="256"/>
      <c r="F213" s="257" t="str">
        <f>IFERROR(VLOOKUP(E213, Z!$A$2:$C$4127, 3, FALSE), "")</f>
        <v/>
      </c>
      <c r="G213" s="258"/>
      <c r="H213" s="255"/>
      <c r="I213" s="255"/>
      <c r="J213" s="256"/>
      <c r="K213" s="259"/>
      <c r="L213" s="260"/>
      <c r="M213" s="253">
        <f t="shared" si="209"/>
        <v>0</v>
      </c>
      <c r="N213" s="261"/>
      <c r="O213" s="260"/>
      <c r="P213" s="253">
        <f t="shared" si="348"/>
        <v>0</v>
      </c>
      <c r="Q213" s="261"/>
      <c r="R213" s="260"/>
      <c r="S213" s="262">
        <f t="shared" si="349"/>
        <v>0</v>
      </c>
      <c r="T213" s="268"/>
      <c r="U213" s="263">
        <f t="shared" si="350"/>
        <v>0</v>
      </c>
      <c r="V213" s="64"/>
      <c r="W213" s="210">
        <f t="shared" si="361"/>
        <v>0</v>
      </c>
      <c r="X213" s="210" t="str">
        <f t="shared" si="351"/>
        <v>-</v>
      </c>
      <c r="Y213" s="210" t="e">
        <f>IF(X213, MATCH(J213, Y!$F$62:$H$62, 0), 0)</f>
        <v>#VALUE!</v>
      </c>
      <c r="Z213" s="210" cm="1">
        <f t="array" ref="Z213">IFERROR(IF($X213, INDEX(Appliances, $W213, $Y213+3), 0), 0)</f>
        <v>0</v>
      </c>
      <c r="AA213" s="64"/>
      <c r="AB213" s="211" t="b">
        <f t="shared" si="219"/>
        <v>0</v>
      </c>
      <c r="AC213" s="211" cm="1">
        <f t="array" ref="AC213">IF($AB213, INDEX(Appliances, $W213, 9), 0)</f>
        <v>0</v>
      </c>
      <c r="AD213" s="211" cm="1">
        <f t="array" ref="AD213">IF($AB213, INDEX(Appliances, $W213, 10), 0)</f>
        <v>0</v>
      </c>
      <c r="AE213" s="212">
        <f t="shared" si="352"/>
        <v>0</v>
      </c>
      <c r="AF213" s="213">
        <f t="shared" si="353"/>
        <v>0</v>
      </c>
      <c r="AG213" s="222" t="str">
        <f t="shared" si="354"/>
        <v>-</v>
      </c>
      <c r="AH213" s="210">
        <f>_xlfn.MAXIFS(Y!$F$61:$J$61, Y!$F$61:$J$61, "&lt;="&amp;AG213)</f>
        <v>0</v>
      </c>
      <c r="AI213" s="210" cm="1">
        <f t="array" ref="AI213">IFERROR(IF(AE213&gt;0, INDEX(Appliances, $W213, MATCH($AH213, Y!$F$61:$J$61, 0)+3),0), 0)</f>
        <v>0</v>
      </c>
      <c r="AJ213" s="64"/>
      <c r="AK213" s="211" t="b">
        <f t="shared" si="222"/>
        <v>0</v>
      </c>
      <c r="AL213" s="211" cm="1">
        <f t="array" ref="AL213">IF($AK213, INDEX(Appliances, $W213, 9), 0)</f>
        <v>0</v>
      </c>
      <c r="AM213" s="211" cm="1">
        <f t="array" ref="AM213">IF($AK213, INDEX(Appliances, $W213, 10), 0)</f>
        <v>0</v>
      </c>
      <c r="AN213" s="212">
        <f t="shared" si="355"/>
        <v>0</v>
      </c>
      <c r="AO213" s="213">
        <f t="shared" si="356"/>
        <v>0</v>
      </c>
      <c r="AP213" s="222" t="str">
        <f t="shared" si="357"/>
        <v>-</v>
      </c>
      <c r="AQ213" s="210">
        <f>_xlfn.MAXIFS(Y!$F$61:$J$61, Y!$F$61:$J$61, "&lt;="&amp;AP213)</f>
        <v>0</v>
      </c>
      <c r="AR213" s="210" cm="1">
        <f t="array" ref="AR213">IFERROR(IF(AN213&gt;0, INDEX(Appliances, $W213, MATCH($AQ213, Y!$F$61:$J$61, 0)+3),0), 0)</f>
        <v>0</v>
      </c>
      <c r="AS213" s="64"/>
      <c r="AT213" s="211" t="b">
        <f t="shared" si="226"/>
        <v>0</v>
      </c>
      <c r="AU213" s="211">
        <f t="shared" si="329"/>
        <v>0</v>
      </c>
      <c r="AV213" s="211">
        <f t="shared" si="330"/>
        <v>0</v>
      </c>
      <c r="AW213" s="212">
        <f t="shared" si="358"/>
        <v>0</v>
      </c>
      <c r="AX213" s="213">
        <f t="shared" si="359"/>
        <v>0</v>
      </c>
      <c r="AY213" s="222" t="str">
        <f t="shared" si="360"/>
        <v>-</v>
      </c>
      <c r="AZ213" s="210">
        <f>_xlfn.MAXIFS(Y!$F$61:$J$61, Y!$F$61:$J$61, "&lt;="&amp;AY213)</f>
        <v>0</v>
      </c>
      <c r="BA213" s="210" cm="1">
        <f t="array" ref="BA213">IFERROR(IF(AW213&gt;0, INDEX(Appliances, $W213, MATCH($AQ213, Y!$F$61:$J$61, 0)+3),0), 0)</f>
        <v>0</v>
      </c>
      <c r="BB213" s="64"/>
    </row>
    <row r="214" spans="1:54" s="264" customFormat="1" ht="12" x14ac:dyDescent="0.2">
      <c r="A214" s="64"/>
      <c r="B214" s="251">
        <v>192</v>
      </c>
      <c r="C214" s="255"/>
      <c r="D214" s="255"/>
      <c r="E214" s="256"/>
      <c r="F214" s="257" t="str">
        <f>IFERROR(VLOOKUP(E214, Z!$A$2:$C$4127, 3, FALSE), "")</f>
        <v/>
      </c>
      <c r="G214" s="258"/>
      <c r="H214" s="255"/>
      <c r="I214" s="255"/>
      <c r="J214" s="256"/>
      <c r="K214" s="259"/>
      <c r="L214" s="260"/>
      <c r="M214" s="253">
        <f t="shared" si="209"/>
        <v>0</v>
      </c>
      <c r="N214" s="261"/>
      <c r="O214" s="260"/>
      <c r="P214" s="253">
        <f t="shared" si="348"/>
        <v>0</v>
      </c>
      <c r="Q214" s="261"/>
      <c r="R214" s="260"/>
      <c r="S214" s="262">
        <f t="shared" si="349"/>
        <v>0</v>
      </c>
      <c r="T214" s="268"/>
      <c r="U214" s="263">
        <f t="shared" si="350"/>
        <v>0</v>
      </c>
      <c r="V214" s="64"/>
      <c r="W214" s="210">
        <f t="shared" si="361"/>
        <v>0</v>
      </c>
      <c r="X214" s="210" t="str">
        <f t="shared" si="351"/>
        <v>-</v>
      </c>
      <c r="Y214" s="210" t="e">
        <f>IF(X214, MATCH(J214, Y!$F$62:$H$62, 0), 0)</f>
        <v>#VALUE!</v>
      </c>
      <c r="Z214" s="210" cm="1">
        <f t="array" ref="Z214">IFERROR(IF($X214, INDEX(Appliances, $W214, $Y214+3), 0), 0)</f>
        <v>0</v>
      </c>
      <c r="AA214" s="64"/>
      <c r="AB214" s="211" t="b">
        <f t="shared" si="219"/>
        <v>0</v>
      </c>
      <c r="AC214" s="211" cm="1">
        <f t="array" ref="AC214">IF($AB214, INDEX(Appliances, $W214, 9), 0)</f>
        <v>0</v>
      </c>
      <c r="AD214" s="211" cm="1">
        <f t="array" ref="AD214">IF($AB214, INDEX(Appliances, $W214, 10), 0)</f>
        <v>0</v>
      </c>
      <c r="AE214" s="212">
        <f t="shared" si="352"/>
        <v>0</v>
      </c>
      <c r="AF214" s="213">
        <f t="shared" si="353"/>
        <v>0</v>
      </c>
      <c r="AG214" s="222" t="str">
        <f t="shared" si="354"/>
        <v>-</v>
      </c>
      <c r="AH214" s="210">
        <f>_xlfn.MAXIFS(Y!$F$61:$J$61, Y!$F$61:$J$61, "&lt;="&amp;AG214)</f>
        <v>0</v>
      </c>
      <c r="AI214" s="210" cm="1">
        <f t="array" ref="AI214">IFERROR(IF(AE214&gt;0, INDEX(Appliances, $W214, MATCH($AH214, Y!$F$61:$J$61, 0)+3),0), 0)</f>
        <v>0</v>
      </c>
      <c r="AJ214" s="64"/>
      <c r="AK214" s="211" t="b">
        <f t="shared" si="222"/>
        <v>0</v>
      </c>
      <c r="AL214" s="211" cm="1">
        <f t="array" ref="AL214">IF($AK214, INDEX(Appliances, $W214, 9), 0)</f>
        <v>0</v>
      </c>
      <c r="AM214" s="211" cm="1">
        <f t="array" ref="AM214">IF($AK214, INDEX(Appliances, $W214, 10), 0)</f>
        <v>0</v>
      </c>
      <c r="AN214" s="212">
        <f t="shared" si="355"/>
        <v>0</v>
      </c>
      <c r="AO214" s="213">
        <f t="shared" si="356"/>
        <v>0</v>
      </c>
      <c r="AP214" s="222" t="str">
        <f t="shared" si="357"/>
        <v>-</v>
      </c>
      <c r="AQ214" s="210">
        <f>_xlfn.MAXIFS(Y!$F$61:$J$61, Y!$F$61:$J$61, "&lt;="&amp;AP214)</f>
        <v>0</v>
      </c>
      <c r="AR214" s="210" cm="1">
        <f t="array" ref="AR214">IFERROR(IF(AN214&gt;0, INDEX(Appliances, $W214, MATCH($AQ214, Y!$F$61:$J$61, 0)+3),0), 0)</f>
        <v>0</v>
      </c>
      <c r="AS214" s="64"/>
      <c r="AT214" s="211" t="b">
        <f t="shared" si="226"/>
        <v>0</v>
      </c>
      <c r="AU214" s="211">
        <f t="shared" si="332"/>
        <v>0</v>
      </c>
      <c r="AV214" s="211">
        <f t="shared" si="333"/>
        <v>0</v>
      </c>
      <c r="AW214" s="212">
        <f t="shared" si="358"/>
        <v>0</v>
      </c>
      <c r="AX214" s="213">
        <f t="shared" si="359"/>
        <v>0</v>
      </c>
      <c r="AY214" s="222" t="str">
        <f t="shared" si="360"/>
        <v>-</v>
      </c>
      <c r="AZ214" s="210">
        <f>_xlfn.MAXIFS(Y!$F$61:$J$61, Y!$F$61:$J$61, "&lt;="&amp;AY214)</f>
        <v>0</v>
      </c>
      <c r="BA214" s="210" cm="1">
        <f t="array" ref="BA214">IFERROR(IF(AW214&gt;0, INDEX(Appliances, $W214, MATCH($AQ214, Y!$F$61:$J$61, 0)+3),0), 0)</f>
        <v>0</v>
      </c>
      <c r="BB214" s="64"/>
    </row>
    <row r="215" spans="1:54" s="264" customFormat="1" ht="12" x14ac:dyDescent="0.2">
      <c r="A215" s="64"/>
      <c r="B215" s="251">
        <v>193</v>
      </c>
      <c r="C215" s="255"/>
      <c r="D215" s="255"/>
      <c r="E215" s="256"/>
      <c r="F215" s="257" t="str">
        <f>IFERROR(VLOOKUP(E215, Z!$A$2:$C$4127, 3, FALSE), "")</f>
        <v/>
      </c>
      <c r="G215" s="258"/>
      <c r="H215" s="255"/>
      <c r="I215" s="255"/>
      <c r="J215" s="256"/>
      <c r="K215" s="259"/>
      <c r="L215" s="260"/>
      <c r="M215" s="253">
        <f t="shared" si="209"/>
        <v>0</v>
      </c>
      <c r="N215" s="261"/>
      <c r="O215" s="260"/>
      <c r="P215" s="253">
        <f t="shared" si="348"/>
        <v>0</v>
      </c>
      <c r="Q215" s="261"/>
      <c r="R215" s="260"/>
      <c r="S215" s="262">
        <f t="shared" si="349"/>
        <v>0</v>
      </c>
      <c r="T215" s="268"/>
      <c r="U215" s="263">
        <f t="shared" si="350"/>
        <v>0</v>
      </c>
      <c r="V215" s="64"/>
      <c r="W215" s="210">
        <f t="shared" si="361"/>
        <v>0</v>
      </c>
      <c r="X215" s="210" t="str">
        <f t="shared" si="351"/>
        <v>-</v>
      </c>
      <c r="Y215" s="210" t="e">
        <f>IF(X215, MATCH(J215, Y!$F$62:$H$62, 0), 0)</f>
        <v>#VALUE!</v>
      </c>
      <c r="Z215" s="210" cm="1">
        <f t="array" ref="Z215">IFERROR(IF($X215, INDEX(Appliances, $W215, $Y215+3), 0), 0)</f>
        <v>0</v>
      </c>
      <c r="AA215" s="64"/>
      <c r="AB215" s="211" t="b">
        <f t="shared" si="219"/>
        <v>0</v>
      </c>
      <c r="AC215" s="211" cm="1">
        <f t="array" ref="AC215">IF($AB215, INDEX(Appliances, $W215, 9), 0)</f>
        <v>0</v>
      </c>
      <c r="AD215" s="211" cm="1">
        <f t="array" ref="AD215">IF($AB215, INDEX(Appliances, $W215, 10), 0)</f>
        <v>0</v>
      </c>
      <c r="AE215" s="212">
        <f t="shared" si="352"/>
        <v>0</v>
      </c>
      <c r="AF215" s="213">
        <f t="shared" si="353"/>
        <v>0</v>
      </c>
      <c r="AG215" s="222" t="str">
        <f t="shared" si="354"/>
        <v>-</v>
      </c>
      <c r="AH215" s="210">
        <f>_xlfn.MAXIFS(Y!$F$61:$J$61, Y!$F$61:$J$61, "&lt;="&amp;AG215)</f>
        <v>0</v>
      </c>
      <c r="AI215" s="210" cm="1">
        <f t="array" ref="AI215">IFERROR(IF(AE215&gt;0, INDEX(Appliances, $W215, MATCH($AH215, Y!$F$61:$J$61, 0)+3),0), 0)</f>
        <v>0</v>
      </c>
      <c r="AJ215" s="64"/>
      <c r="AK215" s="211" t="b">
        <f t="shared" si="222"/>
        <v>0</v>
      </c>
      <c r="AL215" s="211" cm="1">
        <f t="array" ref="AL215">IF($AK215, INDEX(Appliances, $W215, 9), 0)</f>
        <v>0</v>
      </c>
      <c r="AM215" s="211" cm="1">
        <f t="array" ref="AM215">IF($AK215, INDEX(Appliances, $W215, 10), 0)</f>
        <v>0</v>
      </c>
      <c r="AN215" s="212">
        <f t="shared" si="355"/>
        <v>0</v>
      </c>
      <c r="AO215" s="213">
        <f t="shared" si="356"/>
        <v>0</v>
      </c>
      <c r="AP215" s="222" t="str">
        <f t="shared" si="357"/>
        <v>-</v>
      </c>
      <c r="AQ215" s="210">
        <f>_xlfn.MAXIFS(Y!$F$61:$J$61, Y!$F$61:$J$61, "&lt;="&amp;AP215)</f>
        <v>0</v>
      </c>
      <c r="AR215" s="210" cm="1">
        <f t="array" ref="AR215">IFERROR(IF(AN215&gt;0, INDEX(Appliances, $W215, MATCH($AQ215, Y!$F$61:$J$61, 0)+3),0), 0)</f>
        <v>0</v>
      </c>
      <c r="AS215" s="64"/>
      <c r="AT215" s="211" t="b">
        <f t="shared" si="226"/>
        <v>0</v>
      </c>
      <c r="AU215" s="211">
        <f t="shared" si="329"/>
        <v>0</v>
      </c>
      <c r="AV215" s="211">
        <f t="shared" si="330"/>
        <v>0</v>
      </c>
      <c r="AW215" s="212">
        <f t="shared" si="358"/>
        <v>0</v>
      </c>
      <c r="AX215" s="213">
        <f t="shared" si="359"/>
        <v>0</v>
      </c>
      <c r="AY215" s="222" t="str">
        <f t="shared" si="360"/>
        <v>-</v>
      </c>
      <c r="AZ215" s="210">
        <f>_xlfn.MAXIFS(Y!$F$61:$J$61, Y!$F$61:$J$61, "&lt;="&amp;AY215)</f>
        <v>0</v>
      </c>
      <c r="BA215" s="210" cm="1">
        <f t="array" ref="BA215">IFERROR(IF(AW215&gt;0, INDEX(Appliances, $W215, MATCH($AQ215, Y!$F$61:$J$61, 0)+3),0), 0)</f>
        <v>0</v>
      </c>
      <c r="BB215" s="64"/>
    </row>
    <row r="216" spans="1:54" s="264" customFormat="1" ht="12" x14ac:dyDescent="0.2">
      <c r="A216" s="64"/>
      <c r="B216" s="251">
        <v>194</v>
      </c>
      <c r="C216" s="255"/>
      <c r="D216" s="255"/>
      <c r="E216" s="256"/>
      <c r="F216" s="257" t="str">
        <f>IFERROR(VLOOKUP(E216, Z!$A$2:$C$4127, 3, FALSE), "")</f>
        <v/>
      </c>
      <c r="G216" s="258"/>
      <c r="H216" s="255"/>
      <c r="I216" s="255"/>
      <c r="J216" s="256"/>
      <c r="K216" s="259"/>
      <c r="L216" s="260"/>
      <c r="M216" s="253">
        <f t="shared" si="209"/>
        <v>0</v>
      </c>
      <c r="N216" s="261"/>
      <c r="O216" s="260"/>
      <c r="P216" s="253">
        <f t="shared" si="348"/>
        <v>0</v>
      </c>
      <c r="Q216" s="261"/>
      <c r="R216" s="260"/>
      <c r="S216" s="262">
        <f t="shared" si="349"/>
        <v>0</v>
      </c>
      <c r="T216" s="268"/>
      <c r="U216" s="263">
        <f t="shared" si="350"/>
        <v>0</v>
      </c>
      <c r="V216" s="64"/>
      <c r="W216" s="210">
        <f t="shared" si="361"/>
        <v>0</v>
      </c>
      <c r="X216" s="210" t="str">
        <f t="shared" si="351"/>
        <v>-</v>
      </c>
      <c r="Y216" s="210" t="e">
        <f>IF(X216, MATCH(J216, Y!$F$62:$H$62, 0), 0)</f>
        <v>#VALUE!</v>
      </c>
      <c r="Z216" s="210" cm="1">
        <f t="array" ref="Z216">IFERROR(IF($X216, INDEX(Appliances, $W216, $Y216+3), 0), 0)</f>
        <v>0</v>
      </c>
      <c r="AA216" s="64"/>
      <c r="AB216" s="211" t="b">
        <f t="shared" si="219"/>
        <v>0</v>
      </c>
      <c r="AC216" s="211" cm="1">
        <f t="array" ref="AC216">IF($AB216, INDEX(Appliances, $W216, 9), 0)</f>
        <v>0</v>
      </c>
      <c r="AD216" s="211" cm="1">
        <f t="array" ref="AD216">IF($AB216, INDEX(Appliances, $W216, 10), 0)</f>
        <v>0</v>
      </c>
      <c r="AE216" s="212">
        <f t="shared" si="352"/>
        <v>0</v>
      </c>
      <c r="AF216" s="213">
        <f t="shared" si="353"/>
        <v>0</v>
      </c>
      <c r="AG216" s="222" t="str">
        <f t="shared" si="354"/>
        <v>-</v>
      </c>
      <c r="AH216" s="210">
        <f>_xlfn.MAXIFS(Y!$F$61:$J$61, Y!$F$61:$J$61, "&lt;="&amp;AG216)</f>
        <v>0</v>
      </c>
      <c r="AI216" s="210" cm="1">
        <f t="array" ref="AI216">IFERROR(IF(AE216&gt;0, INDEX(Appliances, $W216, MATCH($AH216, Y!$F$61:$J$61, 0)+3),0), 0)</f>
        <v>0</v>
      </c>
      <c r="AJ216" s="64"/>
      <c r="AK216" s="211" t="b">
        <f t="shared" si="222"/>
        <v>0</v>
      </c>
      <c r="AL216" s="211" cm="1">
        <f t="array" ref="AL216">IF($AK216, INDEX(Appliances, $W216, 9), 0)</f>
        <v>0</v>
      </c>
      <c r="AM216" s="211" cm="1">
        <f t="array" ref="AM216">IF($AK216, INDEX(Appliances, $W216, 10), 0)</f>
        <v>0</v>
      </c>
      <c r="AN216" s="212">
        <f t="shared" si="355"/>
        <v>0</v>
      </c>
      <c r="AO216" s="213">
        <f t="shared" si="356"/>
        <v>0</v>
      </c>
      <c r="AP216" s="222" t="str">
        <f t="shared" si="357"/>
        <v>-</v>
      </c>
      <c r="AQ216" s="210">
        <f>_xlfn.MAXIFS(Y!$F$61:$J$61, Y!$F$61:$J$61, "&lt;="&amp;AP216)</f>
        <v>0</v>
      </c>
      <c r="AR216" s="210" cm="1">
        <f t="array" ref="AR216">IFERROR(IF(AN216&gt;0, INDEX(Appliances, $W216, MATCH($AQ216, Y!$F$61:$J$61, 0)+3),0), 0)</f>
        <v>0</v>
      </c>
      <c r="AS216" s="64"/>
      <c r="AT216" s="211" t="b">
        <f t="shared" si="226"/>
        <v>0</v>
      </c>
      <c r="AU216" s="211">
        <f t="shared" si="332"/>
        <v>0</v>
      </c>
      <c r="AV216" s="211">
        <f t="shared" si="333"/>
        <v>0</v>
      </c>
      <c r="AW216" s="212">
        <f t="shared" si="358"/>
        <v>0</v>
      </c>
      <c r="AX216" s="213">
        <f t="shared" si="359"/>
        <v>0</v>
      </c>
      <c r="AY216" s="222" t="str">
        <f t="shared" si="360"/>
        <v>-</v>
      </c>
      <c r="AZ216" s="210">
        <f>_xlfn.MAXIFS(Y!$F$61:$J$61, Y!$F$61:$J$61, "&lt;="&amp;AY216)</f>
        <v>0</v>
      </c>
      <c r="BA216" s="210" cm="1">
        <f t="array" ref="BA216">IFERROR(IF(AW216&gt;0, INDEX(Appliances, $W216, MATCH($AQ216, Y!$F$61:$J$61, 0)+3),0), 0)</f>
        <v>0</v>
      </c>
      <c r="BB216" s="64"/>
    </row>
    <row r="217" spans="1:54" s="264" customFormat="1" ht="12" x14ac:dyDescent="0.2">
      <c r="A217" s="64"/>
      <c r="B217" s="251">
        <v>195</v>
      </c>
      <c r="C217" s="255"/>
      <c r="D217" s="255"/>
      <c r="E217" s="256"/>
      <c r="F217" s="257" t="str">
        <f>IFERROR(VLOOKUP(E217, Z!$A$2:$C$4127, 3, FALSE), "")</f>
        <v/>
      </c>
      <c r="G217" s="258"/>
      <c r="H217" s="255"/>
      <c r="I217" s="255"/>
      <c r="J217" s="256"/>
      <c r="K217" s="259"/>
      <c r="L217" s="260"/>
      <c r="M217" s="253">
        <f t="shared" si="209"/>
        <v>0</v>
      </c>
      <c r="N217" s="261"/>
      <c r="O217" s="260"/>
      <c r="P217" s="253">
        <f t="shared" si="348"/>
        <v>0</v>
      </c>
      <c r="Q217" s="261"/>
      <c r="R217" s="260"/>
      <c r="S217" s="262">
        <f t="shared" si="349"/>
        <v>0</v>
      </c>
      <c r="T217" s="268"/>
      <c r="U217" s="263">
        <f t="shared" si="350"/>
        <v>0</v>
      </c>
      <c r="V217" s="64"/>
      <c r="W217" s="210">
        <f t="shared" si="361"/>
        <v>0</v>
      </c>
      <c r="X217" s="210" t="str">
        <f t="shared" si="351"/>
        <v>-</v>
      </c>
      <c r="Y217" s="210" t="e">
        <f>IF(X217, MATCH(J217, Y!$F$62:$H$62, 0), 0)</f>
        <v>#VALUE!</v>
      </c>
      <c r="Z217" s="210" cm="1">
        <f t="array" ref="Z217">IFERROR(IF($X217, INDEX(Appliances, $W217, $Y217+3), 0), 0)</f>
        <v>0</v>
      </c>
      <c r="AA217" s="64"/>
      <c r="AB217" s="211" t="b">
        <f t="shared" si="219"/>
        <v>0</v>
      </c>
      <c r="AC217" s="211" cm="1">
        <f t="array" ref="AC217">IF($AB217, INDEX(Appliances, $W217, 9), 0)</f>
        <v>0</v>
      </c>
      <c r="AD217" s="211" cm="1">
        <f t="array" ref="AD217">IF($AB217, INDEX(Appliances, $W217, 10), 0)</f>
        <v>0</v>
      </c>
      <c r="AE217" s="212">
        <f t="shared" si="352"/>
        <v>0</v>
      </c>
      <c r="AF217" s="213">
        <f t="shared" si="353"/>
        <v>0</v>
      </c>
      <c r="AG217" s="222" t="str">
        <f t="shared" si="354"/>
        <v>-</v>
      </c>
      <c r="AH217" s="210">
        <f>_xlfn.MAXIFS(Y!$F$61:$J$61, Y!$F$61:$J$61, "&lt;="&amp;AG217)</f>
        <v>0</v>
      </c>
      <c r="AI217" s="210" cm="1">
        <f t="array" ref="AI217">IFERROR(IF(AE217&gt;0, INDEX(Appliances, $W217, MATCH($AH217, Y!$F$61:$J$61, 0)+3),0), 0)</f>
        <v>0</v>
      </c>
      <c r="AJ217" s="64"/>
      <c r="AK217" s="211" t="b">
        <f t="shared" si="222"/>
        <v>0</v>
      </c>
      <c r="AL217" s="211" cm="1">
        <f t="array" ref="AL217">IF($AK217, INDEX(Appliances, $W217, 9), 0)</f>
        <v>0</v>
      </c>
      <c r="AM217" s="211" cm="1">
        <f t="array" ref="AM217">IF($AK217, INDEX(Appliances, $W217, 10), 0)</f>
        <v>0</v>
      </c>
      <c r="AN217" s="212">
        <f t="shared" si="355"/>
        <v>0</v>
      </c>
      <c r="AO217" s="213">
        <f t="shared" si="356"/>
        <v>0</v>
      </c>
      <c r="AP217" s="222" t="str">
        <f t="shared" si="357"/>
        <v>-</v>
      </c>
      <c r="AQ217" s="210">
        <f>_xlfn.MAXIFS(Y!$F$61:$J$61, Y!$F$61:$J$61, "&lt;="&amp;AP217)</f>
        <v>0</v>
      </c>
      <c r="AR217" s="210" cm="1">
        <f t="array" ref="AR217">IFERROR(IF(AN217&gt;0, INDEX(Appliances, $W217, MATCH($AQ217, Y!$F$61:$J$61, 0)+3),0), 0)</f>
        <v>0</v>
      </c>
      <c r="AS217" s="64"/>
      <c r="AT217" s="211" t="b">
        <f t="shared" si="226"/>
        <v>0</v>
      </c>
      <c r="AU217" s="211">
        <f t="shared" si="329"/>
        <v>0</v>
      </c>
      <c r="AV217" s="211">
        <f t="shared" si="330"/>
        <v>0</v>
      </c>
      <c r="AW217" s="212">
        <f t="shared" si="358"/>
        <v>0</v>
      </c>
      <c r="AX217" s="213">
        <f t="shared" si="359"/>
        <v>0</v>
      </c>
      <c r="AY217" s="222" t="str">
        <f t="shared" si="360"/>
        <v>-</v>
      </c>
      <c r="AZ217" s="210">
        <f>_xlfn.MAXIFS(Y!$F$61:$J$61, Y!$F$61:$J$61, "&lt;="&amp;AY217)</f>
        <v>0</v>
      </c>
      <c r="BA217" s="210" cm="1">
        <f t="array" ref="BA217">IFERROR(IF(AW217&gt;0, INDEX(Appliances, $W217, MATCH($AQ217, Y!$F$61:$J$61, 0)+3),0), 0)</f>
        <v>0</v>
      </c>
      <c r="BB217" s="64"/>
    </row>
    <row r="218" spans="1:54" s="264" customFormat="1" ht="12" x14ac:dyDescent="0.2">
      <c r="A218" s="64"/>
      <c r="B218" s="251">
        <v>196</v>
      </c>
      <c r="C218" s="255"/>
      <c r="D218" s="255"/>
      <c r="E218" s="256"/>
      <c r="F218" s="257" t="str">
        <f>IFERROR(VLOOKUP(E218, Z!$A$2:$C$4127, 3, FALSE), "")</f>
        <v/>
      </c>
      <c r="G218" s="258"/>
      <c r="H218" s="255"/>
      <c r="I218" s="255"/>
      <c r="J218" s="256"/>
      <c r="K218" s="259"/>
      <c r="L218" s="260"/>
      <c r="M218" s="253">
        <f t="shared" si="209"/>
        <v>0</v>
      </c>
      <c r="N218" s="261"/>
      <c r="O218" s="260"/>
      <c r="P218" s="253">
        <f t="shared" si="348"/>
        <v>0</v>
      </c>
      <c r="Q218" s="261"/>
      <c r="R218" s="260"/>
      <c r="S218" s="262">
        <f t="shared" si="349"/>
        <v>0</v>
      </c>
      <c r="T218" s="268"/>
      <c r="U218" s="263">
        <f t="shared" si="350"/>
        <v>0</v>
      </c>
      <c r="V218" s="64"/>
      <c r="W218" s="210">
        <f t="shared" si="361"/>
        <v>0</v>
      </c>
      <c r="X218" s="210" t="str">
        <f t="shared" si="351"/>
        <v>-</v>
      </c>
      <c r="Y218" s="210" t="e">
        <f>IF(X218, MATCH(J218, Y!$F$62:$H$62, 0), 0)</f>
        <v>#VALUE!</v>
      </c>
      <c r="Z218" s="210" cm="1">
        <f t="array" ref="Z218">IFERROR(IF($X218, INDEX(Appliances, $W218, $Y218+3), 0), 0)</f>
        <v>0</v>
      </c>
      <c r="AA218" s="64"/>
      <c r="AB218" s="211" t="b">
        <f t="shared" si="219"/>
        <v>0</v>
      </c>
      <c r="AC218" s="211" cm="1">
        <f t="array" ref="AC218">IF($AB218, INDEX(Appliances, $W218, 9), 0)</f>
        <v>0</v>
      </c>
      <c r="AD218" s="211" cm="1">
        <f t="array" ref="AD218">IF($AB218, INDEX(Appliances, $W218, 10), 0)</f>
        <v>0</v>
      </c>
      <c r="AE218" s="212">
        <f t="shared" si="352"/>
        <v>0</v>
      </c>
      <c r="AF218" s="213">
        <f t="shared" si="353"/>
        <v>0</v>
      </c>
      <c r="AG218" s="222" t="str">
        <f t="shared" si="354"/>
        <v>-</v>
      </c>
      <c r="AH218" s="210">
        <f>_xlfn.MAXIFS(Y!$F$61:$J$61, Y!$F$61:$J$61, "&lt;="&amp;AG218)</f>
        <v>0</v>
      </c>
      <c r="AI218" s="210" cm="1">
        <f t="array" ref="AI218">IFERROR(IF(AE218&gt;0, INDEX(Appliances, $W218, MATCH($AH218, Y!$F$61:$J$61, 0)+3),0), 0)</f>
        <v>0</v>
      </c>
      <c r="AJ218" s="64"/>
      <c r="AK218" s="211" t="b">
        <f t="shared" si="222"/>
        <v>0</v>
      </c>
      <c r="AL218" s="211" cm="1">
        <f t="array" ref="AL218">IF($AK218, INDEX(Appliances, $W218, 9), 0)</f>
        <v>0</v>
      </c>
      <c r="AM218" s="211" cm="1">
        <f t="array" ref="AM218">IF($AK218, INDEX(Appliances, $W218, 10), 0)</f>
        <v>0</v>
      </c>
      <c r="AN218" s="212">
        <f t="shared" si="355"/>
        <v>0</v>
      </c>
      <c r="AO218" s="213">
        <f t="shared" si="356"/>
        <v>0</v>
      </c>
      <c r="AP218" s="222" t="str">
        <f t="shared" si="357"/>
        <v>-</v>
      </c>
      <c r="AQ218" s="210">
        <f>_xlfn.MAXIFS(Y!$F$61:$J$61, Y!$F$61:$J$61, "&lt;="&amp;AP218)</f>
        <v>0</v>
      </c>
      <c r="AR218" s="210" cm="1">
        <f t="array" ref="AR218">IFERROR(IF(AN218&gt;0, INDEX(Appliances, $W218, MATCH($AQ218, Y!$F$61:$J$61, 0)+3),0), 0)</f>
        <v>0</v>
      </c>
      <c r="AS218" s="64"/>
      <c r="AT218" s="211" t="b">
        <f t="shared" si="226"/>
        <v>0</v>
      </c>
      <c r="AU218" s="211">
        <f t="shared" si="332"/>
        <v>0</v>
      </c>
      <c r="AV218" s="211">
        <f t="shared" si="333"/>
        <v>0</v>
      </c>
      <c r="AW218" s="212">
        <f t="shared" si="358"/>
        <v>0</v>
      </c>
      <c r="AX218" s="213">
        <f t="shared" si="359"/>
        <v>0</v>
      </c>
      <c r="AY218" s="222" t="str">
        <f t="shared" si="360"/>
        <v>-</v>
      </c>
      <c r="AZ218" s="210">
        <f>_xlfn.MAXIFS(Y!$F$61:$J$61, Y!$F$61:$J$61, "&lt;="&amp;AY218)</f>
        <v>0</v>
      </c>
      <c r="BA218" s="210" cm="1">
        <f t="array" ref="BA218">IFERROR(IF(AW218&gt;0, INDEX(Appliances, $W218, MATCH($AQ218, Y!$F$61:$J$61, 0)+3),0), 0)</f>
        <v>0</v>
      </c>
      <c r="BB218" s="64"/>
    </row>
    <row r="219" spans="1:54" s="264" customFormat="1" ht="12" x14ac:dyDescent="0.2">
      <c r="A219" s="64"/>
      <c r="B219" s="251">
        <v>197</v>
      </c>
      <c r="C219" s="255"/>
      <c r="D219" s="255"/>
      <c r="E219" s="256"/>
      <c r="F219" s="257" t="str">
        <f>IFERROR(VLOOKUP(E219, Z!$A$2:$C$4127, 3, FALSE), "")</f>
        <v/>
      </c>
      <c r="G219" s="258"/>
      <c r="H219" s="255"/>
      <c r="I219" s="255"/>
      <c r="J219" s="256"/>
      <c r="K219" s="259"/>
      <c r="L219" s="260"/>
      <c r="M219" s="253">
        <f t="shared" si="209"/>
        <v>0</v>
      </c>
      <c r="N219" s="261"/>
      <c r="O219" s="260"/>
      <c r="P219" s="253">
        <f t="shared" si="348"/>
        <v>0</v>
      </c>
      <c r="Q219" s="261"/>
      <c r="R219" s="260"/>
      <c r="S219" s="262">
        <f t="shared" si="349"/>
        <v>0</v>
      </c>
      <c r="T219" s="268"/>
      <c r="U219" s="263">
        <f t="shared" si="350"/>
        <v>0</v>
      </c>
      <c r="V219" s="64"/>
      <c r="W219" s="210">
        <f t="shared" si="361"/>
        <v>0</v>
      </c>
      <c r="X219" s="210" t="str">
        <f t="shared" si="351"/>
        <v>-</v>
      </c>
      <c r="Y219" s="210" t="e">
        <f>IF(X219, MATCH(J219, Y!$F$62:$H$62, 0), 0)</f>
        <v>#VALUE!</v>
      </c>
      <c r="Z219" s="210" cm="1">
        <f t="array" ref="Z219">IFERROR(IF($X219, INDEX(Appliances, $W219, $Y219+3), 0), 0)</f>
        <v>0</v>
      </c>
      <c r="AA219" s="64"/>
      <c r="AB219" s="211" t="b">
        <f t="shared" si="219"/>
        <v>0</v>
      </c>
      <c r="AC219" s="211" cm="1">
        <f t="array" ref="AC219">IF($AB219, INDEX(Appliances, $W219, 9), 0)</f>
        <v>0</v>
      </c>
      <c r="AD219" s="211" cm="1">
        <f t="array" ref="AD219">IF($AB219, INDEX(Appliances, $W219, 10), 0)</f>
        <v>0</v>
      </c>
      <c r="AE219" s="212">
        <f t="shared" si="352"/>
        <v>0</v>
      </c>
      <c r="AF219" s="213">
        <f t="shared" si="353"/>
        <v>0</v>
      </c>
      <c r="AG219" s="222" t="str">
        <f t="shared" si="354"/>
        <v>-</v>
      </c>
      <c r="AH219" s="210">
        <f>_xlfn.MAXIFS(Y!$F$61:$J$61, Y!$F$61:$J$61, "&lt;="&amp;AG219)</f>
        <v>0</v>
      </c>
      <c r="AI219" s="210" cm="1">
        <f t="array" ref="AI219">IFERROR(IF(AE219&gt;0, INDEX(Appliances, $W219, MATCH($AH219, Y!$F$61:$J$61, 0)+3),0), 0)</f>
        <v>0</v>
      </c>
      <c r="AJ219" s="64"/>
      <c r="AK219" s="211" t="b">
        <f t="shared" si="222"/>
        <v>0</v>
      </c>
      <c r="AL219" s="211" cm="1">
        <f t="array" ref="AL219">IF($AK219, INDEX(Appliances, $W219, 9), 0)</f>
        <v>0</v>
      </c>
      <c r="AM219" s="211" cm="1">
        <f t="array" ref="AM219">IF($AK219, INDEX(Appliances, $W219, 10), 0)</f>
        <v>0</v>
      </c>
      <c r="AN219" s="212">
        <f t="shared" si="355"/>
        <v>0</v>
      </c>
      <c r="AO219" s="213">
        <f t="shared" si="356"/>
        <v>0</v>
      </c>
      <c r="AP219" s="222" t="str">
        <f t="shared" si="357"/>
        <v>-</v>
      </c>
      <c r="AQ219" s="210">
        <f>_xlfn.MAXIFS(Y!$F$61:$J$61, Y!$F$61:$J$61, "&lt;="&amp;AP219)</f>
        <v>0</v>
      </c>
      <c r="AR219" s="210" cm="1">
        <f t="array" ref="AR219">IFERROR(IF(AN219&gt;0, INDEX(Appliances, $W219, MATCH($AQ219, Y!$F$61:$J$61, 0)+3),0), 0)</f>
        <v>0</v>
      </c>
      <c r="AS219" s="64"/>
      <c r="AT219" s="211" t="b">
        <f t="shared" si="226"/>
        <v>0</v>
      </c>
      <c r="AU219" s="211">
        <f t="shared" si="329"/>
        <v>0</v>
      </c>
      <c r="AV219" s="211">
        <f t="shared" si="330"/>
        <v>0</v>
      </c>
      <c r="AW219" s="212">
        <f t="shared" si="358"/>
        <v>0</v>
      </c>
      <c r="AX219" s="213">
        <f t="shared" si="359"/>
        <v>0</v>
      </c>
      <c r="AY219" s="222" t="str">
        <f t="shared" si="360"/>
        <v>-</v>
      </c>
      <c r="AZ219" s="210">
        <f>_xlfn.MAXIFS(Y!$F$61:$J$61, Y!$F$61:$J$61, "&lt;="&amp;AY219)</f>
        <v>0</v>
      </c>
      <c r="BA219" s="210" cm="1">
        <f t="array" ref="BA219">IFERROR(IF(AW219&gt;0, INDEX(Appliances, $W219, MATCH($AQ219, Y!$F$61:$J$61, 0)+3),0), 0)</f>
        <v>0</v>
      </c>
      <c r="BB219" s="64"/>
    </row>
    <row r="220" spans="1:54" s="264" customFormat="1" ht="12" x14ac:dyDescent="0.2">
      <c r="A220" s="64"/>
      <c r="B220" s="251">
        <v>198</v>
      </c>
      <c r="C220" s="255"/>
      <c r="D220" s="255"/>
      <c r="E220" s="256"/>
      <c r="F220" s="257" t="str">
        <f>IFERROR(VLOOKUP(E220, Z!$A$2:$C$4127, 3, FALSE), "")</f>
        <v/>
      </c>
      <c r="G220" s="258"/>
      <c r="H220" s="255"/>
      <c r="I220" s="255"/>
      <c r="J220" s="256"/>
      <c r="K220" s="259"/>
      <c r="L220" s="260"/>
      <c r="M220" s="253">
        <f t="shared" si="209"/>
        <v>0</v>
      </c>
      <c r="N220" s="261"/>
      <c r="O220" s="260"/>
      <c r="P220" s="253">
        <f t="shared" si="348"/>
        <v>0</v>
      </c>
      <c r="Q220" s="261"/>
      <c r="R220" s="260"/>
      <c r="S220" s="262">
        <f t="shared" si="349"/>
        <v>0</v>
      </c>
      <c r="T220" s="268"/>
      <c r="U220" s="263">
        <f t="shared" si="350"/>
        <v>0</v>
      </c>
      <c r="V220" s="64"/>
      <c r="W220" s="210">
        <f t="shared" si="361"/>
        <v>0</v>
      </c>
      <c r="X220" s="210" t="str">
        <f t="shared" si="351"/>
        <v>-</v>
      </c>
      <c r="Y220" s="210" t="e">
        <f>IF(X220, MATCH(J220, Y!$F$62:$H$62, 0), 0)</f>
        <v>#VALUE!</v>
      </c>
      <c r="Z220" s="210" cm="1">
        <f t="array" ref="Z220">IFERROR(IF($X220, INDEX(Appliances, $W220, $Y220+3), 0), 0)</f>
        <v>0</v>
      </c>
      <c r="AA220" s="64"/>
      <c r="AB220" s="211" t="b">
        <f t="shared" si="219"/>
        <v>0</v>
      </c>
      <c r="AC220" s="211" cm="1">
        <f t="array" ref="AC220">IF($AB220, INDEX(Appliances, $W220, 9), 0)</f>
        <v>0</v>
      </c>
      <c r="AD220" s="211" cm="1">
        <f t="array" ref="AD220">IF($AB220, INDEX(Appliances, $W220, 10), 0)</f>
        <v>0</v>
      </c>
      <c r="AE220" s="212">
        <f t="shared" si="352"/>
        <v>0</v>
      </c>
      <c r="AF220" s="213">
        <f t="shared" si="353"/>
        <v>0</v>
      </c>
      <c r="AG220" s="222" t="str">
        <f t="shared" si="354"/>
        <v>-</v>
      </c>
      <c r="AH220" s="210">
        <f>_xlfn.MAXIFS(Y!$F$61:$J$61, Y!$F$61:$J$61, "&lt;="&amp;AG220)</f>
        <v>0</v>
      </c>
      <c r="AI220" s="210" cm="1">
        <f t="array" ref="AI220">IFERROR(IF(AE220&gt;0, INDEX(Appliances, $W220, MATCH($AH220, Y!$F$61:$J$61, 0)+3),0), 0)</f>
        <v>0</v>
      </c>
      <c r="AJ220" s="64"/>
      <c r="AK220" s="211" t="b">
        <f t="shared" si="222"/>
        <v>0</v>
      </c>
      <c r="AL220" s="211" cm="1">
        <f t="array" ref="AL220">IF($AK220, INDEX(Appliances, $W220, 9), 0)</f>
        <v>0</v>
      </c>
      <c r="AM220" s="211" cm="1">
        <f t="array" ref="AM220">IF($AK220, INDEX(Appliances, $W220, 10), 0)</f>
        <v>0</v>
      </c>
      <c r="AN220" s="212">
        <f t="shared" si="355"/>
        <v>0</v>
      </c>
      <c r="AO220" s="213">
        <f t="shared" si="356"/>
        <v>0</v>
      </c>
      <c r="AP220" s="222" t="str">
        <f t="shared" si="357"/>
        <v>-</v>
      </c>
      <c r="AQ220" s="210">
        <f>_xlfn.MAXIFS(Y!$F$61:$J$61, Y!$F$61:$J$61, "&lt;="&amp;AP220)</f>
        <v>0</v>
      </c>
      <c r="AR220" s="210" cm="1">
        <f t="array" ref="AR220">IFERROR(IF(AN220&gt;0, INDEX(Appliances, $W220, MATCH($AQ220, Y!$F$61:$J$61, 0)+3),0), 0)</f>
        <v>0</v>
      </c>
      <c r="AS220" s="64"/>
      <c r="AT220" s="211" t="b">
        <f t="shared" si="226"/>
        <v>0</v>
      </c>
      <c r="AU220" s="211">
        <f t="shared" si="332"/>
        <v>0</v>
      </c>
      <c r="AV220" s="211">
        <f t="shared" si="333"/>
        <v>0</v>
      </c>
      <c r="AW220" s="212">
        <f t="shared" si="358"/>
        <v>0</v>
      </c>
      <c r="AX220" s="213">
        <f t="shared" si="359"/>
        <v>0</v>
      </c>
      <c r="AY220" s="222" t="str">
        <f t="shared" si="360"/>
        <v>-</v>
      </c>
      <c r="AZ220" s="210">
        <f>_xlfn.MAXIFS(Y!$F$61:$J$61, Y!$F$61:$J$61, "&lt;="&amp;AY220)</f>
        <v>0</v>
      </c>
      <c r="BA220" s="210" cm="1">
        <f t="array" ref="BA220">IFERROR(IF(AW220&gt;0, INDEX(Appliances, $W220, MATCH($AQ220, Y!$F$61:$J$61, 0)+3),0), 0)</f>
        <v>0</v>
      </c>
      <c r="BB220" s="64"/>
    </row>
    <row r="221" spans="1:54" s="264" customFormat="1" ht="12" x14ac:dyDescent="0.2">
      <c r="A221" s="64"/>
      <c r="B221" s="251">
        <v>199</v>
      </c>
      <c r="C221" s="255"/>
      <c r="D221" s="255"/>
      <c r="E221" s="256"/>
      <c r="F221" s="257" t="str">
        <f>IFERROR(VLOOKUP(E221, Z!$A$2:$C$4127, 3, FALSE), "")</f>
        <v/>
      </c>
      <c r="G221" s="258"/>
      <c r="H221" s="255"/>
      <c r="I221" s="255"/>
      <c r="J221" s="256"/>
      <c r="K221" s="259"/>
      <c r="L221" s="260"/>
      <c r="M221" s="253">
        <f t="shared" si="209"/>
        <v>0</v>
      </c>
      <c r="N221" s="261"/>
      <c r="O221" s="260"/>
      <c r="P221" s="253">
        <f t="shared" si="348"/>
        <v>0</v>
      </c>
      <c r="Q221" s="261"/>
      <c r="R221" s="260"/>
      <c r="S221" s="262">
        <f t="shared" si="349"/>
        <v>0</v>
      </c>
      <c r="T221" s="268"/>
      <c r="U221" s="263">
        <f t="shared" si="350"/>
        <v>0</v>
      </c>
      <c r="V221" s="64"/>
      <c r="W221" s="210">
        <f t="shared" si="361"/>
        <v>0</v>
      </c>
      <c r="X221" s="210" t="str">
        <f t="shared" si="351"/>
        <v>-</v>
      </c>
      <c r="Y221" s="210" t="e">
        <f>IF(X221, MATCH(J221, Y!$F$62:$H$62, 0), 0)</f>
        <v>#VALUE!</v>
      </c>
      <c r="Z221" s="210" cm="1">
        <f t="array" ref="Z221">IFERROR(IF($X221, INDEX(Appliances, $W221, $Y221+3), 0), 0)</f>
        <v>0</v>
      </c>
      <c r="AA221" s="64"/>
      <c r="AB221" s="211" t="b">
        <f t="shared" si="219"/>
        <v>0</v>
      </c>
      <c r="AC221" s="211" cm="1">
        <f t="array" ref="AC221">IF($AB221, INDEX(Appliances, $W221, 9), 0)</f>
        <v>0</v>
      </c>
      <c r="AD221" s="211" cm="1">
        <f t="array" ref="AD221">IF($AB221, INDEX(Appliances, $W221, 10), 0)</f>
        <v>0</v>
      </c>
      <c r="AE221" s="212">
        <f t="shared" si="352"/>
        <v>0</v>
      </c>
      <c r="AF221" s="213">
        <f t="shared" si="353"/>
        <v>0</v>
      </c>
      <c r="AG221" s="222" t="str">
        <f t="shared" si="354"/>
        <v>-</v>
      </c>
      <c r="AH221" s="210">
        <f>_xlfn.MAXIFS(Y!$F$61:$J$61, Y!$F$61:$J$61, "&lt;="&amp;AG221)</f>
        <v>0</v>
      </c>
      <c r="AI221" s="210" cm="1">
        <f t="array" ref="AI221">IFERROR(IF(AE221&gt;0, INDEX(Appliances, $W221, MATCH($AH221, Y!$F$61:$J$61, 0)+3),0), 0)</f>
        <v>0</v>
      </c>
      <c r="AJ221" s="64"/>
      <c r="AK221" s="211" t="b">
        <f t="shared" si="222"/>
        <v>0</v>
      </c>
      <c r="AL221" s="211" cm="1">
        <f t="array" ref="AL221">IF($AK221, INDEX(Appliances, $W221, 9), 0)</f>
        <v>0</v>
      </c>
      <c r="AM221" s="211" cm="1">
        <f t="array" ref="AM221">IF($AK221, INDEX(Appliances, $W221, 10), 0)</f>
        <v>0</v>
      </c>
      <c r="AN221" s="212">
        <f t="shared" si="355"/>
        <v>0</v>
      </c>
      <c r="AO221" s="213">
        <f t="shared" si="356"/>
        <v>0</v>
      </c>
      <c r="AP221" s="222" t="str">
        <f t="shared" si="357"/>
        <v>-</v>
      </c>
      <c r="AQ221" s="210">
        <f>_xlfn.MAXIFS(Y!$F$61:$J$61, Y!$F$61:$J$61, "&lt;="&amp;AP221)</f>
        <v>0</v>
      </c>
      <c r="AR221" s="210" cm="1">
        <f t="array" ref="AR221">IFERROR(IF(AN221&gt;0, INDEX(Appliances, $W221, MATCH($AQ221, Y!$F$61:$J$61, 0)+3),0), 0)</f>
        <v>0</v>
      </c>
      <c r="AS221" s="64"/>
      <c r="AT221" s="211" t="b">
        <f t="shared" si="226"/>
        <v>0</v>
      </c>
      <c r="AU221" s="211">
        <f t="shared" si="329"/>
        <v>0</v>
      </c>
      <c r="AV221" s="211">
        <f t="shared" si="330"/>
        <v>0</v>
      </c>
      <c r="AW221" s="212">
        <f t="shared" si="358"/>
        <v>0</v>
      </c>
      <c r="AX221" s="213">
        <f t="shared" si="359"/>
        <v>0</v>
      </c>
      <c r="AY221" s="222" t="str">
        <f t="shared" si="360"/>
        <v>-</v>
      </c>
      <c r="AZ221" s="210">
        <f>_xlfn.MAXIFS(Y!$F$61:$J$61, Y!$F$61:$J$61, "&lt;="&amp;AY221)</f>
        <v>0</v>
      </c>
      <c r="BA221" s="210" cm="1">
        <f t="array" ref="BA221">IFERROR(IF(AW221&gt;0, INDEX(Appliances, $W221, MATCH($AQ221, Y!$F$61:$J$61, 0)+3),0), 0)</f>
        <v>0</v>
      </c>
      <c r="BB221" s="64"/>
    </row>
    <row r="222" spans="1:54" s="264" customFormat="1" ht="12" x14ac:dyDescent="0.2">
      <c r="A222" s="64"/>
      <c r="B222" s="251">
        <v>200</v>
      </c>
      <c r="C222" s="255"/>
      <c r="D222" s="255"/>
      <c r="E222" s="256"/>
      <c r="F222" s="257" t="str">
        <f>IFERROR(VLOOKUP(E222, Z!$A$2:$C$4127, 3, FALSE), "")</f>
        <v/>
      </c>
      <c r="G222" s="258"/>
      <c r="H222" s="255"/>
      <c r="I222" s="255"/>
      <c r="J222" s="256"/>
      <c r="K222" s="259"/>
      <c r="L222" s="260"/>
      <c r="M222" s="253">
        <f t="shared" si="209"/>
        <v>0</v>
      </c>
      <c r="N222" s="261"/>
      <c r="O222" s="260"/>
      <c r="P222" s="253">
        <f t="shared" si="348"/>
        <v>0</v>
      </c>
      <c r="Q222" s="261"/>
      <c r="R222" s="260"/>
      <c r="S222" s="262">
        <f t="shared" si="349"/>
        <v>0</v>
      </c>
      <c r="T222" s="268"/>
      <c r="U222" s="263">
        <f t="shared" si="350"/>
        <v>0</v>
      </c>
      <c r="V222" s="64"/>
      <c r="W222" s="210">
        <f t="shared" si="361"/>
        <v>0</v>
      </c>
      <c r="X222" s="210" t="str">
        <f t="shared" si="351"/>
        <v>-</v>
      </c>
      <c r="Y222" s="210" t="e">
        <f>IF(X222, MATCH(J222, Y!$F$62:$H$62, 0), 0)</f>
        <v>#VALUE!</v>
      </c>
      <c r="Z222" s="210" cm="1">
        <f t="array" ref="Z222">IFERROR(IF($X222, INDEX(Appliances, $W222, $Y222+3), 0), 0)</f>
        <v>0</v>
      </c>
      <c r="AA222" s="64"/>
      <c r="AB222" s="211" t="b">
        <f t="shared" si="219"/>
        <v>0</v>
      </c>
      <c r="AC222" s="211" cm="1">
        <f t="array" ref="AC222">IF($AB222, INDEX(Appliances, $W222, 9), 0)</f>
        <v>0</v>
      </c>
      <c r="AD222" s="211" cm="1">
        <f t="array" ref="AD222">IF($AB222, INDEX(Appliances, $W222, 10), 0)</f>
        <v>0</v>
      </c>
      <c r="AE222" s="212">
        <f t="shared" si="352"/>
        <v>0</v>
      </c>
      <c r="AF222" s="213">
        <f t="shared" si="353"/>
        <v>0</v>
      </c>
      <c r="AG222" s="222" t="str">
        <f t="shared" si="354"/>
        <v>-</v>
      </c>
      <c r="AH222" s="210">
        <f>_xlfn.MAXIFS(Y!$F$61:$J$61, Y!$F$61:$J$61, "&lt;="&amp;AG222)</f>
        <v>0</v>
      </c>
      <c r="AI222" s="210" cm="1">
        <f t="array" ref="AI222">IFERROR(IF(AE222&gt;0, INDEX(Appliances, $W222, MATCH($AH222, Y!$F$61:$J$61, 0)+3),0), 0)</f>
        <v>0</v>
      </c>
      <c r="AJ222" s="64"/>
      <c r="AK222" s="211" t="b">
        <f t="shared" si="222"/>
        <v>0</v>
      </c>
      <c r="AL222" s="211" cm="1">
        <f t="array" ref="AL222">IF($AK222, INDEX(Appliances, $W222, 9), 0)</f>
        <v>0</v>
      </c>
      <c r="AM222" s="211" cm="1">
        <f t="array" ref="AM222">IF($AK222, INDEX(Appliances, $W222, 10), 0)</f>
        <v>0</v>
      </c>
      <c r="AN222" s="212">
        <f t="shared" si="355"/>
        <v>0</v>
      </c>
      <c r="AO222" s="213">
        <f t="shared" si="356"/>
        <v>0</v>
      </c>
      <c r="AP222" s="222" t="str">
        <f t="shared" si="357"/>
        <v>-</v>
      </c>
      <c r="AQ222" s="210">
        <f>_xlfn.MAXIFS(Y!$F$61:$J$61, Y!$F$61:$J$61, "&lt;="&amp;AP222)</f>
        <v>0</v>
      </c>
      <c r="AR222" s="210" cm="1">
        <f t="array" ref="AR222">IFERROR(IF(AN222&gt;0, INDEX(Appliances, $W222, MATCH($AQ222, Y!$F$61:$J$61, 0)+3),0), 0)</f>
        <v>0</v>
      </c>
      <c r="AS222" s="64"/>
      <c r="AT222" s="211" t="b">
        <f t="shared" si="226"/>
        <v>0</v>
      </c>
      <c r="AU222" s="211">
        <f t="shared" si="332"/>
        <v>0</v>
      </c>
      <c r="AV222" s="211">
        <f t="shared" si="333"/>
        <v>0</v>
      </c>
      <c r="AW222" s="212">
        <f t="shared" si="358"/>
        <v>0</v>
      </c>
      <c r="AX222" s="213">
        <f t="shared" si="359"/>
        <v>0</v>
      </c>
      <c r="AY222" s="222" t="str">
        <f t="shared" si="360"/>
        <v>-</v>
      </c>
      <c r="AZ222" s="210">
        <f>_xlfn.MAXIFS(Y!$F$61:$J$61, Y!$F$61:$J$61, "&lt;="&amp;AY222)</f>
        <v>0</v>
      </c>
      <c r="BA222" s="210" cm="1">
        <f t="array" ref="BA222">IFERROR(IF(AW222&gt;0, INDEX(Appliances, $W222, MATCH($AQ222, Y!$F$61:$J$61, 0)+3),0), 0)</f>
        <v>0</v>
      </c>
      <c r="BB222" s="64"/>
    </row>
    <row r="223" spans="1:54" s="264" customFormat="1" ht="12" x14ac:dyDescent="0.2">
      <c r="A223" s="64"/>
      <c r="B223" s="251">
        <v>201</v>
      </c>
      <c r="C223" s="255"/>
      <c r="D223" s="255"/>
      <c r="E223" s="256"/>
      <c r="F223" s="257" t="str">
        <f>IFERROR(VLOOKUP(E223, Z!$A$2:$C$4127, 3, FALSE), "")</f>
        <v/>
      </c>
      <c r="G223" s="258"/>
      <c r="H223" s="255"/>
      <c r="I223" s="255"/>
      <c r="J223" s="256"/>
      <c r="K223" s="259"/>
      <c r="L223" s="260"/>
      <c r="M223" s="253">
        <f t="shared" si="209"/>
        <v>0</v>
      </c>
      <c r="N223" s="261"/>
      <c r="O223" s="260"/>
      <c r="P223" s="253">
        <f t="shared" si="348"/>
        <v>0</v>
      </c>
      <c r="Q223" s="261"/>
      <c r="R223" s="260"/>
      <c r="S223" s="262">
        <f t="shared" si="349"/>
        <v>0</v>
      </c>
      <c r="T223" s="268"/>
      <c r="U223" s="263">
        <f t="shared" si="350"/>
        <v>0</v>
      </c>
      <c r="V223" s="64"/>
      <c r="W223" s="210">
        <f t="shared" si="361"/>
        <v>0</v>
      </c>
      <c r="X223" s="210" t="str">
        <f t="shared" si="351"/>
        <v>-</v>
      </c>
      <c r="Y223" s="210" t="e">
        <f>IF(X223, MATCH(J223, Y!$F$62:$H$62, 0), 0)</f>
        <v>#VALUE!</v>
      </c>
      <c r="Z223" s="210" cm="1">
        <f t="array" ref="Z223">IFERROR(IF($X223, INDEX(Appliances, $W223, $Y223+3), 0), 0)</f>
        <v>0</v>
      </c>
      <c r="AA223" s="64"/>
      <c r="AB223" s="211" t="b">
        <f t="shared" si="219"/>
        <v>0</v>
      </c>
      <c r="AC223" s="211" cm="1">
        <f t="array" ref="AC223">IF($AB223, INDEX(Appliances, $W223, 9), 0)</f>
        <v>0</v>
      </c>
      <c r="AD223" s="211" cm="1">
        <f t="array" ref="AD223">IF($AB223, INDEX(Appliances, $W223, 10), 0)</f>
        <v>0</v>
      </c>
      <c r="AE223" s="212">
        <f t="shared" si="352"/>
        <v>0</v>
      </c>
      <c r="AF223" s="213">
        <f t="shared" si="353"/>
        <v>0</v>
      </c>
      <c r="AG223" s="222" t="str">
        <f t="shared" si="354"/>
        <v>-</v>
      </c>
      <c r="AH223" s="210">
        <f>_xlfn.MAXIFS(Y!$F$61:$J$61, Y!$F$61:$J$61, "&lt;="&amp;AG223)</f>
        <v>0</v>
      </c>
      <c r="AI223" s="210" cm="1">
        <f t="array" ref="AI223">IFERROR(IF(AE223&gt;0, INDEX(Appliances, $W223, MATCH($AH223, Y!$F$61:$J$61, 0)+3),0), 0)</f>
        <v>0</v>
      </c>
      <c r="AJ223" s="64"/>
      <c r="AK223" s="211" t="b">
        <f t="shared" si="222"/>
        <v>0</v>
      </c>
      <c r="AL223" s="211" cm="1">
        <f t="array" ref="AL223">IF($AK223, INDEX(Appliances, $W223, 9), 0)</f>
        <v>0</v>
      </c>
      <c r="AM223" s="211" cm="1">
        <f t="array" ref="AM223">IF($AK223, INDEX(Appliances, $W223, 10), 0)</f>
        <v>0</v>
      </c>
      <c r="AN223" s="212">
        <f t="shared" si="355"/>
        <v>0</v>
      </c>
      <c r="AO223" s="213">
        <f t="shared" si="356"/>
        <v>0</v>
      </c>
      <c r="AP223" s="222" t="str">
        <f t="shared" si="357"/>
        <v>-</v>
      </c>
      <c r="AQ223" s="210">
        <f>_xlfn.MAXIFS(Y!$F$61:$J$61, Y!$F$61:$J$61, "&lt;="&amp;AP223)</f>
        <v>0</v>
      </c>
      <c r="AR223" s="210" cm="1">
        <f t="array" ref="AR223">IFERROR(IF(AN223&gt;0, INDEX(Appliances, $W223, MATCH($AQ223, Y!$F$61:$J$61, 0)+3),0), 0)</f>
        <v>0</v>
      </c>
      <c r="AS223" s="64"/>
      <c r="AT223" s="211" t="b">
        <f t="shared" si="226"/>
        <v>0</v>
      </c>
      <c r="AU223" s="211">
        <f t="shared" si="329"/>
        <v>0</v>
      </c>
      <c r="AV223" s="211">
        <f t="shared" si="330"/>
        <v>0</v>
      </c>
      <c r="AW223" s="212">
        <f t="shared" si="358"/>
        <v>0</v>
      </c>
      <c r="AX223" s="213">
        <f t="shared" si="359"/>
        <v>0</v>
      </c>
      <c r="AY223" s="222" t="str">
        <f t="shared" si="360"/>
        <v>-</v>
      </c>
      <c r="AZ223" s="210">
        <f>_xlfn.MAXIFS(Y!$F$61:$J$61, Y!$F$61:$J$61, "&lt;="&amp;AY223)</f>
        <v>0</v>
      </c>
      <c r="BA223" s="210" cm="1">
        <f t="array" ref="BA223">IFERROR(IF(AW223&gt;0, INDEX(Appliances, $W223, MATCH($AQ223, Y!$F$61:$J$61, 0)+3),0), 0)</f>
        <v>0</v>
      </c>
      <c r="BB223" s="64"/>
    </row>
    <row r="224" spans="1:54" s="264" customFormat="1" ht="12" x14ac:dyDescent="0.2">
      <c r="A224" s="64"/>
      <c r="B224" s="251">
        <v>202</v>
      </c>
      <c r="C224" s="255"/>
      <c r="D224" s="255"/>
      <c r="E224" s="256"/>
      <c r="F224" s="257" t="str">
        <f>IFERROR(VLOOKUP(E224, Z!$A$2:$C$4127, 3, FALSE), "")</f>
        <v/>
      </c>
      <c r="G224" s="258"/>
      <c r="H224" s="255"/>
      <c r="I224" s="255"/>
      <c r="J224" s="256"/>
      <c r="K224" s="259"/>
      <c r="L224" s="260"/>
      <c r="M224" s="253">
        <f t="shared" si="209"/>
        <v>0</v>
      </c>
      <c r="N224" s="261"/>
      <c r="O224" s="260"/>
      <c r="P224" s="253">
        <f t="shared" si="348"/>
        <v>0</v>
      </c>
      <c r="Q224" s="261"/>
      <c r="R224" s="260"/>
      <c r="S224" s="262">
        <f t="shared" si="349"/>
        <v>0</v>
      </c>
      <c r="T224" s="268"/>
      <c r="U224" s="263">
        <f t="shared" si="350"/>
        <v>0</v>
      </c>
      <c r="V224" s="64"/>
      <c r="W224" s="210">
        <f t="shared" si="361"/>
        <v>0</v>
      </c>
      <c r="X224" s="210" t="str">
        <f t="shared" si="351"/>
        <v>-</v>
      </c>
      <c r="Y224" s="210" t="e">
        <f>IF(X224, MATCH(J224, Y!$F$62:$H$62, 0), 0)</f>
        <v>#VALUE!</v>
      </c>
      <c r="Z224" s="210" cm="1">
        <f t="array" ref="Z224">IFERROR(IF($X224, INDEX(Appliances, $W224, $Y224+3), 0), 0)</f>
        <v>0</v>
      </c>
      <c r="AA224" s="64"/>
      <c r="AB224" s="211" t="b">
        <f t="shared" si="219"/>
        <v>0</v>
      </c>
      <c r="AC224" s="211" cm="1">
        <f t="array" ref="AC224">IF($AB224, INDEX(Appliances, $W224, 9), 0)</f>
        <v>0</v>
      </c>
      <c r="AD224" s="211" cm="1">
        <f t="array" ref="AD224">IF($AB224, INDEX(Appliances, $W224, 10), 0)</f>
        <v>0</v>
      </c>
      <c r="AE224" s="212">
        <f t="shared" si="352"/>
        <v>0</v>
      </c>
      <c r="AF224" s="213">
        <f t="shared" si="353"/>
        <v>0</v>
      </c>
      <c r="AG224" s="222" t="str">
        <f t="shared" si="354"/>
        <v>-</v>
      </c>
      <c r="AH224" s="210">
        <f>_xlfn.MAXIFS(Y!$F$61:$J$61, Y!$F$61:$J$61, "&lt;="&amp;AG224)</f>
        <v>0</v>
      </c>
      <c r="AI224" s="210" cm="1">
        <f t="array" ref="AI224">IFERROR(IF(AE224&gt;0, INDEX(Appliances, $W224, MATCH($AH224, Y!$F$61:$J$61, 0)+3),0), 0)</f>
        <v>0</v>
      </c>
      <c r="AJ224" s="64"/>
      <c r="AK224" s="211" t="b">
        <f t="shared" si="222"/>
        <v>0</v>
      </c>
      <c r="AL224" s="211" cm="1">
        <f t="array" ref="AL224">IF($AK224, INDEX(Appliances, $W224, 9), 0)</f>
        <v>0</v>
      </c>
      <c r="AM224" s="211" cm="1">
        <f t="array" ref="AM224">IF($AK224, INDEX(Appliances, $W224, 10), 0)</f>
        <v>0</v>
      </c>
      <c r="AN224" s="212">
        <f t="shared" si="355"/>
        <v>0</v>
      </c>
      <c r="AO224" s="213">
        <f t="shared" si="356"/>
        <v>0</v>
      </c>
      <c r="AP224" s="222" t="str">
        <f t="shared" si="357"/>
        <v>-</v>
      </c>
      <c r="AQ224" s="210">
        <f>_xlfn.MAXIFS(Y!$F$61:$J$61, Y!$F$61:$J$61, "&lt;="&amp;AP224)</f>
        <v>0</v>
      </c>
      <c r="AR224" s="210" cm="1">
        <f t="array" ref="AR224">IFERROR(IF(AN224&gt;0, INDEX(Appliances, $W224, MATCH($AQ224, Y!$F$61:$J$61, 0)+3),0), 0)</f>
        <v>0</v>
      </c>
      <c r="AS224" s="64"/>
      <c r="AT224" s="211" t="b">
        <f t="shared" si="226"/>
        <v>0</v>
      </c>
      <c r="AU224" s="211">
        <f t="shared" si="332"/>
        <v>0</v>
      </c>
      <c r="AV224" s="211">
        <f t="shared" si="333"/>
        <v>0</v>
      </c>
      <c r="AW224" s="212">
        <f t="shared" si="358"/>
        <v>0</v>
      </c>
      <c r="AX224" s="213">
        <f t="shared" si="359"/>
        <v>0</v>
      </c>
      <c r="AY224" s="222" t="str">
        <f t="shared" si="360"/>
        <v>-</v>
      </c>
      <c r="AZ224" s="210">
        <f>_xlfn.MAXIFS(Y!$F$61:$J$61, Y!$F$61:$J$61, "&lt;="&amp;AY224)</f>
        <v>0</v>
      </c>
      <c r="BA224" s="210" cm="1">
        <f t="array" ref="BA224">IFERROR(IF(AW224&gt;0, INDEX(Appliances, $W224, MATCH($AQ224, Y!$F$61:$J$61, 0)+3),0), 0)</f>
        <v>0</v>
      </c>
      <c r="BB224" s="64"/>
    </row>
    <row r="225" spans="1:54" s="264" customFormat="1" ht="12" x14ac:dyDescent="0.2">
      <c r="A225" s="64"/>
      <c r="B225" s="251">
        <v>203</v>
      </c>
      <c r="C225" s="255"/>
      <c r="D225" s="255"/>
      <c r="E225" s="256"/>
      <c r="F225" s="257" t="str">
        <f>IFERROR(VLOOKUP(E225, Z!$A$2:$C$4127, 3, FALSE), "")</f>
        <v/>
      </c>
      <c r="G225" s="258"/>
      <c r="H225" s="255"/>
      <c r="I225" s="255"/>
      <c r="J225" s="256"/>
      <c r="K225" s="259"/>
      <c r="L225" s="260"/>
      <c r="M225" s="253">
        <f t="shared" si="209"/>
        <v>0</v>
      </c>
      <c r="N225" s="261"/>
      <c r="O225" s="260"/>
      <c r="P225" s="253">
        <f t="shared" si="348"/>
        <v>0</v>
      </c>
      <c r="Q225" s="261"/>
      <c r="R225" s="260"/>
      <c r="S225" s="262">
        <f t="shared" si="349"/>
        <v>0</v>
      </c>
      <c r="T225" s="268"/>
      <c r="U225" s="263">
        <f t="shared" si="350"/>
        <v>0</v>
      </c>
      <c r="V225" s="64"/>
      <c r="W225" s="210">
        <f t="shared" si="361"/>
        <v>0</v>
      </c>
      <c r="X225" s="210" t="str">
        <f t="shared" si="351"/>
        <v>-</v>
      </c>
      <c r="Y225" s="210" t="e">
        <f>IF(X225, MATCH(J225, Y!$F$62:$H$62, 0), 0)</f>
        <v>#VALUE!</v>
      </c>
      <c r="Z225" s="210" cm="1">
        <f t="array" ref="Z225">IFERROR(IF($X225, INDEX(Appliances, $W225, $Y225+3), 0), 0)</f>
        <v>0</v>
      </c>
      <c r="AA225" s="64"/>
      <c r="AB225" s="211" t="b">
        <f t="shared" si="219"/>
        <v>0</v>
      </c>
      <c r="AC225" s="211" cm="1">
        <f t="array" ref="AC225">IF($AB225, INDEX(Appliances, $W225, 9), 0)</f>
        <v>0</v>
      </c>
      <c r="AD225" s="211" cm="1">
        <f t="array" ref="AD225">IF($AB225, INDEX(Appliances, $W225, 10), 0)</f>
        <v>0</v>
      </c>
      <c r="AE225" s="212">
        <f t="shared" si="352"/>
        <v>0</v>
      </c>
      <c r="AF225" s="213">
        <f t="shared" si="353"/>
        <v>0</v>
      </c>
      <c r="AG225" s="222" t="str">
        <f t="shared" si="354"/>
        <v>-</v>
      </c>
      <c r="AH225" s="210">
        <f>_xlfn.MAXIFS(Y!$F$61:$J$61, Y!$F$61:$J$61, "&lt;="&amp;AG225)</f>
        <v>0</v>
      </c>
      <c r="AI225" s="210" cm="1">
        <f t="array" ref="AI225">IFERROR(IF(AE225&gt;0, INDEX(Appliances, $W225, MATCH($AH225, Y!$F$61:$J$61, 0)+3),0), 0)</f>
        <v>0</v>
      </c>
      <c r="AJ225" s="64"/>
      <c r="AK225" s="211" t="b">
        <f t="shared" si="222"/>
        <v>0</v>
      </c>
      <c r="AL225" s="211" cm="1">
        <f t="array" ref="AL225">IF($AK225, INDEX(Appliances, $W225, 9), 0)</f>
        <v>0</v>
      </c>
      <c r="AM225" s="211" cm="1">
        <f t="array" ref="AM225">IF($AK225, INDEX(Appliances, $W225, 10), 0)</f>
        <v>0</v>
      </c>
      <c r="AN225" s="212">
        <f t="shared" si="355"/>
        <v>0</v>
      </c>
      <c r="AO225" s="213">
        <f t="shared" si="356"/>
        <v>0</v>
      </c>
      <c r="AP225" s="222" t="str">
        <f t="shared" si="357"/>
        <v>-</v>
      </c>
      <c r="AQ225" s="210">
        <f>_xlfn.MAXIFS(Y!$F$61:$J$61, Y!$F$61:$J$61, "&lt;="&amp;AP225)</f>
        <v>0</v>
      </c>
      <c r="AR225" s="210" cm="1">
        <f t="array" ref="AR225">IFERROR(IF(AN225&gt;0, INDEX(Appliances, $W225, MATCH($AQ225, Y!$F$61:$J$61, 0)+3),0), 0)</f>
        <v>0</v>
      </c>
      <c r="AS225" s="64"/>
      <c r="AT225" s="211" t="b">
        <f t="shared" si="226"/>
        <v>0</v>
      </c>
      <c r="AU225" s="211">
        <f t="shared" si="329"/>
        <v>0</v>
      </c>
      <c r="AV225" s="211">
        <f t="shared" si="330"/>
        <v>0</v>
      </c>
      <c r="AW225" s="212">
        <f t="shared" si="358"/>
        <v>0</v>
      </c>
      <c r="AX225" s="213">
        <f t="shared" si="359"/>
        <v>0</v>
      </c>
      <c r="AY225" s="222" t="str">
        <f t="shared" si="360"/>
        <v>-</v>
      </c>
      <c r="AZ225" s="210">
        <f>_xlfn.MAXIFS(Y!$F$61:$J$61, Y!$F$61:$J$61, "&lt;="&amp;AY225)</f>
        <v>0</v>
      </c>
      <c r="BA225" s="210" cm="1">
        <f t="array" ref="BA225">IFERROR(IF(AW225&gt;0, INDEX(Appliances, $W225, MATCH($AQ225, Y!$F$61:$J$61, 0)+3),0), 0)</f>
        <v>0</v>
      </c>
      <c r="BB225" s="64"/>
    </row>
    <row r="226" spans="1:54" s="264" customFormat="1" ht="12" x14ac:dyDescent="0.2">
      <c r="A226" s="64"/>
      <c r="B226" s="251">
        <v>204</v>
      </c>
      <c r="C226" s="255"/>
      <c r="D226" s="255"/>
      <c r="E226" s="256"/>
      <c r="F226" s="257" t="str">
        <f>IFERROR(VLOOKUP(E226, Z!$A$2:$C$4127, 3, FALSE), "")</f>
        <v/>
      </c>
      <c r="G226" s="258"/>
      <c r="H226" s="255"/>
      <c r="I226" s="255"/>
      <c r="J226" s="256"/>
      <c r="K226" s="259"/>
      <c r="L226" s="260"/>
      <c r="M226" s="253">
        <f t="shared" si="209"/>
        <v>0</v>
      </c>
      <c r="N226" s="261"/>
      <c r="O226" s="260"/>
      <c r="P226" s="253">
        <f t="shared" si="348"/>
        <v>0</v>
      </c>
      <c r="Q226" s="261"/>
      <c r="R226" s="260"/>
      <c r="S226" s="262">
        <f t="shared" si="349"/>
        <v>0</v>
      </c>
      <c r="T226" s="268"/>
      <c r="U226" s="263">
        <f t="shared" si="350"/>
        <v>0</v>
      </c>
      <c r="V226" s="64"/>
      <c r="W226" s="210">
        <f t="shared" si="361"/>
        <v>0</v>
      </c>
      <c r="X226" s="210" t="str">
        <f t="shared" si="351"/>
        <v>-</v>
      </c>
      <c r="Y226" s="210" t="e">
        <f>IF(X226, MATCH(J226, Y!$F$62:$H$62, 0), 0)</f>
        <v>#VALUE!</v>
      </c>
      <c r="Z226" s="210" cm="1">
        <f t="array" ref="Z226">IFERROR(IF($X226, INDEX(Appliances, $W226, $Y226+3), 0), 0)</f>
        <v>0</v>
      </c>
      <c r="AA226" s="64"/>
      <c r="AB226" s="211" t="b">
        <f t="shared" si="219"/>
        <v>0</v>
      </c>
      <c r="AC226" s="211" cm="1">
        <f t="array" ref="AC226">IF($AB226, INDEX(Appliances, $W226, 9), 0)</f>
        <v>0</v>
      </c>
      <c r="AD226" s="211" cm="1">
        <f t="array" ref="AD226">IF($AB226, INDEX(Appliances, $W226, 10), 0)</f>
        <v>0</v>
      </c>
      <c r="AE226" s="212">
        <f t="shared" si="352"/>
        <v>0</v>
      </c>
      <c r="AF226" s="213">
        <f t="shared" si="353"/>
        <v>0</v>
      </c>
      <c r="AG226" s="222" t="str">
        <f t="shared" si="354"/>
        <v>-</v>
      </c>
      <c r="AH226" s="210">
        <f>_xlfn.MAXIFS(Y!$F$61:$J$61, Y!$F$61:$J$61, "&lt;="&amp;AG226)</f>
        <v>0</v>
      </c>
      <c r="AI226" s="210" cm="1">
        <f t="array" ref="AI226">IFERROR(IF(AE226&gt;0, INDEX(Appliances, $W226, MATCH($AH226, Y!$F$61:$J$61, 0)+3),0), 0)</f>
        <v>0</v>
      </c>
      <c r="AJ226" s="64"/>
      <c r="AK226" s="211" t="b">
        <f t="shared" si="222"/>
        <v>0</v>
      </c>
      <c r="AL226" s="211" cm="1">
        <f t="array" ref="AL226">IF($AK226, INDEX(Appliances, $W226, 9), 0)</f>
        <v>0</v>
      </c>
      <c r="AM226" s="211" cm="1">
        <f t="array" ref="AM226">IF($AK226, INDEX(Appliances, $W226, 10), 0)</f>
        <v>0</v>
      </c>
      <c r="AN226" s="212">
        <f t="shared" si="355"/>
        <v>0</v>
      </c>
      <c r="AO226" s="213">
        <f t="shared" si="356"/>
        <v>0</v>
      </c>
      <c r="AP226" s="222" t="str">
        <f t="shared" si="357"/>
        <v>-</v>
      </c>
      <c r="AQ226" s="210">
        <f>_xlfn.MAXIFS(Y!$F$61:$J$61, Y!$F$61:$J$61, "&lt;="&amp;AP226)</f>
        <v>0</v>
      </c>
      <c r="AR226" s="210" cm="1">
        <f t="array" ref="AR226">IFERROR(IF(AN226&gt;0, INDEX(Appliances, $W226, MATCH($AQ226, Y!$F$61:$J$61, 0)+3),0), 0)</f>
        <v>0</v>
      </c>
      <c r="AS226" s="64"/>
      <c r="AT226" s="211" t="b">
        <f t="shared" si="226"/>
        <v>0</v>
      </c>
      <c r="AU226" s="211">
        <f t="shared" si="332"/>
        <v>0</v>
      </c>
      <c r="AV226" s="211">
        <f t="shared" si="333"/>
        <v>0</v>
      </c>
      <c r="AW226" s="212">
        <f t="shared" si="358"/>
        <v>0</v>
      </c>
      <c r="AX226" s="213">
        <f t="shared" si="359"/>
        <v>0</v>
      </c>
      <c r="AY226" s="222" t="str">
        <f t="shared" si="360"/>
        <v>-</v>
      </c>
      <c r="AZ226" s="210">
        <f>_xlfn.MAXIFS(Y!$F$61:$J$61, Y!$F$61:$J$61, "&lt;="&amp;AY226)</f>
        <v>0</v>
      </c>
      <c r="BA226" s="210" cm="1">
        <f t="array" ref="BA226">IFERROR(IF(AW226&gt;0, INDEX(Appliances, $W226, MATCH($AQ226, Y!$F$61:$J$61, 0)+3),0), 0)</f>
        <v>0</v>
      </c>
      <c r="BB226" s="64"/>
    </row>
    <row r="227" spans="1:54" s="264" customFormat="1" ht="12" x14ac:dyDescent="0.2">
      <c r="A227" s="64"/>
      <c r="B227" s="251">
        <v>205</v>
      </c>
      <c r="C227" s="255"/>
      <c r="D227" s="255"/>
      <c r="E227" s="256"/>
      <c r="F227" s="257" t="str">
        <f>IFERROR(VLOOKUP(E227, Z!$A$2:$C$4127, 3, FALSE), "")</f>
        <v/>
      </c>
      <c r="G227" s="258"/>
      <c r="H227" s="255"/>
      <c r="I227" s="255"/>
      <c r="J227" s="256"/>
      <c r="K227" s="259"/>
      <c r="L227" s="260"/>
      <c r="M227" s="253">
        <f t="shared" si="209"/>
        <v>0</v>
      </c>
      <c r="N227" s="261"/>
      <c r="O227" s="260"/>
      <c r="P227" s="253">
        <f t="shared" si="348"/>
        <v>0</v>
      </c>
      <c r="Q227" s="261"/>
      <c r="R227" s="260"/>
      <c r="S227" s="262">
        <f t="shared" si="349"/>
        <v>0</v>
      </c>
      <c r="T227" s="268"/>
      <c r="U227" s="263">
        <f t="shared" si="350"/>
        <v>0</v>
      </c>
      <c r="V227" s="64"/>
      <c r="W227" s="210">
        <f t="shared" si="361"/>
        <v>0</v>
      </c>
      <c r="X227" s="210" t="str">
        <f t="shared" si="351"/>
        <v>-</v>
      </c>
      <c r="Y227" s="210" t="e">
        <f>IF(X227, MATCH(J227, Y!$F$62:$H$62, 0), 0)</f>
        <v>#VALUE!</v>
      </c>
      <c r="Z227" s="210" cm="1">
        <f t="array" ref="Z227">IFERROR(IF($X227, INDEX(Appliances, $W227, $Y227+3), 0), 0)</f>
        <v>0</v>
      </c>
      <c r="AA227" s="64"/>
      <c r="AB227" s="211" t="b">
        <f t="shared" si="219"/>
        <v>0</v>
      </c>
      <c r="AC227" s="211" cm="1">
        <f t="array" ref="AC227">IF($AB227, INDEX(Appliances, $W227, 9), 0)</f>
        <v>0</v>
      </c>
      <c r="AD227" s="211" cm="1">
        <f t="array" ref="AD227">IF($AB227, INDEX(Appliances, $W227, 10), 0)</f>
        <v>0</v>
      </c>
      <c r="AE227" s="212">
        <f t="shared" si="352"/>
        <v>0</v>
      </c>
      <c r="AF227" s="213">
        <f t="shared" si="353"/>
        <v>0</v>
      </c>
      <c r="AG227" s="222" t="str">
        <f t="shared" si="354"/>
        <v>-</v>
      </c>
      <c r="AH227" s="210">
        <f>_xlfn.MAXIFS(Y!$F$61:$J$61, Y!$F$61:$J$61, "&lt;="&amp;AG227)</f>
        <v>0</v>
      </c>
      <c r="AI227" s="210" cm="1">
        <f t="array" ref="AI227">IFERROR(IF(AE227&gt;0, INDEX(Appliances, $W227, MATCH($AH227, Y!$F$61:$J$61, 0)+3),0), 0)</f>
        <v>0</v>
      </c>
      <c r="AJ227" s="64"/>
      <c r="AK227" s="211" t="b">
        <f t="shared" si="222"/>
        <v>0</v>
      </c>
      <c r="AL227" s="211" cm="1">
        <f t="array" ref="AL227">IF($AK227, INDEX(Appliances, $W227, 9), 0)</f>
        <v>0</v>
      </c>
      <c r="AM227" s="211" cm="1">
        <f t="array" ref="AM227">IF($AK227, INDEX(Appliances, $W227, 10), 0)</f>
        <v>0</v>
      </c>
      <c r="AN227" s="212">
        <f t="shared" si="355"/>
        <v>0</v>
      </c>
      <c r="AO227" s="213">
        <f t="shared" si="356"/>
        <v>0</v>
      </c>
      <c r="AP227" s="222" t="str">
        <f t="shared" si="357"/>
        <v>-</v>
      </c>
      <c r="AQ227" s="210">
        <f>_xlfn.MAXIFS(Y!$F$61:$J$61, Y!$F$61:$J$61, "&lt;="&amp;AP227)</f>
        <v>0</v>
      </c>
      <c r="AR227" s="210" cm="1">
        <f t="array" ref="AR227">IFERROR(IF(AN227&gt;0, INDEX(Appliances, $W227, MATCH($AQ227, Y!$F$61:$J$61, 0)+3),0), 0)</f>
        <v>0</v>
      </c>
      <c r="AS227" s="64"/>
      <c r="AT227" s="211" t="b">
        <f t="shared" si="226"/>
        <v>0</v>
      </c>
      <c r="AU227" s="211">
        <f t="shared" si="329"/>
        <v>0</v>
      </c>
      <c r="AV227" s="211">
        <f t="shared" si="330"/>
        <v>0</v>
      </c>
      <c r="AW227" s="212">
        <f t="shared" si="358"/>
        <v>0</v>
      </c>
      <c r="AX227" s="213">
        <f t="shared" si="359"/>
        <v>0</v>
      </c>
      <c r="AY227" s="222" t="str">
        <f t="shared" si="360"/>
        <v>-</v>
      </c>
      <c r="AZ227" s="210">
        <f>_xlfn.MAXIFS(Y!$F$61:$J$61, Y!$F$61:$J$61, "&lt;="&amp;AY227)</f>
        <v>0</v>
      </c>
      <c r="BA227" s="210" cm="1">
        <f t="array" ref="BA227">IFERROR(IF(AW227&gt;0, INDEX(Appliances, $W227, MATCH($AQ227, Y!$F$61:$J$61, 0)+3),0), 0)</f>
        <v>0</v>
      </c>
      <c r="BB227" s="64"/>
    </row>
    <row r="228" spans="1:54" s="264" customFormat="1" ht="12" x14ac:dyDescent="0.2">
      <c r="A228" s="64"/>
      <c r="B228" s="251">
        <v>206</v>
      </c>
      <c r="C228" s="255"/>
      <c r="D228" s="255"/>
      <c r="E228" s="256"/>
      <c r="F228" s="257" t="str">
        <f>IFERROR(VLOOKUP(E228, Z!$A$2:$C$4127, 3, FALSE), "")</f>
        <v/>
      </c>
      <c r="G228" s="258"/>
      <c r="H228" s="255"/>
      <c r="I228" s="255"/>
      <c r="J228" s="256"/>
      <c r="K228" s="259"/>
      <c r="L228" s="260"/>
      <c r="M228" s="253">
        <f t="shared" si="209"/>
        <v>0</v>
      </c>
      <c r="N228" s="261"/>
      <c r="O228" s="260"/>
      <c r="P228" s="253">
        <f t="shared" si="348"/>
        <v>0</v>
      </c>
      <c r="Q228" s="261"/>
      <c r="R228" s="260"/>
      <c r="S228" s="262">
        <f t="shared" si="349"/>
        <v>0</v>
      </c>
      <c r="T228" s="268"/>
      <c r="U228" s="263">
        <f t="shared" si="350"/>
        <v>0</v>
      </c>
      <c r="V228" s="64"/>
      <c r="W228" s="210">
        <f t="shared" si="361"/>
        <v>0</v>
      </c>
      <c r="X228" s="210" t="str">
        <f t="shared" si="351"/>
        <v>-</v>
      </c>
      <c r="Y228" s="210" t="e">
        <f>IF(X228, MATCH(J228, Y!$F$62:$H$62, 0), 0)</f>
        <v>#VALUE!</v>
      </c>
      <c r="Z228" s="210" cm="1">
        <f t="array" ref="Z228">IFERROR(IF($X228, INDEX(Appliances, $W228, $Y228+3), 0), 0)</f>
        <v>0</v>
      </c>
      <c r="AA228" s="64"/>
      <c r="AB228" s="211" t="b">
        <f t="shared" si="219"/>
        <v>0</v>
      </c>
      <c r="AC228" s="211" cm="1">
        <f t="array" ref="AC228">IF($AB228, INDEX(Appliances, $W228, 9), 0)</f>
        <v>0</v>
      </c>
      <c r="AD228" s="211" cm="1">
        <f t="array" ref="AD228">IF($AB228, INDEX(Appliances, $W228, 10), 0)</f>
        <v>0</v>
      </c>
      <c r="AE228" s="212">
        <f t="shared" si="352"/>
        <v>0</v>
      </c>
      <c r="AF228" s="213">
        <f t="shared" si="353"/>
        <v>0</v>
      </c>
      <c r="AG228" s="222" t="str">
        <f t="shared" si="354"/>
        <v>-</v>
      </c>
      <c r="AH228" s="210">
        <f>_xlfn.MAXIFS(Y!$F$61:$J$61, Y!$F$61:$J$61, "&lt;="&amp;AG228)</f>
        <v>0</v>
      </c>
      <c r="AI228" s="210" cm="1">
        <f t="array" ref="AI228">IFERROR(IF(AE228&gt;0, INDEX(Appliances, $W228, MATCH($AH228, Y!$F$61:$J$61, 0)+3),0), 0)</f>
        <v>0</v>
      </c>
      <c r="AJ228" s="64"/>
      <c r="AK228" s="211" t="b">
        <f t="shared" si="222"/>
        <v>0</v>
      </c>
      <c r="AL228" s="211" cm="1">
        <f t="array" ref="AL228">IF($AK228, INDEX(Appliances, $W228, 9), 0)</f>
        <v>0</v>
      </c>
      <c r="AM228" s="211" cm="1">
        <f t="array" ref="AM228">IF($AK228, INDEX(Appliances, $W228, 10), 0)</f>
        <v>0</v>
      </c>
      <c r="AN228" s="212">
        <f t="shared" si="355"/>
        <v>0</v>
      </c>
      <c r="AO228" s="213">
        <f t="shared" si="356"/>
        <v>0</v>
      </c>
      <c r="AP228" s="222" t="str">
        <f t="shared" si="357"/>
        <v>-</v>
      </c>
      <c r="AQ228" s="210">
        <f>_xlfn.MAXIFS(Y!$F$61:$J$61, Y!$F$61:$J$61, "&lt;="&amp;AP228)</f>
        <v>0</v>
      </c>
      <c r="AR228" s="210" cm="1">
        <f t="array" ref="AR228">IFERROR(IF(AN228&gt;0, INDEX(Appliances, $W228, MATCH($AQ228, Y!$F$61:$J$61, 0)+3),0), 0)</f>
        <v>0</v>
      </c>
      <c r="AS228" s="64"/>
      <c r="AT228" s="211" t="b">
        <f t="shared" si="226"/>
        <v>0</v>
      </c>
      <c r="AU228" s="211">
        <f t="shared" si="332"/>
        <v>0</v>
      </c>
      <c r="AV228" s="211">
        <f t="shared" si="333"/>
        <v>0</v>
      </c>
      <c r="AW228" s="212">
        <f t="shared" si="358"/>
        <v>0</v>
      </c>
      <c r="AX228" s="213">
        <f t="shared" si="359"/>
        <v>0</v>
      </c>
      <c r="AY228" s="222" t="str">
        <f t="shared" si="360"/>
        <v>-</v>
      </c>
      <c r="AZ228" s="210">
        <f>_xlfn.MAXIFS(Y!$F$61:$J$61, Y!$F$61:$J$61, "&lt;="&amp;AY228)</f>
        <v>0</v>
      </c>
      <c r="BA228" s="210" cm="1">
        <f t="array" ref="BA228">IFERROR(IF(AW228&gt;0, INDEX(Appliances, $W228, MATCH($AQ228, Y!$F$61:$J$61, 0)+3),0), 0)</f>
        <v>0</v>
      </c>
      <c r="BB228" s="64"/>
    </row>
    <row r="229" spans="1:54" s="264" customFormat="1" ht="12" x14ac:dyDescent="0.2">
      <c r="A229" s="64"/>
      <c r="B229" s="251">
        <v>207</v>
      </c>
      <c r="C229" s="255"/>
      <c r="D229" s="255"/>
      <c r="E229" s="256"/>
      <c r="F229" s="257" t="str">
        <f>IFERROR(VLOOKUP(E229, Z!$A$2:$C$4127, 3, FALSE), "")</f>
        <v/>
      </c>
      <c r="G229" s="258"/>
      <c r="H229" s="255"/>
      <c r="I229" s="255"/>
      <c r="J229" s="256"/>
      <c r="K229" s="259"/>
      <c r="L229" s="260"/>
      <c r="M229" s="253">
        <f t="shared" si="209"/>
        <v>0</v>
      </c>
      <c r="N229" s="261"/>
      <c r="O229" s="260"/>
      <c r="P229" s="253">
        <f t="shared" si="348"/>
        <v>0</v>
      </c>
      <c r="Q229" s="261"/>
      <c r="R229" s="260"/>
      <c r="S229" s="262">
        <f t="shared" si="349"/>
        <v>0</v>
      </c>
      <c r="T229" s="268"/>
      <c r="U229" s="263">
        <f t="shared" si="350"/>
        <v>0</v>
      </c>
      <c r="V229" s="64"/>
      <c r="W229" s="210">
        <f t="shared" si="361"/>
        <v>0</v>
      </c>
      <c r="X229" s="210" t="str">
        <f t="shared" si="351"/>
        <v>-</v>
      </c>
      <c r="Y229" s="210" t="e">
        <f>IF(X229, MATCH(J229, Y!$F$62:$H$62, 0), 0)</f>
        <v>#VALUE!</v>
      </c>
      <c r="Z229" s="210" cm="1">
        <f t="array" ref="Z229">IFERROR(IF($X229, INDEX(Appliances, $W229, $Y229+3), 0), 0)</f>
        <v>0</v>
      </c>
      <c r="AA229" s="64"/>
      <c r="AB229" s="211" t="b">
        <f t="shared" si="219"/>
        <v>0</v>
      </c>
      <c r="AC229" s="211" cm="1">
        <f t="array" ref="AC229">IF($AB229, INDEX(Appliances, $W229, 9), 0)</f>
        <v>0</v>
      </c>
      <c r="AD229" s="211" cm="1">
        <f t="array" ref="AD229">IF($AB229, INDEX(Appliances, $W229, 10), 0)</f>
        <v>0</v>
      </c>
      <c r="AE229" s="212">
        <f t="shared" si="352"/>
        <v>0</v>
      </c>
      <c r="AF229" s="213">
        <f t="shared" si="353"/>
        <v>0</v>
      </c>
      <c r="AG229" s="222" t="str">
        <f t="shared" si="354"/>
        <v>-</v>
      </c>
      <c r="AH229" s="210">
        <f>_xlfn.MAXIFS(Y!$F$61:$J$61, Y!$F$61:$J$61, "&lt;="&amp;AG229)</f>
        <v>0</v>
      </c>
      <c r="AI229" s="210" cm="1">
        <f t="array" ref="AI229">IFERROR(IF(AE229&gt;0, INDEX(Appliances, $W229, MATCH($AH229, Y!$F$61:$J$61, 0)+3),0), 0)</f>
        <v>0</v>
      </c>
      <c r="AJ229" s="64"/>
      <c r="AK229" s="211" t="b">
        <f t="shared" si="222"/>
        <v>0</v>
      </c>
      <c r="AL229" s="211" cm="1">
        <f t="array" ref="AL229">IF($AK229, INDEX(Appliances, $W229, 9), 0)</f>
        <v>0</v>
      </c>
      <c r="AM229" s="211" cm="1">
        <f t="array" ref="AM229">IF($AK229, INDEX(Appliances, $W229, 10), 0)</f>
        <v>0</v>
      </c>
      <c r="AN229" s="212">
        <f t="shared" si="355"/>
        <v>0</v>
      </c>
      <c r="AO229" s="213">
        <f t="shared" si="356"/>
        <v>0</v>
      </c>
      <c r="AP229" s="222" t="str">
        <f t="shared" si="357"/>
        <v>-</v>
      </c>
      <c r="AQ229" s="210">
        <f>_xlfn.MAXIFS(Y!$F$61:$J$61, Y!$F$61:$J$61, "&lt;="&amp;AP229)</f>
        <v>0</v>
      </c>
      <c r="AR229" s="210" cm="1">
        <f t="array" ref="AR229">IFERROR(IF(AN229&gt;0, INDEX(Appliances, $W229, MATCH($AQ229, Y!$F$61:$J$61, 0)+3),0), 0)</f>
        <v>0</v>
      </c>
      <c r="AS229" s="64"/>
      <c r="AT229" s="211" t="b">
        <f t="shared" si="226"/>
        <v>0</v>
      </c>
      <c r="AU229" s="211">
        <f t="shared" si="329"/>
        <v>0</v>
      </c>
      <c r="AV229" s="211">
        <f t="shared" si="330"/>
        <v>0</v>
      </c>
      <c r="AW229" s="212">
        <f t="shared" si="358"/>
        <v>0</v>
      </c>
      <c r="AX229" s="213">
        <f t="shared" si="359"/>
        <v>0</v>
      </c>
      <c r="AY229" s="222" t="str">
        <f t="shared" si="360"/>
        <v>-</v>
      </c>
      <c r="AZ229" s="210">
        <f>_xlfn.MAXIFS(Y!$F$61:$J$61, Y!$F$61:$J$61, "&lt;="&amp;AY229)</f>
        <v>0</v>
      </c>
      <c r="BA229" s="210" cm="1">
        <f t="array" ref="BA229">IFERROR(IF(AW229&gt;0, INDEX(Appliances, $W229, MATCH($AQ229, Y!$F$61:$J$61, 0)+3),0), 0)</f>
        <v>0</v>
      </c>
      <c r="BB229" s="64"/>
    </row>
    <row r="230" spans="1:54" s="264" customFormat="1" ht="12" x14ac:dyDescent="0.2">
      <c r="A230" s="64"/>
      <c r="B230" s="251">
        <v>208</v>
      </c>
      <c r="C230" s="255"/>
      <c r="D230" s="255"/>
      <c r="E230" s="256"/>
      <c r="F230" s="257" t="str">
        <f>IFERROR(VLOOKUP(E230, Z!$A$2:$C$4127, 3, FALSE), "")</f>
        <v/>
      </c>
      <c r="G230" s="258"/>
      <c r="H230" s="255"/>
      <c r="I230" s="255"/>
      <c r="J230" s="256"/>
      <c r="K230" s="259"/>
      <c r="L230" s="260"/>
      <c r="M230" s="253">
        <f t="shared" si="209"/>
        <v>0</v>
      </c>
      <c r="N230" s="261"/>
      <c r="O230" s="260"/>
      <c r="P230" s="253">
        <f t="shared" si="348"/>
        <v>0</v>
      </c>
      <c r="Q230" s="261"/>
      <c r="R230" s="260"/>
      <c r="S230" s="262">
        <f t="shared" si="349"/>
        <v>0</v>
      </c>
      <c r="T230" s="268"/>
      <c r="U230" s="263">
        <f t="shared" si="350"/>
        <v>0</v>
      </c>
      <c r="V230" s="64"/>
      <c r="W230" s="210">
        <f t="shared" si="361"/>
        <v>0</v>
      </c>
      <c r="X230" s="210" t="str">
        <f t="shared" si="351"/>
        <v>-</v>
      </c>
      <c r="Y230" s="210" t="e">
        <f>IF(X230, MATCH(J230, Y!$F$62:$H$62, 0), 0)</f>
        <v>#VALUE!</v>
      </c>
      <c r="Z230" s="210" cm="1">
        <f t="array" ref="Z230">IFERROR(IF($X230, INDEX(Appliances, $W230, $Y230+3), 0), 0)</f>
        <v>0</v>
      </c>
      <c r="AA230" s="64"/>
      <c r="AB230" s="211" t="b">
        <f t="shared" si="219"/>
        <v>0</v>
      </c>
      <c r="AC230" s="211" cm="1">
        <f t="array" ref="AC230">IF($AB230, INDEX(Appliances, $W230, 9), 0)</f>
        <v>0</v>
      </c>
      <c r="AD230" s="211" cm="1">
        <f t="array" ref="AD230">IF($AB230, INDEX(Appliances, $W230, 10), 0)</f>
        <v>0</v>
      </c>
      <c r="AE230" s="212">
        <f t="shared" si="352"/>
        <v>0</v>
      </c>
      <c r="AF230" s="213">
        <f t="shared" si="353"/>
        <v>0</v>
      </c>
      <c r="AG230" s="222" t="str">
        <f t="shared" si="354"/>
        <v>-</v>
      </c>
      <c r="AH230" s="210">
        <f>_xlfn.MAXIFS(Y!$F$61:$J$61, Y!$F$61:$J$61, "&lt;="&amp;AG230)</f>
        <v>0</v>
      </c>
      <c r="AI230" s="210" cm="1">
        <f t="array" ref="AI230">IFERROR(IF(AE230&gt;0, INDEX(Appliances, $W230, MATCH($AH230, Y!$F$61:$J$61, 0)+3),0), 0)</f>
        <v>0</v>
      </c>
      <c r="AJ230" s="64"/>
      <c r="AK230" s="211" t="b">
        <f t="shared" si="222"/>
        <v>0</v>
      </c>
      <c r="AL230" s="211" cm="1">
        <f t="array" ref="AL230">IF($AK230, INDEX(Appliances, $W230, 9), 0)</f>
        <v>0</v>
      </c>
      <c r="AM230" s="211" cm="1">
        <f t="array" ref="AM230">IF($AK230, INDEX(Appliances, $W230, 10), 0)</f>
        <v>0</v>
      </c>
      <c r="AN230" s="212">
        <f t="shared" si="355"/>
        <v>0</v>
      </c>
      <c r="AO230" s="213">
        <f t="shared" si="356"/>
        <v>0</v>
      </c>
      <c r="AP230" s="222" t="str">
        <f t="shared" si="357"/>
        <v>-</v>
      </c>
      <c r="AQ230" s="210">
        <f>_xlfn.MAXIFS(Y!$F$61:$J$61, Y!$F$61:$J$61, "&lt;="&amp;AP230)</f>
        <v>0</v>
      </c>
      <c r="AR230" s="210" cm="1">
        <f t="array" ref="AR230">IFERROR(IF(AN230&gt;0, INDEX(Appliances, $W230, MATCH($AQ230, Y!$F$61:$J$61, 0)+3),0), 0)</f>
        <v>0</v>
      </c>
      <c r="AS230" s="64"/>
      <c r="AT230" s="211" t="b">
        <f t="shared" si="226"/>
        <v>0</v>
      </c>
      <c r="AU230" s="211">
        <f t="shared" si="332"/>
        <v>0</v>
      </c>
      <c r="AV230" s="211">
        <f t="shared" si="333"/>
        <v>0</v>
      </c>
      <c r="AW230" s="212">
        <f t="shared" si="358"/>
        <v>0</v>
      </c>
      <c r="AX230" s="213">
        <f t="shared" si="359"/>
        <v>0</v>
      </c>
      <c r="AY230" s="222" t="str">
        <f t="shared" si="360"/>
        <v>-</v>
      </c>
      <c r="AZ230" s="210">
        <f>_xlfn.MAXIFS(Y!$F$61:$J$61, Y!$F$61:$J$61, "&lt;="&amp;AY230)</f>
        <v>0</v>
      </c>
      <c r="BA230" s="210" cm="1">
        <f t="array" ref="BA230">IFERROR(IF(AW230&gt;0, INDEX(Appliances, $W230, MATCH($AQ230, Y!$F$61:$J$61, 0)+3),0), 0)</f>
        <v>0</v>
      </c>
      <c r="BB230" s="64"/>
    </row>
    <row r="231" spans="1:54" s="264" customFormat="1" ht="12" x14ac:dyDescent="0.2">
      <c r="A231" s="64"/>
      <c r="B231" s="251">
        <v>209</v>
      </c>
      <c r="C231" s="255"/>
      <c r="D231" s="255"/>
      <c r="E231" s="256"/>
      <c r="F231" s="257" t="str">
        <f>IFERROR(VLOOKUP(E231, Z!$A$2:$C$4127, 3, FALSE), "")</f>
        <v/>
      </c>
      <c r="G231" s="258"/>
      <c r="H231" s="255"/>
      <c r="I231" s="255"/>
      <c r="J231" s="256"/>
      <c r="K231" s="259"/>
      <c r="L231" s="260"/>
      <c r="M231" s="253">
        <f t="shared" si="209"/>
        <v>0</v>
      </c>
      <c r="N231" s="261"/>
      <c r="O231" s="260"/>
      <c r="P231" s="253">
        <f t="shared" si="348"/>
        <v>0</v>
      </c>
      <c r="Q231" s="261"/>
      <c r="R231" s="260"/>
      <c r="S231" s="262">
        <f t="shared" si="349"/>
        <v>0</v>
      </c>
      <c r="T231" s="268"/>
      <c r="U231" s="263">
        <f t="shared" si="350"/>
        <v>0</v>
      </c>
      <c r="V231" s="64"/>
      <c r="W231" s="210">
        <f t="shared" si="361"/>
        <v>0</v>
      </c>
      <c r="X231" s="210" t="str">
        <f t="shared" si="351"/>
        <v>-</v>
      </c>
      <c r="Y231" s="210" t="e">
        <f>IF(X231, MATCH(J231, Y!$F$62:$H$62, 0), 0)</f>
        <v>#VALUE!</v>
      </c>
      <c r="Z231" s="210" cm="1">
        <f t="array" ref="Z231">IFERROR(IF($X231, INDEX(Appliances, $W231, $Y231+3), 0), 0)</f>
        <v>0</v>
      </c>
      <c r="AA231" s="64"/>
      <c r="AB231" s="211" t="b">
        <f t="shared" si="219"/>
        <v>0</v>
      </c>
      <c r="AC231" s="211" cm="1">
        <f t="array" ref="AC231">IF($AB231, INDEX(Appliances, $W231, 9), 0)</f>
        <v>0</v>
      </c>
      <c r="AD231" s="211" cm="1">
        <f t="array" ref="AD231">IF($AB231, INDEX(Appliances, $W231, 10), 0)</f>
        <v>0</v>
      </c>
      <c r="AE231" s="212">
        <f t="shared" si="352"/>
        <v>0</v>
      </c>
      <c r="AF231" s="213">
        <f t="shared" si="353"/>
        <v>0</v>
      </c>
      <c r="AG231" s="222" t="str">
        <f t="shared" si="354"/>
        <v>-</v>
      </c>
      <c r="AH231" s="210">
        <f>_xlfn.MAXIFS(Y!$F$61:$J$61, Y!$F$61:$J$61, "&lt;="&amp;AG231)</f>
        <v>0</v>
      </c>
      <c r="AI231" s="210" cm="1">
        <f t="array" ref="AI231">IFERROR(IF(AE231&gt;0, INDEX(Appliances, $W231, MATCH($AH231, Y!$F$61:$J$61, 0)+3),0), 0)</f>
        <v>0</v>
      </c>
      <c r="AJ231" s="64"/>
      <c r="AK231" s="211" t="b">
        <f t="shared" si="222"/>
        <v>0</v>
      </c>
      <c r="AL231" s="211" cm="1">
        <f t="array" ref="AL231">IF($AK231, INDEX(Appliances, $W231, 9), 0)</f>
        <v>0</v>
      </c>
      <c r="AM231" s="211" cm="1">
        <f t="array" ref="AM231">IF($AK231, INDEX(Appliances, $W231, 10), 0)</f>
        <v>0</v>
      </c>
      <c r="AN231" s="212">
        <f t="shared" si="355"/>
        <v>0</v>
      </c>
      <c r="AO231" s="213">
        <f t="shared" si="356"/>
        <v>0</v>
      </c>
      <c r="AP231" s="222" t="str">
        <f t="shared" si="357"/>
        <v>-</v>
      </c>
      <c r="AQ231" s="210">
        <f>_xlfn.MAXIFS(Y!$F$61:$J$61, Y!$F$61:$J$61, "&lt;="&amp;AP231)</f>
        <v>0</v>
      </c>
      <c r="AR231" s="210" cm="1">
        <f t="array" ref="AR231">IFERROR(IF(AN231&gt;0, INDEX(Appliances, $W231, MATCH($AQ231, Y!$F$61:$J$61, 0)+3),0), 0)</f>
        <v>0</v>
      </c>
      <c r="AS231" s="64"/>
      <c r="AT231" s="211" t="b">
        <f t="shared" si="226"/>
        <v>0</v>
      </c>
      <c r="AU231" s="211">
        <f t="shared" si="329"/>
        <v>0</v>
      </c>
      <c r="AV231" s="211">
        <f t="shared" si="330"/>
        <v>0</v>
      </c>
      <c r="AW231" s="212">
        <f t="shared" si="358"/>
        <v>0</v>
      </c>
      <c r="AX231" s="213">
        <f t="shared" si="359"/>
        <v>0</v>
      </c>
      <c r="AY231" s="222" t="str">
        <f t="shared" si="360"/>
        <v>-</v>
      </c>
      <c r="AZ231" s="210">
        <f>_xlfn.MAXIFS(Y!$F$61:$J$61, Y!$F$61:$J$61, "&lt;="&amp;AY231)</f>
        <v>0</v>
      </c>
      <c r="BA231" s="210" cm="1">
        <f t="array" ref="BA231">IFERROR(IF(AW231&gt;0, INDEX(Appliances, $W231, MATCH($AQ231, Y!$F$61:$J$61, 0)+3),0), 0)</f>
        <v>0</v>
      </c>
      <c r="BB231" s="64"/>
    </row>
    <row r="232" spans="1:54" s="264" customFormat="1" ht="12" x14ac:dyDescent="0.2">
      <c r="A232" s="64"/>
      <c r="B232" s="251">
        <v>210</v>
      </c>
      <c r="C232" s="255"/>
      <c r="D232" s="255"/>
      <c r="E232" s="256"/>
      <c r="F232" s="257" t="str">
        <f>IFERROR(VLOOKUP(E232, Z!$A$2:$C$4127, 3, FALSE), "")</f>
        <v/>
      </c>
      <c r="G232" s="258"/>
      <c r="H232" s="255"/>
      <c r="I232" s="255"/>
      <c r="J232" s="256"/>
      <c r="K232" s="259"/>
      <c r="L232" s="260"/>
      <c r="M232" s="253">
        <f t="shared" si="209"/>
        <v>0</v>
      </c>
      <c r="N232" s="261"/>
      <c r="O232" s="260"/>
      <c r="P232" s="253">
        <f t="shared" si="348"/>
        <v>0</v>
      </c>
      <c r="Q232" s="261"/>
      <c r="R232" s="260"/>
      <c r="S232" s="262">
        <f t="shared" si="349"/>
        <v>0</v>
      </c>
      <c r="T232" s="268"/>
      <c r="U232" s="263">
        <f t="shared" si="350"/>
        <v>0</v>
      </c>
      <c r="V232" s="64"/>
      <c r="W232" s="210">
        <f t="shared" si="361"/>
        <v>0</v>
      </c>
      <c r="X232" s="210" t="str">
        <f t="shared" si="351"/>
        <v>-</v>
      </c>
      <c r="Y232" s="210" t="e">
        <f>IF(X232, MATCH(J232, Y!$F$62:$H$62, 0), 0)</f>
        <v>#VALUE!</v>
      </c>
      <c r="Z232" s="210" cm="1">
        <f t="array" ref="Z232">IFERROR(IF($X232, INDEX(Appliances, $W232, $Y232+3), 0), 0)</f>
        <v>0</v>
      </c>
      <c r="AA232" s="64"/>
      <c r="AB232" s="211" t="b">
        <f t="shared" si="219"/>
        <v>0</v>
      </c>
      <c r="AC232" s="211" cm="1">
        <f t="array" ref="AC232">IF($AB232, INDEX(Appliances, $W232, 9), 0)</f>
        <v>0</v>
      </c>
      <c r="AD232" s="211" cm="1">
        <f t="array" ref="AD232">IF($AB232, INDEX(Appliances, $W232, 10), 0)</f>
        <v>0</v>
      </c>
      <c r="AE232" s="212">
        <f t="shared" si="352"/>
        <v>0</v>
      </c>
      <c r="AF232" s="213">
        <f t="shared" si="353"/>
        <v>0</v>
      </c>
      <c r="AG232" s="222" t="str">
        <f t="shared" si="354"/>
        <v>-</v>
      </c>
      <c r="AH232" s="210">
        <f>_xlfn.MAXIFS(Y!$F$61:$J$61, Y!$F$61:$J$61, "&lt;="&amp;AG232)</f>
        <v>0</v>
      </c>
      <c r="AI232" s="210" cm="1">
        <f t="array" ref="AI232">IFERROR(IF(AE232&gt;0, INDEX(Appliances, $W232, MATCH($AH232, Y!$F$61:$J$61, 0)+3),0), 0)</f>
        <v>0</v>
      </c>
      <c r="AJ232" s="64"/>
      <c r="AK232" s="211" t="b">
        <f t="shared" si="222"/>
        <v>0</v>
      </c>
      <c r="AL232" s="211" cm="1">
        <f t="array" ref="AL232">IF($AK232, INDEX(Appliances, $W232, 9), 0)</f>
        <v>0</v>
      </c>
      <c r="AM232" s="211" cm="1">
        <f t="array" ref="AM232">IF($AK232, INDEX(Appliances, $W232, 10), 0)</f>
        <v>0</v>
      </c>
      <c r="AN232" s="212">
        <f t="shared" si="355"/>
        <v>0</v>
      </c>
      <c r="AO232" s="213">
        <f t="shared" si="356"/>
        <v>0</v>
      </c>
      <c r="AP232" s="222" t="str">
        <f t="shared" si="357"/>
        <v>-</v>
      </c>
      <c r="AQ232" s="210">
        <f>_xlfn.MAXIFS(Y!$F$61:$J$61, Y!$F$61:$J$61, "&lt;="&amp;AP232)</f>
        <v>0</v>
      </c>
      <c r="AR232" s="210" cm="1">
        <f t="array" ref="AR232">IFERROR(IF(AN232&gt;0, INDEX(Appliances, $W232, MATCH($AQ232, Y!$F$61:$J$61, 0)+3),0), 0)</f>
        <v>0</v>
      </c>
      <c r="AS232" s="64"/>
      <c r="AT232" s="211" t="b">
        <f t="shared" si="226"/>
        <v>0</v>
      </c>
      <c r="AU232" s="211">
        <f t="shared" si="332"/>
        <v>0</v>
      </c>
      <c r="AV232" s="211">
        <f t="shared" si="333"/>
        <v>0</v>
      </c>
      <c r="AW232" s="212">
        <f t="shared" si="358"/>
        <v>0</v>
      </c>
      <c r="AX232" s="213">
        <f t="shared" si="359"/>
        <v>0</v>
      </c>
      <c r="AY232" s="222" t="str">
        <f t="shared" si="360"/>
        <v>-</v>
      </c>
      <c r="AZ232" s="210">
        <f>_xlfn.MAXIFS(Y!$F$61:$J$61, Y!$F$61:$J$61, "&lt;="&amp;AY232)</f>
        <v>0</v>
      </c>
      <c r="BA232" s="210" cm="1">
        <f t="array" ref="BA232">IFERROR(IF(AW232&gt;0, INDEX(Appliances, $W232, MATCH($AQ232, Y!$F$61:$J$61, 0)+3),0), 0)</f>
        <v>0</v>
      </c>
      <c r="BB232" s="64"/>
    </row>
    <row r="233" spans="1:54" s="264" customFormat="1" ht="12" x14ac:dyDescent="0.2">
      <c r="A233" s="64"/>
      <c r="B233" s="251">
        <v>211</v>
      </c>
      <c r="C233" s="255"/>
      <c r="D233" s="255"/>
      <c r="E233" s="256"/>
      <c r="F233" s="257" t="str">
        <f>IFERROR(VLOOKUP(E233, Z!$A$2:$C$4127, 3, FALSE), "")</f>
        <v/>
      </c>
      <c r="G233" s="258"/>
      <c r="H233" s="255"/>
      <c r="I233" s="255"/>
      <c r="J233" s="256"/>
      <c r="K233" s="259"/>
      <c r="L233" s="260"/>
      <c r="M233" s="253">
        <f t="shared" si="209"/>
        <v>0</v>
      </c>
      <c r="N233" s="261"/>
      <c r="O233" s="260"/>
      <c r="P233" s="253">
        <f t="shared" si="348"/>
        <v>0</v>
      </c>
      <c r="Q233" s="261"/>
      <c r="R233" s="260"/>
      <c r="S233" s="262">
        <f t="shared" si="349"/>
        <v>0</v>
      </c>
      <c r="T233" s="268"/>
      <c r="U233" s="263">
        <f t="shared" si="350"/>
        <v>0</v>
      </c>
      <c r="V233" s="64"/>
      <c r="W233" s="210">
        <f t="shared" si="361"/>
        <v>0</v>
      </c>
      <c r="X233" s="210" t="str">
        <f t="shared" si="351"/>
        <v>-</v>
      </c>
      <c r="Y233" s="210" t="e">
        <f>IF(X233, MATCH(J233, Y!$F$62:$H$62, 0), 0)</f>
        <v>#VALUE!</v>
      </c>
      <c r="Z233" s="210" cm="1">
        <f t="array" ref="Z233">IFERROR(IF($X233, INDEX(Appliances, $W233, $Y233+3), 0), 0)</f>
        <v>0</v>
      </c>
      <c r="AA233" s="64"/>
      <c r="AB233" s="211" t="b">
        <f t="shared" si="219"/>
        <v>0</v>
      </c>
      <c r="AC233" s="211" cm="1">
        <f t="array" ref="AC233">IF($AB233, INDEX(Appliances, $W233, 9), 0)</f>
        <v>0</v>
      </c>
      <c r="AD233" s="211" cm="1">
        <f t="array" ref="AD233">IF($AB233, INDEX(Appliances, $W233, 10), 0)</f>
        <v>0</v>
      </c>
      <c r="AE233" s="212">
        <f t="shared" si="352"/>
        <v>0</v>
      </c>
      <c r="AF233" s="213">
        <f t="shared" si="353"/>
        <v>0</v>
      </c>
      <c r="AG233" s="222" t="str">
        <f t="shared" si="354"/>
        <v>-</v>
      </c>
      <c r="AH233" s="210">
        <f>_xlfn.MAXIFS(Y!$F$61:$J$61, Y!$F$61:$J$61, "&lt;="&amp;AG233)</f>
        <v>0</v>
      </c>
      <c r="AI233" s="210" cm="1">
        <f t="array" ref="AI233">IFERROR(IF(AE233&gt;0, INDEX(Appliances, $W233, MATCH($AH233, Y!$F$61:$J$61, 0)+3),0), 0)</f>
        <v>0</v>
      </c>
      <c r="AJ233" s="64"/>
      <c r="AK233" s="211" t="b">
        <f t="shared" si="222"/>
        <v>0</v>
      </c>
      <c r="AL233" s="211" cm="1">
        <f t="array" ref="AL233">IF($AK233, INDEX(Appliances, $W233, 9), 0)</f>
        <v>0</v>
      </c>
      <c r="AM233" s="211" cm="1">
        <f t="array" ref="AM233">IF($AK233, INDEX(Appliances, $W233, 10), 0)</f>
        <v>0</v>
      </c>
      <c r="AN233" s="212">
        <f t="shared" si="355"/>
        <v>0</v>
      </c>
      <c r="AO233" s="213">
        <f t="shared" si="356"/>
        <v>0</v>
      </c>
      <c r="AP233" s="222" t="str">
        <f t="shared" si="357"/>
        <v>-</v>
      </c>
      <c r="AQ233" s="210">
        <f>_xlfn.MAXIFS(Y!$F$61:$J$61, Y!$F$61:$J$61, "&lt;="&amp;AP233)</f>
        <v>0</v>
      </c>
      <c r="AR233" s="210" cm="1">
        <f t="array" ref="AR233">IFERROR(IF(AN233&gt;0, INDEX(Appliances, $W233, MATCH($AQ233, Y!$F$61:$J$61, 0)+3),0), 0)</f>
        <v>0</v>
      </c>
      <c r="AS233" s="64"/>
      <c r="AT233" s="211" t="b">
        <f t="shared" si="226"/>
        <v>0</v>
      </c>
      <c r="AU233" s="211">
        <f t="shared" si="329"/>
        <v>0</v>
      </c>
      <c r="AV233" s="211">
        <f t="shared" si="330"/>
        <v>0</v>
      </c>
      <c r="AW233" s="212">
        <f t="shared" si="358"/>
        <v>0</v>
      </c>
      <c r="AX233" s="213">
        <f t="shared" si="359"/>
        <v>0</v>
      </c>
      <c r="AY233" s="222" t="str">
        <f t="shared" si="360"/>
        <v>-</v>
      </c>
      <c r="AZ233" s="210">
        <f>_xlfn.MAXIFS(Y!$F$61:$J$61, Y!$F$61:$J$61, "&lt;="&amp;AY233)</f>
        <v>0</v>
      </c>
      <c r="BA233" s="210" cm="1">
        <f t="array" ref="BA233">IFERROR(IF(AW233&gt;0, INDEX(Appliances, $W233, MATCH($AQ233, Y!$F$61:$J$61, 0)+3),0), 0)</f>
        <v>0</v>
      </c>
      <c r="BB233" s="64"/>
    </row>
    <row r="234" spans="1:54" s="264" customFormat="1" ht="12" x14ac:dyDescent="0.2">
      <c r="A234" s="64"/>
      <c r="B234" s="251">
        <v>212</v>
      </c>
      <c r="C234" s="255"/>
      <c r="D234" s="255"/>
      <c r="E234" s="256"/>
      <c r="F234" s="257" t="str">
        <f>IFERROR(VLOOKUP(E234, Z!$A$2:$C$4127, 3, FALSE), "")</f>
        <v/>
      </c>
      <c r="G234" s="258"/>
      <c r="H234" s="255"/>
      <c r="I234" s="255"/>
      <c r="J234" s="256"/>
      <c r="K234" s="259"/>
      <c r="L234" s="260"/>
      <c r="M234" s="253">
        <f t="shared" si="209"/>
        <v>0</v>
      </c>
      <c r="N234" s="261"/>
      <c r="O234" s="260"/>
      <c r="P234" s="253">
        <f t="shared" si="348"/>
        <v>0</v>
      </c>
      <c r="Q234" s="261"/>
      <c r="R234" s="260"/>
      <c r="S234" s="262">
        <f t="shared" si="349"/>
        <v>0</v>
      </c>
      <c r="T234" s="268"/>
      <c r="U234" s="263">
        <f t="shared" si="350"/>
        <v>0</v>
      </c>
      <c r="V234" s="64"/>
      <c r="W234" s="210">
        <f t="shared" si="361"/>
        <v>0</v>
      </c>
      <c r="X234" s="210" t="str">
        <f t="shared" si="351"/>
        <v>-</v>
      </c>
      <c r="Y234" s="210" t="e">
        <f>IF(X234, MATCH(J234, Y!$F$62:$H$62, 0), 0)</f>
        <v>#VALUE!</v>
      </c>
      <c r="Z234" s="210" cm="1">
        <f t="array" ref="Z234">IFERROR(IF($X234, INDEX(Appliances, $W234, $Y234+3), 0), 0)</f>
        <v>0</v>
      </c>
      <c r="AA234" s="64"/>
      <c r="AB234" s="211" t="b">
        <f t="shared" si="219"/>
        <v>0</v>
      </c>
      <c r="AC234" s="211" cm="1">
        <f t="array" ref="AC234">IF($AB234, INDEX(Appliances, $W234, 9), 0)</f>
        <v>0</v>
      </c>
      <c r="AD234" s="211" cm="1">
        <f t="array" ref="AD234">IF($AB234, INDEX(Appliances, $W234, 10), 0)</f>
        <v>0</v>
      </c>
      <c r="AE234" s="212">
        <f t="shared" si="352"/>
        <v>0</v>
      </c>
      <c r="AF234" s="213">
        <f t="shared" si="353"/>
        <v>0</v>
      </c>
      <c r="AG234" s="222" t="str">
        <f t="shared" si="354"/>
        <v>-</v>
      </c>
      <c r="AH234" s="210">
        <f>_xlfn.MAXIFS(Y!$F$61:$J$61, Y!$F$61:$J$61, "&lt;="&amp;AG234)</f>
        <v>0</v>
      </c>
      <c r="AI234" s="210" cm="1">
        <f t="array" ref="AI234">IFERROR(IF(AE234&gt;0, INDEX(Appliances, $W234, MATCH($AH234, Y!$F$61:$J$61, 0)+3),0), 0)</f>
        <v>0</v>
      </c>
      <c r="AJ234" s="64"/>
      <c r="AK234" s="211" t="b">
        <f t="shared" si="222"/>
        <v>0</v>
      </c>
      <c r="AL234" s="211" cm="1">
        <f t="array" ref="AL234">IF($AK234, INDEX(Appliances, $W234, 9), 0)</f>
        <v>0</v>
      </c>
      <c r="AM234" s="211" cm="1">
        <f t="array" ref="AM234">IF($AK234, INDEX(Appliances, $W234, 10), 0)</f>
        <v>0</v>
      </c>
      <c r="AN234" s="212">
        <f t="shared" si="355"/>
        <v>0</v>
      </c>
      <c r="AO234" s="213">
        <f t="shared" si="356"/>
        <v>0</v>
      </c>
      <c r="AP234" s="222" t="str">
        <f t="shared" si="357"/>
        <v>-</v>
      </c>
      <c r="AQ234" s="210">
        <f>_xlfn.MAXIFS(Y!$F$61:$J$61, Y!$F$61:$J$61, "&lt;="&amp;AP234)</f>
        <v>0</v>
      </c>
      <c r="AR234" s="210" cm="1">
        <f t="array" ref="AR234">IFERROR(IF(AN234&gt;0, INDEX(Appliances, $W234, MATCH($AQ234, Y!$F$61:$J$61, 0)+3),0), 0)</f>
        <v>0</v>
      </c>
      <c r="AS234" s="64"/>
      <c r="AT234" s="211" t="b">
        <f t="shared" si="226"/>
        <v>0</v>
      </c>
      <c r="AU234" s="211">
        <f t="shared" si="332"/>
        <v>0</v>
      </c>
      <c r="AV234" s="211">
        <f t="shared" si="333"/>
        <v>0</v>
      </c>
      <c r="AW234" s="212">
        <f t="shared" si="358"/>
        <v>0</v>
      </c>
      <c r="AX234" s="213">
        <f t="shared" si="359"/>
        <v>0</v>
      </c>
      <c r="AY234" s="222" t="str">
        <f t="shared" si="360"/>
        <v>-</v>
      </c>
      <c r="AZ234" s="210">
        <f>_xlfn.MAXIFS(Y!$F$61:$J$61, Y!$F$61:$J$61, "&lt;="&amp;AY234)</f>
        <v>0</v>
      </c>
      <c r="BA234" s="210" cm="1">
        <f t="array" ref="BA234">IFERROR(IF(AW234&gt;0, INDEX(Appliances, $W234, MATCH($AQ234, Y!$F$61:$J$61, 0)+3),0), 0)</f>
        <v>0</v>
      </c>
      <c r="BB234" s="64"/>
    </row>
    <row r="235" spans="1:54" s="264" customFormat="1" ht="12" x14ac:dyDescent="0.2">
      <c r="A235" s="64"/>
      <c r="B235" s="251">
        <v>213</v>
      </c>
      <c r="C235" s="255"/>
      <c r="D235" s="255"/>
      <c r="E235" s="256"/>
      <c r="F235" s="257" t="str">
        <f>IFERROR(VLOOKUP(E235, Z!$A$2:$C$4127, 3, FALSE), "")</f>
        <v/>
      </c>
      <c r="G235" s="258"/>
      <c r="H235" s="255"/>
      <c r="I235" s="255"/>
      <c r="J235" s="256"/>
      <c r="K235" s="259"/>
      <c r="L235" s="260"/>
      <c r="M235" s="253">
        <f t="shared" si="209"/>
        <v>0</v>
      </c>
      <c r="N235" s="261"/>
      <c r="O235" s="260"/>
      <c r="P235" s="253">
        <f t="shared" si="348"/>
        <v>0</v>
      </c>
      <c r="Q235" s="261"/>
      <c r="R235" s="260"/>
      <c r="S235" s="262">
        <f t="shared" si="349"/>
        <v>0</v>
      </c>
      <c r="T235" s="268"/>
      <c r="U235" s="263">
        <f t="shared" si="350"/>
        <v>0</v>
      </c>
      <c r="V235" s="64"/>
      <c r="W235" s="210">
        <f t="shared" si="361"/>
        <v>0</v>
      </c>
      <c r="X235" s="210" t="str">
        <f t="shared" si="351"/>
        <v>-</v>
      </c>
      <c r="Y235" s="210" t="e">
        <f>IF(X235, MATCH(J235, Y!$F$62:$H$62, 0), 0)</f>
        <v>#VALUE!</v>
      </c>
      <c r="Z235" s="210" cm="1">
        <f t="array" ref="Z235">IFERROR(IF($X235, INDEX(Appliances, $W235, $Y235+3), 0), 0)</f>
        <v>0</v>
      </c>
      <c r="AA235" s="64"/>
      <c r="AB235" s="211" t="b">
        <f t="shared" si="219"/>
        <v>0</v>
      </c>
      <c r="AC235" s="211" cm="1">
        <f t="array" ref="AC235">IF($AB235, INDEX(Appliances, $W235, 9), 0)</f>
        <v>0</v>
      </c>
      <c r="AD235" s="211" cm="1">
        <f t="array" ref="AD235">IF($AB235, INDEX(Appliances, $W235, 10), 0)</f>
        <v>0</v>
      </c>
      <c r="AE235" s="212">
        <f t="shared" si="352"/>
        <v>0</v>
      </c>
      <c r="AF235" s="213">
        <f t="shared" si="353"/>
        <v>0</v>
      </c>
      <c r="AG235" s="222" t="str">
        <f t="shared" si="354"/>
        <v>-</v>
      </c>
      <c r="AH235" s="210">
        <f>_xlfn.MAXIFS(Y!$F$61:$J$61, Y!$F$61:$J$61, "&lt;="&amp;AG235)</f>
        <v>0</v>
      </c>
      <c r="AI235" s="210" cm="1">
        <f t="array" ref="AI235">IFERROR(IF(AE235&gt;0, INDEX(Appliances, $W235, MATCH($AH235, Y!$F$61:$J$61, 0)+3),0), 0)</f>
        <v>0</v>
      </c>
      <c r="AJ235" s="64"/>
      <c r="AK235" s="211" t="b">
        <f t="shared" si="222"/>
        <v>0</v>
      </c>
      <c r="AL235" s="211" cm="1">
        <f t="array" ref="AL235">IF($AK235, INDEX(Appliances, $W235, 9), 0)</f>
        <v>0</v>
      </c>
      <c r="AM235" s="211" cm="1">
        <f t="array" ref="AM235">IF($AK235, INDEX(Appliances, $W235, 10), 0)</f>
        <v>0</v>
      </c>
      <c r="AN235" s="212">
        <f t="shared" si="355"/>
        <v>0</v>
      </c>
      <c r="AO235" s="213">
        <f t="shared" si="356"/>
        <v>0</v>
      </c>
      <c r="AP235" s="222" t="str">
        <f t="shared" si="357"/>
        <v>-</v>
      </c>
      <c r="AQ235" s="210">
        <f>_xlfn.MAXIFS(Y!$F$61:$J$61, Y!$F$61:$J$61, "&lt;="&amp;AP235)</f>
        <v>0</v>
      </c>
      <c r="AR235" s="210" cm="1">
        <f t="array" ref="AR235">IFERROR(IF(AN235&gt;0, INDEX(Appliances, $W235, MATCH($AQ235, Y!$F$61:$J$61, 0)+3),0), 0)</f>
        <v>0</v>
      </c>
      <c r="AS235" s="64"/>
      <c r="AT235" s="211" t="b">
        <f t="shared" si="226"/>
        <v>0</v>
      </c>
      <c r="AU235" s="211">
        <f t="shared" si="329"/>
        <v>0</v>
      </c>
      <c r="AV235" s="211">
        <f t="shared" si="330"/>
        <v>0</v>
      </c>
      <c r="AW235" s="212">
        <f t="shared" si="358"/>
        <v>0</v>
      </c>
      <c r="AX235" s="213">
        <f t="shared" si="359"/>
        <v>0</v>
      </c>
      <c r="AY235" s="222" t="str">
        <f t="shared" si="360"/>
        <v>-</v>
      </c>
      <c r="AZ235" s="210">
        <f>_xlfn.MAXIFS(Y!$F$61:$J$61, Y!$F$61:$J$61, "&lt;="&amp;AY235)</f>
        <v>0</v>
      </c>
      <c r="BA235" s="210" cm="1">
        <f t="array" ref="BA235">IFERROR(IF(AW235&gt;0, INDEX(Appliances, $W235, MATCH($AQ235, Y!$F$61:$J$61, 0)+3),0), 0)</f>
        <v>0</v>
      </c>
      <c r="BB235" s="64"/>
    </row>
    <row r="236" spans="1:54" s="264" customFormat="1" ht="12" x14ac:dyDescent="0.2">
      <c r="A236" s="64"/>
      <c r="B236" s="251">
        <v>214</v>
      </c>
      <c r="C236" s="255"/>
      <c r="D236" s="255"/>
      <c r="E236" s="256"/>
      <c r="F236" s="257" t="str">
        <f>IFERROR(VLOOKUP(E236, Z!$A$2:$C$4127, 3, FALSE), "")</f>
        <v/>
      </c>
      <c r="G236" s="258"/>
      <c r="H236" s="255"/>
      <c r="I236" s="255"/>
      <c r="J236" s="256"/>
      <c r="K236" s="259"/>
      <c r="L236" s="260"/>
      <c r="M236" s="253">
        <f t="shared" si="209"/>
        <v>0</v>
      </c>
      <c r="N236" s="261"/>
      <c r="O236" s="260"/>
      <c r="P236" s="253">
        <f t="shared" si="348"/>
        <v>0</v>
      </c>
      <c r="Q236" s="261"/>
      <c r="R236" s="260"/>
      <c r="S236" s="262">
        <f t="shared" si="349"/>
        <v>0</v>
      </c>
      <c r="T236" s="268"/>
      <c r="U236" s="263">
        <f t="shared" si="350"/>
        <v>0</v>
      </c>
      <c r="V236" s="64"/>
      <c r="W236" s="210">
        <f t="shared" si="361"/>
        <v>0</v>
      </c>
      <c r="X236" s="210" t="str">
        <f t="shared" si="351"/>
        <v>-</v>
      </c>
      <c r="Y236" s="210" t="e">
        <f>IF(X236, MATCH(J236, Y!$F$62:$H$62, 0), 0)</f>
        <v>#VALUE!</v>
      </c>
      <c r="Z236" s="210" cm="1">
        <f t="array" ref="Z236">IFERROR(IF($X236, INDEX(Appliances, $W236, $Y236+3), 0), 0)</f>
        <v>0</v>
      </c>
      <c r="AA236" s="64"/>
      <c r="AB236" s="211" t="b">
        <f t="shared" si="219"/>
        <v>0</v>
      </c>
      <c r="AC236" s="211" cm="1">
        <f t="array" ref="AC236">IF($AB236, INDEX(Appliances, $W236, 9), 0)</f>
        <v>0</v>
      </c>
      <c r="AD236" s="211" cm="1">
        <f t="array" ref="AD236">IF($AB236, INDEX(Appliances, $W236, 10), 0)</f>
        <v>0</v>
      </c>
      <c r="AE236" s="212">
        <f t="shared" si="352"/>
        <v>0</v>
      </c>
      <c r="AF236" s="213">
        <f t="shared" si="353"/>
        <v>0</v>
      </c>
      <c r="AG236" s="222" t="str">
        <f t="shared" si="354"/>
        <v>-</v>
      </c>
      <c r="AH236" s="210">
        <f>_xlfn.MAXIFS(Y!$F$61:$J$61, Y!$F$61:$J$61, "&lt;="&amp;AG236)</f>
        <v>0</v>
      </c>
      <c r="AI236" s="210" cm="1">
        <f t="array" ref="AI236">IFERROR(IF(AE236&gt;0, INDEX(Appliances, $W236, MATCH($AH236, Y!$F$61:$J$61, 0)+3),0), 0)</f>
        <v>0</v>
      </c>
      <c r="AJ236" s="64"/>
      <c r="AK236" s="211" t="b">
        <f t="shared" si="222"/>
        <v>0</v>
      </c>
      <c r="AL236" s="211" cm="1">
        <f t="array" ref="AL236">IF($AK236, INDEX(Appliances, $W236, 9), 0)</f>
        <v>0</v>
      </c>
      <c r="AM236" s="211" cm="1">
        <f t="array" ref="AM236">IF($AK236, INDEX(Appliances, $W236, 10), 0)</f>
        <v>0</v>
      </c>
      <c r="AN236" s="212">
        <f t="shared" si="355"/>
        <v>0</v>
      </c>
      <c r="AO236" s="213">
        <f t="shared" si="356"/>
        <v>0</v>
      </c>
      <c r="AP236" s="222" t="str">
        <f t="shared" si="357"/>
        <v>-</v>
      </c>
      <c r="AQ236" s="210">
        <f>_xlfn.MAXIFS(Y!$F$61:$J$61, Y!$F$61:$J$61, "&lt;="&amp;AP236)</f>
        <v>0</v>
      </c>
      <c r="AR236" s="210" cm="1">
        <f t="array" ref="AR236">IFERROR(IF(AN236&gt;0, INDEX(Appliances, $W236, MATCH($AQ236, Y!$F$61:$J$61, 0)+3),0), 0)</f>
        <v>0</v>
      </c>
      <c r="AS236" s="64"/>
      <c r="AT236" s="211" t="b">
        <f t="shared" si="226"/>
        <v>0</v>
      </c>
      <c r="AU236" s="211">
        <f t="shared" si="332"/>
        <v>0</v>
      </c>
      <c r="AV236" s="211">
        <f t="shared" si="333"/>
        <v>0</v>
      </c>
      <c r="AW236" s="212">
        <f t="shared" si="358"/>
        <v>0</v>
      </c>
      <c r="AX236" s="213">
        <f t="shared" si="359"/>
        <v>0</v>
      </c>
      <c r="AY236" s="222" t="str">
        <f t="shared" si="360"/>
        <v>-</v>
      </c>
      <c r="AZ236" s="210">
        <f>_xlfn.MAXIFS(Y!$F$61:$J$61, Y!$F$61:$J$61, "&lt;="&amp;AY236)</f>
        <v>0</v>
      </c>
      <c r="BA236" s="210" cm="1">
        <f t="array" ref="BA236">IFERROR(IF(AW236&gt;0, INDEX(Appliances, $W236, MATCH($AQ236, Y!$F$61:$J$61, 0)+3),0), 0)</f>
        <v>0</v>
      </c>
      <c r="BB236" s="64"/>
    </row>
    <row r="237" spans="1:54" s="264" customFormat="1" ht="12" x14ac:dyDescent="0.2">
      <c r="A237" s="64"/>
      <c r="B237" s="251">
        <v>215</v>
      </c>
      <c r="C237" s="255"/>
      <c r="D237" s="255"/>
      <c r="E237" s="256"/>
      <c r="F237" s="257" t="str">
        <f>IFERROR(VLOOKUP(E237, Z!$A$2:$C$4127, 3, FALSE), "")</f>
        <v/>
      </c>
      <c r="G237" s="258"/>
      <c r="H237" s="255"/>
      <c r="I237" s="255"/>
      <c r="J237" s="256"/>
      <c r="K237" s="259"/>
      <c r="L237" s="260"/>
      <c r="M237" s="253">
        <f t="shared" si="209"/>
        <v>0</v>
      </c>
      <c r="N237" s="261"/>
      <c r="O237" s="260"/>
      <c r="P237" s="253">
        <f t="shared" si="348"/>
        <v>0</v>
      </c>
      <c r="Q237" s="261"/>
      <c r="R237" s="260"/>
      <c r="S237" s="262">
        <f t="shared" si="349"/>
        <v>0</v>
      </c>
      <c r="T237" s="268"/>
      <c r="U237" s="263">
        <f t="shared" si="350"/>
        <v>0</v>
      </c>
      <c r="V237" s="64"/>
      <c r="W237" s="210">
        <f t="shared" si="361"/>
        <v>0</v>
      </c>
      <c r="X237" s="210" t="str">
        <f t="shared" si="351"/>
        <v>-</v>
      </c>
      <c r="Y237" s="210" t="e">
        <f>IF(X237, MATCH(J237, Y!$F$62:$H$62, 0), 0)</f>
        <v>#VALUE!</v>
      </c>
      <c r="Z237" s="210" cm="1">
        <f t="array" ref="Z237">IFERROR(IF($X237, INDEX(Appliances, $W237, $Y237+3), 0), 0)</f>
        <v>0</v>
      </c>
      <c r="AA237" s="64"/>
      <c r="AB237" s="211" t="b">
        <f t="shared" si="219"/>
        <v>0</v>
      </c>
      <c r="AC237" s="211" cm="1">
        <f t="array" ref="AC237">IF($AB237, INDEX(Appliances, $W237, 9), 0)</f>
        <v>0</v>
      </c>
      <c r="AD237" s="211" cm="1">
        <f t="array" ref="AD237">IF($AB237, INDEX(Appliances, $W237, 10), 0)</f>
        <v>0</v>
      </c>
      <c r="AE237" s="212">
        <f t="shared" si="352"/>
        <v>0</v>
      </c>
      <c r="AF237" s="213">
        <f t="shared" si="353"/>
        <v>0</v>
      </c>
      <c r="AG237" s="222" t="str">
        <f t="shared" si="354"/>
        <v>-</v>
      </c>
      <c r="AH237" s="210">
        <f>_xlfn.MAXIFS(Y!$F$61:$J$61, Y!$F$61:$J$61, "&lt;="&amp;AG237)</f>
        <v>0</v>
      </c>
      <c r="AI237" s="210" cm="1">
        <f t="array" ref="AI237">IFERROR(IF(AE237&gt;0, INDEX(Appliances, $W237, MATCH($AH237, Y!$F$61:$J$61, 0)+3),0), 0)</f>
        <v>0</v>
      </c>
      <c r="AJ237" s="64"/>
      <c r="AK237" s="211" t="b">
        <f t="shared" si="222"/>
        <v>0</v>
      </c>
      <c r="AL237" s="211" cm="1">
        <f t="array" ref="AL237">IF($AK237, INDEX(Appliances, $W237, 9), 0)</f>
        <v>0</v>
      </c>
      <c r="AM237" s="211" cm="1">
        <f t="array" ref="AM237">IF($AK237, INDEX(Appliances, $W237, 10), 0)</f>
        <v>0</v>
      </c>
      <c r="AN237" s="212">
        <f t="shared" si="355"/>
        <v>0</v>
      </c>
      <c r="AO237" s="213">
        <f t="shared" si="356"/>
        <v>0</v>
      </c>
      <c r="AP237" s="222" t="str">
        <f t="shared" si="357"/>
        <v>-</v>
      </c>
      <c r="AQ237" s="210">
        <f>_xlfn.MAXIFS(Y!$F$61:$J$61, Y!$F$61:$J$61, "&lt;="&amp;AP237)</f>
        <v>0</v>
      </c>
      <c r="AR237" s="210" cm="1">
        <f t="array" ref="AR237">IFERROR(IF(AN237&gt;0, INDEX(Appliances, $W237, MATCH($AQ237, Y!$F$61:$J$61, 0)+3),0), 0)</f>
        <v>0</v>
      </c>
      <c r="AS237" s="64"/>
      <c r="AT237" s="211" t="b">
        <f t="shared" si="226"/>
        <v>0</v>
      </c>
      <c r="AU237" s="211">
        <f t="shared" si="329"/>
        <v>0</v>
      </c>
      <c r="AV237" s="211">
        <f t="shared" si="330"/>
        <v>0</v>
      </c>
      <c r="AW237" s="212">
        <f t="shared" si="358"/>
        <v>0</v>
      </c>
      <c r="AX237" s="213">
        <f t="shared" si="359"/>
        <v>0</v>
      </c>
      <c r="AY237" s="222" t="str">
        <f t="shared" si="360"/>
        <v>-</v>
      </c>
      <c r="AZ237" s="210">
        <f>_xlfn.MAXIFS(Y!$F$61:$J$61, Y!$F$61:$J$61, "&lt;="&amp;AY237)</f>
        <v>0</v>
      </c>
      <c r="BA237" s="210" cm="1">
        <f t="array" ref="BA237">IFERROR(IF(AW237&gt;0, INDEX(Appliances, $W237, MATCH($AQ237, Y!$F$61:$J$61, 0)+3),0), 0)</f>
        <v>0</v>
      </c>
      <c r="BB237" s="64"/>
    </row>
    <row r="238" spans="1:54" s="264" customFormat="1" ht="12" x14ac:dyDescent="0.2">
      <c r="A238" s="64"/>
      <c r="B238" s="251">
        <v>216</v>
      </c>
      <c r="C238" s="255"/>
      <c r="D238" s="255"/>
      <c r="E238" s="256"/>
      <c r="F238" s="257" t="str">
        <f>IFERROR(VLOOKUP(E238, Z!$A$2:$C$4127, 3, FALSE), "")</f>
        <v/>
      </c>
      <c r="G238" s="258"/>
      <c r="H238" s="255"/>
      <c r="I238" s="255"/>
      <c r="J238" s="256"/>
      <c r="K238" s="259"/>
      <c r="L238" s="260"/>
      <c r="M238" s="253">
        <f t="shared" si="209"/>
        <v>0</v>
      </c>
      <c r="N238" s="261"/>
      <c r="O238" s="260"/>
      <c r="P238" s="253">
        <f t="shared" si="348"/>
        <v>0</v>
      </c>
      <c r="Q238" s="261"/>
      <c r="R238" s="260"/>
      <c r="S238" s="262">
        <f t="shared" si="349"/>
        <v>0</v>
      </c>
      <c r="T238" s="268"/>
      <c r="U238" s="263">
        <f t="shared" si="350"/>
        <v>0</v>
      </c>
      <c r="V238" s="64"/>
      <c r="W238" s="210">
        <f t="shared" si="361"/>
        <v>0</v>
      </c>
      <c r="X238" s="210" t="str">
        <f t="shared" si="351"/>
        <v>-</v>
      </c>
      <c r="Y238" s="210" t="e">
        <f>IF(X238, MATCH(J238, Y!$F$62:$H$62, 0), 0)</f>
        <v>#VALUE!</v>
      </c>
      <c r="Z238" s="210" cm="1">
        <f t="array" ref="Z238">IFERROR(IF($X238, INDEX(Appliances, $W238, $Y238+3), 0), 0)</f>
        <v>0</v>
      </c>
      <c r="AA238" s="64"/>
      <c r="AB238" s="211" t="b">
        <f t="shared" si="219"/>
        <v>0</v>
      </c>
      <c r="AC238" s="211" cm="1">
        <f t="array" ref="AC238">IF($AB238, INDEX(Appliances, $W238, 9), 0)</f>
        <v>0</v>
      </c>
      <c r="AD238" s="211" cm="1">
        <f t="array" ref="AD238">IF($AB238, INDEX(Appliances, $W238, 10), 0)</f>
        <v>0</v>
      </c>
      <c r="AE238" s="212">
        <f t="shared" si="352"/>
        <v>0</v>
      </c>
      <c r="AF238" s="213">
        <f t="shared" si="353"/>
        <v>0</v>
      </c>
      <c r="AG238" s="222" t="str">
        <f t="shared" si="354"/>
        <v>-</v>
      </c>
      <c r="AH238" s="210">
        <f>_xlfn.MAXIFS(Y!$F$61:$J$61, Y!$F$61:$J$61, "&lt;="&amp;AG238)</f>
        <v>0</v>
      </c>
      <c r="AI238" s="210" cm="1">
        <f t="array" ref="AI238">IFERROR(IF(AE238&gt;0, INDEX(Appliances, $W238, MATCH($AH238, Y!$F$61:$J$61, 0)+3),0), 0)</f>
        <v>0</v>
      </c>
      <c r="AJ238" s="64"/>
      <c r="AK238" s="211" t="b">
        <f t="shared" si="222"/>
        <v>0</v>
      </c>
      <c r="AL238" s="211" cm="1">
        <f t="array" ref="AL238">IF($AK238, INDEX(Appliances, $W238, 9), 0)</f>
        <v>0</v>
      </c>
      <c r="AM238" s="211" cm="1">
        <f t="array" ref="AM238">IF($AK238, INDEX(Appliances, $W238, 10), 0)</f>
        <v>0</v>
      </c>
      <c r="AN238" s="212">
        <f t="shared" si="355"/>
        <v>0</v>
      </c>
      <c r="AO238" s="213">
        <f t="shared" si="356"/>
        <v>0</v>
      </c>
      <c r="AP238" s="222" t="str">
        <f t="shared" si="357"/>
        <v>-</v>
      </c>
      <c r="AQ238" s="210">
        <f>_xlfn.MAXIFS(Y!$F$61:$J$61, Y!$F$61:$J$61, "&lt;="&amp;AP238)</f>
        <v>0</v>
      </c>
      <c r="AR238" s="210" cm="1">
        <f t="array" ref="AR238">IFERROR(IF(AN238&gt;0, INDEX(Appliances, $W238, MATCH($AQ238, Y!$F$61:$J$61, 0)+3),0), 0)</f>
        <v>0</v>
      </c>
      <c r="AS238" s="64"/>
      <c r="AT238" s="211" t="b">
        <f t="shared" si="226"/>
        <v>0</v>
      </c>
      <c r="AU238" s="211">
        <f t="shared" si="332"/>
        <v>0</v>
      </c>
      <c r="AV238" s="211">
        <f t="shared" si="333"/>
        <v>0</v>
      </c>
      <c r="AW238" s="212">
        <f t="shared" si="358"/>
        <v>0</v>
      </c>
      <c r="AX238" s="213">
        <f t="shared" si="359"/>
        <v>0</v>
      </c>
      <c r="AY238" s="222" t="str">
        <f t="shared" si="360"/>
        <v>-</v>
      </c>
      <c r="AZ238" s="210">
        <f>_xlfn.MAXIFS(Y!$F$61:$J$61, Y!$F$61:$J$61, "&lt;="&amp;AY238)</f>
        <v>0</v>
      </c>
      <c r="BA238" s="210" cm="1">
        <f t="array" ref="BA238">IFERROR(IF(AW238&gt;0, INDEX(Appliances, $W238, MATCH($AQ238, Y!$F$61:$J$61, 0)+3),0), 0)</f>
        <v>0</v>
      </c>
      <c r="BB238" s="64"/>
    </row>
    <row r="239" spans="1:54" s="264" customFormat="1" ht="12" x14ac:dyDescent="0.2">
      <c r="A239" s="64"/>
      <c r="B239" s="251">
        <v>217</v>
      </c>
      <c r="C239" s="255"/>
      <c r="D239" s="255"/>
      <c r="E239" s="256"/>
      <c r="F239" s="257" t="str">
        <f>IFERROR(VLOOKUP(E239, Z!$A$2:$C$4127, 3, FALSE), "")</f>
        <v/>
      </c>
      <c r="G239" s="258"/>
      <c r="H239" s="255"/>
      <c r="I239" s="255"/>
      <c r="J239" s="256"/>
      <c r="K239" s="259"/>
      <c r="L239" s="260"/>
      <c r="M239" s="253">
        <f t="shared" si="209"/>
        <v>0</v>
      </c>
      <c r="N239" s="261"/>
      <c r="O239" s="260"/>
      <c r="P239" s="253">
        <f t="shared" si="348"/>
        <v>0</v>
      </c>
      <c r="Q239" s="261"/>
      <c r="R239" s="260"/>
      <c r="S239" s="262">
        <f t="shared" si="349"/>
        <v>0</v>
      </c>
      <c r="T239" s="268"/>
      <c r="U239" s="263">
        <f t="shared" si="350"/>
        <v>0</v>
      </c>
      <c r="V239" s="64"/>
      <c r="W239" s="210">
        <f t="shared" si="361"/>
        <v>0</v>
      </c>
      <c r="X239" s="210" t="str">
        <f t="shared" si="351"/>
        <v>-</v>
      </c>
      <c r="Y239" s="210" t="e">
        <f>IF(X239, MATCH(J239, Y!$F$62:$H$62, 0), 0)</f>
        <v>#VALUE!</v>
      </c>
      <c r="Z239" s="210" cm="1">
        <f t="array" ref="Z239">IFERROR(IF($X239, INDEX(Appliances, $W239, $Y239+3), 0), 0)</f>
        <v>0</v>
      </c>
      <c r="AA239" s="64"/>
      <c r="AB239" s="211" t="b">
        <f t="shared" si="219"/>
        <v>0</v>
      </c>
      <c r="AC239" s="211" cm="1">
        <f t="array" ref="AC239">IF($AB239, INDEX(Appliances, $W239, 9), 0)</f>
        <v>0</v>
      </c>
      <c r="AD239" s="211" cm="1">
        <f t="array" ref="AD239">IF($AB239, INDEX(Appliances, $W239, 10), 0)</f>
        <v>0</v>
      </c>
      <c r="AE239" s="212">
        <f t="shared" si="352"/>
        <v>0</v>
      </c>
      <c r="AF239" s="213">
        <f t="shared" si="353"/>
        <v>0</v>
      </c>
      <c r="AG239" s="222" t="str">
        <f t="shared" si="354"/>
        <v>-</v>
      </c>
      <c r="AH239" s="210">
        <f>_xlfn.MAXIFS(Y!$F$61:$J$61, Y!$F$61:$J$61, "&lt;="&amp;AG239)</f>
        <v>0</v>
      </c>
      <c r="AI239" s="210" cm="1">
        <f t="array" ref="AI239">IFERROR(IF(AE239&gt;0, INDEX(Appliances, $W239, MATCH($AH239, Y!$F$61:$J$61, 0)+3),0), 0)</f>
        <v>0</v>
      </c>
      <c r="AJ239" s="64"/>
      <c r="AK239" s="211" t="b">
        <f t="shared" si="222"/>
        <v>0</v>
      </c>
      <c r="AL239" s="211" cm="1">
        <f t="array" ref="AL239">IF($AK239, INDEX(Appliances, $W239, 9), 0)</f>
        <v>0</v>
      </c>
      <c r="AM239" s="211" cm="1">
        <f t="array" ref="AM239">IF($AK239, INDEX(Appliances, $W239, 10), 0)</f>
        <v>0</v>
      </c>
      <c r="AN239" s="212">
        <f t="shared" si="355"/>
        <v>0</v>
      </c>
      <c r="AO239" s="213">
        <f t="shared" si="356"/>
        <v>0</v>
      </c>
      <c r="AP239" s="222" t="str">
        <f t="shared" si="357"/>
        <v>-</v>
      </c>
      <c r="AQ239" s="210">
        <f>_xlfn.MAXIFS(Y!$F$61:$J$61, Y!$F$61:$J$61, "&lt;="&amp;AP239)</f>
        <v>0</v>
      </c>
      <c r="AR239" s="210" cm="1">
        <f t="array" ref="AR239">IFERROR(IF(AN239&gt;0, INDEX(Appliances, $W239, MATCH($AQ239, Y!$F$61:$J$61, 0)+3),0), 0)</f>
        <v>0</v>
      </c>
      <c r="AS239" s="64"/>
      <c r="AT239" s="211" t="b">
        <f t="shared" si="226"/>
        <v>0</v>
      </c>
      <c r="AU239" s="211">
        <f t="shared" si="329"/>
        <v>0</v>
      </c>
      <c r="AV239" s="211">
        <f t="shared" si="330"/>
        <v>0</v>
      </c>
      <c r="AW239" s="212">
        <f t="shared" si="358"/>
        <v>0</v>
      </c>
      <c r="AX239" s="213">
        <f t="shared" si="359"/>
        <v>0</v>
      </c>
      <c r="AY239" s="222" t="str">
        <f t="shared" si="360"/>
        <v>-</v>
      </c>
      <c r="AZ239" s="210">
        <f>_xlfn.MAXIFS(Y!$F$61:$J$61, Y!$F$61:$J$61, "&lt;="&amp;AY239)</f>
        <v>0</v>
      </c>
      <c r="BA239" s="210" cm="1">
        <f t="array" ref="BA239">IFERROR(IF(AW239&gt;0, INDEX(Appliances, $W239, MATCH($AQ239, Y!$F$61:$J$61, 0)+3),0), 0)</f>
        <v>0</v>
      </c>
      <c r="BB239" s="64"/>
    </row>
    <row r="240" spans="1:54" s="264" customFormat="1" ht="12" x14ac:dyDescent="0.2">
      <c r="A240" s="64"/>
      <c r="B240" s="251">
        <v>218</v>
      </c>
      <c r="C240" s="255"/>
      <c r="D240" s="255"/>
      <c r="E240" s="256"/>
      <c r="F240" s="257" t="str">
        <f>IFERROR(VLOOKUP(E240, Z!$A$2:$C$4127, 3, FALSE), "")</f>
        <v/>
      </c>
      <c r="G240" s="258"/>
      <c r="H240" s="255"/>
      <c r="I240" s="255"/>
      <c r="J240" s="256"/>
      <c r="K240" s="259"/>
      <c r="L240" s="260"/>
      <c r="M240" s="253">
        <f t="shared" si="209"/>
        <v>0</v>
      </c>
      <c r="N240" s="261"/>
      <c r="O240" s="260"/>
      <c r="P240" s="253">
        <f t="shared" si="348"/>
        <v>0</v>
      </c>
      <c r="Q240" s="261"/>
      <c r="R240" s="260"/>
      <c r="S240" s="262">
        <f t="shared" si="349"/>
        <v>0</v>
      </c>
      <c r="T240" s="268"/>
      <c r="U240" s="263">
        <f t="shared" si="350"/>
        <v>0</v>
      </c>
      <c r="V240" s="64"/>
      <c r="W240" s="210">
        <f t="shared" si="361"/>
        <v>0</v>
      </c>
      <c r="X240" s="210" t="str">
        <f t="shared" si="351"/>
        <v>-</v>
      </c>
      <c r="Y240" s="210" t="e">
        <f>IF(X240, MATCH(J240, Y!$F$62:$H$62, 0), 0)</f>
        <v>#VALUE!</v>
      </c>
      <c r="Z240" s="210" cm="1">
        <f t="array" ref="Z240">IFERROR(IF($X240, INDEX(Appliances, $W240, $Y240+3), 0), 0)</f>
        <v>0</v>
      </c>
      <c r="AA240" s="64"/>
      <c r="AB240" s="211" t="b">
        <f t="shared" si="219"/>
        <v>0</v>
      </c>
      <c r="AC240" s="211" cm="1">
        <f t="array" ref="AC240">IF($AB240, INDEX(Appliances, $W240, 9), 0)</f>
        <v>0</v>
      </c>
      <c r="AD240" s="211" cm="1">
        <f t="array" ref="AD240">IF($AB240, INDEX(Appliances, $W240, 10), 0)</f>
        <v>0</v>
      </c>
      <c r="AE240" s="212">
        <f t="shared" si="352"/>
        <v>0</v>
      </c>
      <c r="AF240" s="213">
        <f t="shared" si="353"/>
        <v>0</v>
      </c>
      <c r="AG240" s="222" t="str">
        <f t="shared" si="354"/>
        <v>-</v>
      </c>
      <c r="AH240" s="210">
        <f>_xlfn.MAXIFS(Y!$F$61:$J$61, Y!$F$61:$J$61, "&lt;="&amp;AG240)</f>
        <v>0</v>
      </c>
      <c r="AI240" s="210" cm="1">
        <f t="array" ref="AI240">IFERROR(IF(AE240&gt;0, INDEX(Appliances, $W240, MATCH($AH240, Y!$F$61:$J$61, 0)+3),0), 0)</f>
        <v>0</v>
      </c>
      <c r="AJ240" s="64"/>
      <c r="AK240" s="211" t="b">
        <f t="shared" si="222"/>
        <v>0</v>
      </c>
      <c r="AL240" s="211" cm="1">
        <f t="array" ref="AL240">IF($AK240, INDEX(Appliances, $W240, 9), 0)</f>
        <v>0</v>
      </c>
      <c r="AM240" s="211" cm="1">
        <f t="array" ref="AM240">IF($AK240, INDEX(Appliances, $W240, 10), 0)</f>
        <v>0</v>
      </c>
      <c r="AN240" s="212">
        <f t="shared" si="355"/>
        <v>0</v>
      </c>
      <c r="AO240" s="213">
        <f t="shared" si="356"/>
        <v>0</v>
      </c>
      <c r="AP240" s="222" t="str">
        <f t="shared" si="357"/>
        <v>-</v>
      </c>
      <c r="AQ240" s="210">
        <f>_xlfn.MAXIFS(Y!$F$61:$J$61, Y!$F$61:$J$61, "&lt;="&amp;AP240)</f>
        <v>0</v>
      </c>
      <c r="AR240" s="210" cm="1">
        <f t="array" ref="AR240">IFERROR(IF(AN240&gt;0, INDEX(Appliances, $W240, MATCH($AQ240, Y!$F$61:$J$61, 0)+3),0), 0)</f>
        <v>0</v>
      </c>
      <c r="AS240" s="64"/>
      <c r="AT240" s="211" t="b">
        <f t="shared" si="226"/>
        <v>0</v>
      </c>
      <c r="AU240" s="211">
        <f t="shared" si="332"/>
        <v>0</v>
      </c>
      <c r="AV240" s="211">
        <f t="shared" si="333"/>
        <v>0</v>
      </c>
      <c r="AW240" s="212">
        <f t="shared" si="358"/>
        <v>0</v>
      </c>
      <c r="AX240" s="213">
        <f t="shared" si="359"/>
        <v>0</v>
      </c>
      <c r="AY240" s="222" t="str">
        <f t="shared" si="360"/>
        <v>-</v>
      </c>
      <c r="AZ240" s="210">
        <f>_xlfn.MAXIFS(Y!$F$61:$J$61, Y!$F$61:$J$61, "&lt;="&amp;AY240)</f>
        <v>0</v>
      </c>
      <c r="BA240" s="210" cm="1">
        <f t="array" ref="BA240">IFERROR(IF(AW240&gt;0, INDEX(Appliances, $W240, MATCH($AQ240, Y!$F$61:$J$61, 0)+3),0), 0)</f>
        <v>0</v>
      </c>
      <c r="BB240" s="64"/>
    </row>
    <row r="241" spans="1:54" s="264" customFormat="1" ht="12" x14ac:dyDescent="0.2">
      <c r="A241" s="64"/>
      <c r="B241" s="251">
        <v>219</v>
      </c>
      <c r="C241" s="255"/>
      <c r="D241" s="255"/>
      <c r="E241" s="256"/>
      <c r="F241" s="257" t="str">
        <f>IFERROR(VLOOKUP(E241, Z!$A$2:$C$4127, 3, FALSE), "")</f>
        <v/>
      </c>
      <c r="G241" s="258"/>
      <c r="H241" s="255"/>
      <c r="I241" s="255"/>
      <c r="J241" s="256"/>
      <c r="K241" s="259"/>
      <c r="L241" s="260"/>
      <c r="M241" s="253">
        <f t="shared" si="209"/>
        <v>0</v>
      </c>
      <c r="N241" s="261"/>
      <c r="O241" s="260"/>
      <c r="P241" s="253">
        <f t="shared" si="348"/>
        <v>0</v>
      </c>
      <c r="Q241" s="261"/>
      <c r="R241" s="260"/>
      <c r="S241" s="262">
        <f t="shared" si="349"/>
        <v>0</v>
      </c>
      <c r="T241" s="268"/>
      <c r="U241" s="263">
        <f t="shared" si="350"/>
        <v>0</v>
      </c>
      <c r="V241" s="64"/>
      <c r="W241" s="210">
        <f t="shared" si="361"/>
        <v>0</v>
      </c>
      <c r="X241" s="210" t="str">
        <f t="shared" si="351"/>
        <v>-</v>
      </c>
      <c r="Y241" s="210" t="e">
        <f>IF(X241, MATCH(J241, Y!$F$62:$H$62, 0), 0)</f>
        <v>#VALUE!</v>
      </c>
      <c r="Z241" s="210" cm="1">
        <f t="array" ref="Z241">IFERROR(IF($X241, INDEX(Appliances, $W241, $Y241+3), 0), 0)</f>
        <v>0</v>
      </c>
      <c r="AA241" s="64"/>
      <c r="AB241" s="211" t="b">
        <f t="shared" si="219"/>
        <v>0</v>
      </c>
      <c r="AC241" s="211" cm="1">
        <f t="array" ref="AC241">IF($AB241, INDEX(Appliances, $W241, 9), 0)</f>
        <v>0</v>
      </c>
      <c r="AD241" s="211" cm="1">
        <f t="array" ref="AD241">IF($AB241, INDEX(Appliances, $W241, 10), 0)</f>
        <v>0</v>
      </c>
      <c r="AE241" s="212">
        <f t="shared" si="352"/>
        <v>0</v>
      </c>
      <c r="AF241" s="213">
        <f t="shared" si="353"/>
        <v>0</v>
      </c>
      <c r="AG241" s="222" t="str">
        <f t="shared" si="354"/>
        <v>-</v>
      </c>
      <c r="AH241" s="210">
        <f>_xlfn.MAXIFS(Y!$F$61:$J$61, Y!$F$61:$J$61, "&lt;="&amp;AG241)</f>
        <v>0</v>
      </c>
      <c r="AI241" s="210" cm="1">
        <f t="array" ref="AI241">IFERROR(IF(AE241&gt;0, INDEX(Appliances, $W241, MATCH($AH241, Y!$F$61:$J$61, 0)+3),0), 0)</f>
        <v>0</v>
      </c>
      <c r="AJ241" s="64"/>
      <c r="AK241" s="211" t="b">
        <f t="shared" si="222"/>
        <v>0</v>
      </c>
      <c r="AL241" s="211" cm="1">
        <f t="array" ref="AL241">IF($AK241, INDEX(Appliances, $W241, 9), 0)</f>
        <v>0</v>
      </c>
      <c r="AM241" s="211" cm="1">
        <f t="array" ref="AM241">IF($AK241, INDEX(Appliances, $W241, 10), 0)</f>
        <v>0</v>
      </c>
      <c r="AN241" s="212">
        <f t="shared" si="355"/>
        <v>0</v>
      </c>
      <c r="AO241" s="213">
        <f t="shared" si="356"/>
        <v>0</v>
      </c>
      <c r="AP241" s="222" t="str">
        <f t="shared" si="357"/>
        <v>-</v>
      </c>
      <c r="AQ241" s="210">
        <f>_xlfn.MAXIFS(Y!$F$61:$J$61, Y!$F$61:$J$61, "&lt;="&amp;AP241)</f>
        <v>0</v>
      </c>
      <c r="AR241" s="210" cm="1">
        <f t="array" ref="AR241">IFERROR(IF(AN241&gt;0, INDEX(Appliances, $W241, MATCH($AQ241, Y!$F$61:$J$61, 0)+3),0), 0)</f>
        <v>0</v>
      </c>
      <c r="AS241" s="64"/>
      <c r="AT241" s="211" t="b">
        <f t="shared" si="226"/>
        <v>0</v>
      </c>
      <c r="AU241" s="211">
        <f t="shared" si="329"/>
        <v>0</v>
      </c>
      <c r="AV241" s="211">
        <f t="shared" si="330"/>
        <v>0</v>
      </c>
      <c r="AW241" s="212">
        <f t="shared" si="358"/>
        <v>0</v>
      </c>
      <c r="AX241" s="213">
        <f t="shared" si="359"/>
        <v>0</v>
      </c>
      <c r="AY241" s="222" t="str">
        <f t="shared" si="360"/>
        <v>-</v>
      </c>
      <c r="AZ241" s="210">
        <f>_xlfn.MAXIFS(Y!$F$61:$J$61, Y!$F$61:$J$61, "&lt;="&amp;AY241)</f>
        <v>0</v>
      </c>
      <c r="BA241" s="210" cm="1">
        <f t="array" ref="BA241">IFERROR(IF(AW241&gt;0, INDEX(Appliances, $W241, MATCH($AQ241, Y!$F$61:$J$61, 0)+3),0), 0)</f>
        <v>0</v>
      </c>
      <c r="BB241" s="64"/>
    </row>
    <row r="242" spans="1:54" s="264" customFormat="1" ht="12" x14ac:dyDescent="0.2">
      <c r="A242" s="64"/>
      <c r="B242" s="251">
        <v>220</v>
      </c>
      <c r="C242" s="255"/>
      <c r="D242" s="255"/>
      <c r="E242" s="256"/>
      <c r="F242" s="257" t="str">
        <f>IFERROR(VLOOKUP(E242, Z!$A$2:$C$4127, 3, FALSE), "")</f>
        <v/>
      </c>
      <c r="G242" s="258"/>
      <c r="H242" s="255"/>
      <c r="I242" s="255"/>
      <c r="J242" s="256"/>
      <c r="K242" s="259"/>
      <c r="L242" s="260"/>
      <c r="M242" s="253">
        <f t="shared" si="209"/>
        <v>0</v>
      </c>
      <c r="N242" s="261"/>
      <c r="O242" s="260"/>
      <c r="P242" s="253">
        <f t="shared" si="348"/>
        <v>0</v>
      </c>
      <c r="Q242" s="261"/>
      <c r="R242" s="260"/>
      <c r="S242" s="262">
        <f t="shared" si="349"/>
        <v>0</v>
      </c>
      <c r="T242" s="268"/>
      <c r="U242" s="263">
        <f t="shared" si="350"/>
        <v>0</v>
      </c>
      <c r="V242" s="64"/>
      <c r="W242" s="210">
        <f t="shared" si="361"/>
        <v>0</v>
      </c>
      <c r="X242" s="210" t="str">
        <f t="shared" si="351"/>
        <v>-</v>
      </c>
      <c r="Y242" s="210" t="e">
        <f>IF(X242, MATCH(J242, Y!$F$62:$H$62, 0), 0)</f>
        <v>#VALUE!</v>
      </c>
      <c r="Z242" s="210" cm="1">
        <f t="array" ref="Z242">IFERROR(IF($X242, INDEX(Appliances, $W242, $Y242+3), 0), 0)</f>
        <v>0</v>
      </c>
      <c r="AA242" s="64"/>
      <c r="AB242" s="211" t="b">
        <f t="shared" si="219"/>
        <v>0</v>
      </c>
      <c r="AC242" s="211" cm="1">
        <f t="array" ref="AC242">IF($AB242, INDEX(Appliances, $W242, 9), 0)</f>
        <v>0</v>
      </c>
      <c r="AD242" s="211" cm="1">
        <f t="array" ref="AD242">IF($AB242, INDEX(Appliances, $W242, 10), 0)</f>
        <v>0</v>
      </c>
      <c r="AE242" s="212">
        <f t="shared" si="352"/>
        <v>0</v>
      </c>
      <c r="AF242" s="213">
        <f t="shared" si="353"/>
        <v>0</v>
      </c>
      <c r="AG242" s="222" t="str">
        <f t="shared" si="354"/>
        <v>-</v>
      </c>
      <c r="AH242" s="210">
        <f>_xlfn.MAXIFS(Y!$F$61:$J$61, Y!$F$61:$J$61, "&lt;="&amp;AG242)</f>
        <v>0</v>
      </c>
      <c r="AI242" s="210" cm="1">
        <f t="array" ref="AI242">IFERROR(IF(AE242&gt;0, INDEX(Appliances, $W242, MATCH($AH242, Y!$F$61:$J$61, 0)+3),0), 0)</f>
        <v>0</v>
      </c>
      <c r="AJ242" s="64"/>
      <c r="AK242" s="211" t="b">
        <f t="shared" si="222"/>
        <v>0</v>
      </c>
      <c r="AL242" s="211" cm="1">
        <f t="array" ref="AL242">IF($AK242, INDEX(Appliances, $W242, 9), 0)</f>
        <v>0</v>
      </c>
      <c r="AM242" s="211" cm="1">
        <f t="array" ref="AM242">IF($AK242, INDEX(Appliances, $W242, 10), 0)</f>
        <v>0</v>
      </c>
      <c r="AN242" s="212">
        <f t="shared" si="355"/>
        <v>0</v>
      </c>
      <c r="AO242" s="213">
        <f t="shared" si="356"/>
        <v>0</v>
      </c>
      <c r="AP242" s="222" t="str">
        <f t="shared" si="357"/>
        <v>-</v>
      </c>
      <c r="AQ242" s="210">
        <f>_xlfn.MAXIFS(Y!$F$61:$J$61, Y!$F$61:$J$61, "&lt;="&amp;AP242)</f>
        <v>0</v>
      </c>
      <c r="AR242" s="210" cm="1">
        <f t="array" ref="AR242">IFERROR(IF(AN242&gt;0, INDEX(Appliances, $W242, MATCH($AQ242, Y!$F$61:$J$61, 0)+3),0), 0)</f>
        <v>0</v>
      </c>
      <c r="AS242" s="64"/>
      <c r="AT242" s="211" t="b">
        <f t="shared" si="226"/>
        <v>0</v>
      </c>
      <c r="AU242" s="211">
        <f t="shared" si="332"/>
        <v>0</v>
      </c>
      <c r="AV242" s="211">
        <f t="shared" si="333"/>
        <v>0</v>
      </c>
      <c r="AW242" s="212">
        <f t="shared" si="358"/>
        <v>0</v>
      </c>
      <c r="AX242" s="213">
        <f t="shared" si="359"/>
        <v>0</v>
      </c>
      <c r="AY242" s="222" t="str">
        <f t="shared" si="360"/>
        <v>-</v>
      </c>
      <c r="AZ242" s="210">
        <f>_xlfn.MAXIFS(Y!$F$61:$J$61, Y!$F$61:$J$61, "&lt;="&amp;AY242)</f>
        <v>0</v>
      </c>
      <c r="BA242" s="210" cm="1">
        <f t="array" ref="BA242">IFERROR(IF(AW242&gt;0, INDEX(Appliances, $W242, MATCH($AQ242, Y!$F$61:$J$61, 0)+3),0), 0)</f>
        <v>0</v>
      </c>
      <c r="BB242" s="64"/>
    </row>
    <row r="243" spans="1:54" s="264" customFormat="1" ht="12" x14ac:dyDescent="0.2">
      <c r="A243" s="64"/>
      <c r="B243" s="251">
        <v>221</v>
      </c>
      <c r="C243" s="255"/>
      <c r="D243" s="255"/>
      <c r="E243" s="256"/>
      <c r="F243" s="257" t="str">
        <f>IFERROR(VLOOKUP(E243, Z!$A$2:$C$4127, 3, FALSE), "")</f>
        <v/>
      </c>
      <c r="G243" s="258"/>
      <c r="H243" s="255"/>
      <c r="I243" s="255"/>
      <c r="J243" s="256"/>
      <c r="K243" s="259"/>
      <c r="L243" s="260"/>
      <c r="M243" s="253">
        <f t="shared" si="209"/>
        <v>0</v>
      </c>
      <c r="N243" s="261"/>
      <c r="O243" s="260"/>
      <c r="P243" s="253">
        <f t="shared" si="348"/>
        <v>0</v>
      </c>
      <c r="Q243" s="261"/>
      <c r="R243" s="260"/>
      <c r="S243" s="262">
        <f t="shared" si="349"/>
        <v>0</v>
      </c>
      <c r="T243" s="268"/>
      <c r="U243" s="263">
        <f t="shared" si="350"/>
        <v>0</v>
      </c>
      <c r="V243" s="64"/>
      <c r="W243" s="210">
        <f t="shared" si="361"/>
        <v>0</v>
      </c>
      <c r="X243" s="210" t="str">
        <f t="shared" si="351"/>
        <v>-</v>
      </c>
      <c r="Y243" s="210" t="e">
        <f>IF(X243, MATCH(J243, Y!$F$62:$H$62, 0), 0)</f>
        <v>#VALUE!</v>
      </c>
      <c r="Z243" s="210" cm="1">
        <f t="array" ref="Z243">IFERROR(IF($X243, INDEX(Appliances, $W243, $Y243+3), 0), 0)</f>
        <v>0</v>
      </c>
      <c r="AA243" s="64"/>
      <c r="AB243" s="211" t="b">
        <f t="shared" si="219"/>
        <v>0</v>
      </c>
      <c r="AC243" s="211" cm="1">
        <f t="array" ref="AC243">IF($AB243, INDEX(Appliances, $W243, 9), 0)</f>
        <v>0</v>
      </c>
      <c r="AD243" s="211" cm="1">
        <f t="array" ref="AD243">IF($AB243, INDEX(Appliances, $W243, 10), 0)</f>
        <v>0</v>
      </c>
      <c r="AE243" s="212">
        <f t="shared" si="352"/>
        <v>0</v>
      </c>
      <c r="AF243" s="213">
        <f t="shared" si="353"/>
        <v>0</v>
      </c>
      <c r="AG243" s="222" t="str">
        <f t="shared" si="354"/>
        <v>-</v>
      </c>
      <c r="AH243" s="210">
        <f>_xlfn.MAXIFS(Y!$F$61:$J$61, Y!$F$61:$J$61, "&lt;="&amp;AG243)</f>
        <v>0</v>
      </c>
      <c r="AI243" s="210" cm="1">
        <f t="array" ref="AI243">IFERROR(IF(AE243&gt;0, INDEX(Appliances, $W243, MATCH($AH243, Y!$F$61:$J$61, 0)+3),0), 0)</f>
        <v>0</v>
      </c>
      <c r="AJ243" s="64"/>
      <c r="AK243" s="211" t="b">
        <f t="shared" si="222"/>
        <v>0</v>
      </c>
      <c r="AL243" s="211" cm="1">
        <f t="array" ref="AL243">IF($AK243, INDEX(Appliances, $W243, 9), 0)</f>
        <v>0</v>
      </c>
      <c r="AM243" s="211" cm="1">
        <f t="array" ref="AM243">IF($AK243, INDEX(Appliances, $W243, 10), 0)</f>
        <v>0</v>
      </c>
      <c r="AN243" s="212">
        <f t="shared" si="355"/>
        <v>0</v>
      </c>
      <c r="AO243" s="213">
        <f t="shared" si="356"/>
        <v>0</v>
      </c>
      <c r="AP243" s="222" t="str">
        <f t="shared" si="357"/>
        <v>-</v>
      </c>
      <c r="AQ243" s="210">
        <f>_xlfn.MAXIFS(Y!$F$61:$J$61, Y!$F$61:$J$61, "&lt;="&amp;AP243)</f>
        <v>0</v>
      </c>
      <c r="AR243" s="210" cm="1">
        <f t="array" ref="AR243">IFERROR(IF(AN243&gt;0, INDEX(Appliances, $W243, MATCH($AQ243, Y!$F$61:$J$61, 0)+3),0), 0)</f>
        <v>0</v>
      </c>
      <c r="AS243" s="64"/>
      <c r="AT243" s="211" t="b">
        <f t="shared" si="226"/>
        <v>0</v>
      </c>
      <c r="AU243" s="211">
        <f t="shared" si="329"/>
        <v>0</v>
      </c>
      <c r="AV243" s="211">
        <f t="shared" si="330"/>
        <v>0</v>
      </c>
      <c r="AW243" s="212">
        <f t="shared" si="358"/>
        <v>0</v>
      </c>
      <c r="AX243" s="213">
        <f t="shared" si="359"/>
        <v>0</v>
      </c>
      <c r="AY243" s="222" t="str">
        <f t="shared" si="360"/>
        <v>-</v>
      </c>
      <c r="AZ243" s="210">
        <f>_xlfn.MAXIFS(Y!$F$61:$J$61, Y!$F$61:$J$61, "&lt;="&amp;AY243)</f>
        <v>0</v>
      </c>
      <c r="BA243" s="210" cm="1">
        <f t="array" ref="BA243">IFERROR(IF(AW243&gt;0, INDEX(Appliances, $W243, MATCH($AQ243, Y!$F$61:$J$61, 0)+3),0), 0)</f>
        <v>0</v>
      </c>
      <c r="BB243" s="64"/>
    </row>
    <row r="244" spans="1:54" s="264" customFormat="1" ht="12" x14ac:dyDescent="0.2">
      <c r="A244" s="64"/>
      <c r="B244" s="251">
        <v>222</v>
      </c>
      <c r="C244" s="255"/>
      <c r="D244" s="255"/>
      <c r="E244" s="256"/>
      <c r="F244" s="257" t="str">
        <f>IFERROR(VLOOKUP(E244, Z!$A$2:$C$4127, 3, FALSE), "")</f>
        <v/>
      </c>
      <c r="G244" s="258"/>
      <c r="H244" s="255"/>
      <c r="I244" s="255"/>
      <c r="J244" s="256"/>
      <c r="K244" s="259"/>
      <c r="L244" s="260"/>
      <c r="M244" s="253">
        <f t="shared" si="209"/>
        <v>0</v>
      </c>
      <c r="N244" s="261"/>
      <c r="O244" s="260"/>
      <c r="P244" s="253">
        <f t="shared" si="348"/>
        <v>0</v>
      </c>
      <c r="Q244" s="261"/>
      <c r="R244" s="260"/>
      <c r="S244" s="262">
        <f t="shared" si="349"/>
        <v>0</v>
      </c>
      <c r="T244" s="268"/>
      <c r="U244" s="263">
        <f t="shared" si="350"/>
        <v>0</v>
      </c>
      <c r="V244" s="64"/>
      <c r="W244" s="210">
        <f t="shared" si="361"/>
        <v>0</v>
      </c>
      <c r="X244" s="210" t="str">
        <f t="shared" si="351"/>
        <v>-</v>
      </c>
      <c r="Y244" s="210" t="e">
        <f>IF(X244, MATCH(J244, Y!$F$62:$H$62, 0), 0)</f>
        <v>#VALUE!</v>
      </c>
      <c r="Z244" s="210" cm="1">
        <f t="array" ref="Z244">IFERROR(IF($X244, INDEX(Appliances, $W244, $Y244+3), 0), 0)</f>
        <v>0</v>
      </c>
      <c r="AA244" s="64"/>
      <c r="AB244" s="211" t="b">
        <f t="shared" si="219"/>
        <v>0</v>
      </c>
      <c r="AC244" s="211" cm="1">
        <f t="array" ref="AC244">IF($AB244, INDEX(Appliances, $W244, 9), 0)</f>
        <v>0</v>
      </c>
      <c r="AD244" s="211" cm="1">
        <f t="array" ref="AD244">IF($AB244, INDEX(Appliances, $W244, 10), 0)</f>
        <v>0</v>
      </c>
      <c r="AE244" s="212">
        <f t="shared" si="352"/>
        <v>0</v>
      </c>
      <c r="AF244" s="213">
        <f t="shared" si="353"/>
        <v>0</v>
      </c>
      <c r="AG244" s="222" t="str">
        <f t="shared" si="354"/>
        <v>-</v>
      </c>
      <c r="AH244" s="210">
        <f>_xlfn.MAXIFS(Y!$F$61:$J$61, Y!$F$61:$J$61, "&lt;="&amp;AG244)</f>
        <v>0</v>
      </c>
      <c r="AI244" s="210" cm="1">
        <f t="array" ref="AI244">IFERROR(IF(AE244&gt;0, INDEX(Appliances, $W244, MATCH($AH244, Y!$F$61:$J$61, 0)+3),0), 0)</f>
        <v>0</v>
      </c>
      <c r="AJ244" s="64"/>
      <c r="AK244" s="211" t="b">
        <f t="shared" si="222"/>
        <v>0</v>
      </c>
      <c r="AL244" s="211" cm="1">
        <f t="array" ref="AL244">IF($AK244, INDEX(Appliances, $W244, 9), 0)</f>
        <v>0</v>
      </c>
      <c r="AM244" s="211" cm="1">
        <f t="array" ref="AM244">IF($AK244, INDEX(Appliances, $W244, 10), 0)</f>
        <v>0</v>
      </c>
      <c r="AN244" s="212">
        <f t="shared" si="355"/>
        <v>0</v>
      </c>
      <c r="AO244" s="213">
        <f t="shared" si="356"/>
        <v>0</v>
      </c>
      <c r="AP244" s="222" t="str">
        <f t="shared" si="357"/>
        <v>-</v>
      </c>
      <c r="AQ244" s="210">
        <f>_xlfn.MAXIFS(Y!$F$61:$J$61, Y!$F$61:$J$61, "&lt;="&amp;AP244)</f>
        <v>0</v>
      </c>
      <c r="AR244" s="210" cm="1">
        <f t="array" ref="AR244">IFERROR(IF(AN244&gt;0, INDEX(Appliances, $W244, MATCH($AQ244, Y!$F$61:$J$61, 0)+3),0), 0)</f>
        <v>0</v>
      </c>
      <c r="AS244" s="64"/>
      <c r="AT244" s="211" t="b">
        <f t="shared" si="226"/>
        <v>0</v>
      </c>
      <c r="AU244" s="211">
        <f t="shared" si="332"/>
        <v>0</v>
      </c>
      <c r="AV244" s="211">
        <f t="shared" si="333"/>
        <v>0</v>
      </c>
      <c r="AW244" s="212">
        <f t="shared" si="358"/>
        <v>0</v>
      </c>
      <c r="AX244" s="213">
        <f t="shared" si="359"/>
        <v>0</v>
      </c>
      <c r="AY244" s="222" t="str">
        <f t="shared" si="360"/>
        <v>-</v>
      </c>
      <c r="AZ244" s="210">
        <f>_xlfn.MAXIFS(Y!$F$61:$J$61, Y!$F$61:$J$61, "&lt;="&amp;AY244)</f>
        <v>0</v>
      </c>
      <c r="BA244" s="210" cm="1">
        <f t="array" ref="BA244">IFERROR(IF(AW244&gt;0, INDEX(Appliances, $W244, MATCH($AQ244, Y!$F$61:$J$61, 0)+3),0), 0)</f>
        <v>0</v>
      </c>
      <c r="BB244" s="64"/>
    </row>
    <row r="245" spans="1:54" s="264" customFormat="1" ht="12" x14ac:dyDescent="0.2">
      <c r="A245" s="64"/>
      <c r="B245" s="251">
        <v>223</v>
      </c>
      <c r="C245" s="255"/>
      <c r="D245" s="255"/>
      <c r="E245" s="256"/>
      <c r="F245" s="257" t="str">
        <f>IFERROR(VLOOKUP(E245, Z!$A$2:$C$4127, 3, FALSE), "")</f>
        <v/>
      </c>
      <c r="G245" s="258"/>
      <c r="H245" s="255"/>
      <c r="I245" s="255"/>
      <c r="J245" s="256"/>
      <c r="K245" s="259"/>
      <c r="L245" s="260"/>
      <c r="M245" s="253">
        <f t="shared" si="209"/>
        <v>0</v>
      </c>
      <c r="N245" s="261"/>
      <c r="O245" s="260"/>
      <c r="P245" s="253">
        <f t="shared" si="348"/>
        <v>0</v>
      </c>
      <c r="Q245" s="261"/>
      <c r="R245" s="260"/>
      <c r="S245" s="262">
        <f t="shared" si="349"/>
        <v>0</v>
      </c>
      <c r="T245" s="268"/>
      <c r="U245" s="263">
        <f t="shared" si="350"/>
        <v>0</v>
      </c>
      <c r="V245" s="64"/>
      <c r="W245" s="210">
        <f t="shared" si="361"/>
        <v>0</v>
      </c>
      <c r="X245" s="210" t="str">
        <f t="shared" si="351"/>
        <v>-</v>
      </c>
      <c r="Y245" s="210" t="e">
        <f>IF(X245, MATCH(J245, Y!$F$62:$H$62, 0), 0)</f>
        <v>#VALUE!</v>
      </c>
      <c r="Z245" s="210" cm="1">
        <f t="array" ref="Z245">IFERROR(IF($X245, INDEX(Appliances, $W245, $Y245+3), 0), 0)</f>
        <v>0</v>
      </c>
      <c r="AA245" s="64"/>
      <c r="AB245" s="211" t="b">
        <f t="shared" si="219"/>
        <v>0</v>
      </c>
      <c r="AC245" s="211" cm="1">
        <f t="array" ref="AC245">IF($AB245, INDEX(Appliances, $W245, 9), 0)</f>
        <v>0</v>
      </c>
      <c r="AD245" s="211" cm="1">
        <f t="array" ref="AD245">IF($AB245, INDEX(Appliances, $W245, 10), 0)</f>
        <v>0</v>
      </c>
      <c r="AE245" s="212">
        <f t="shared" si="352"/>
        <v>0</v>
      </c>
      <c r="AF245" s="213">
        <f t="shared" si="353"/>
        <v>0</v>
      </c>
      <c r="AG245" s="222" t="str">
        <f t="shared" si="354"/>
        <v>-</v>
      </c>
      <c r="AH245" s="210">
        <f>_xlfn.MAXIFS(Y!$F$61:$J$61, Y!$F$61:$J$61, "&lt;="&amp;AG245)</f>
        <v>0</v>
      </c>
      <c r="AI245" s="210" cm="1">
        <f t="array" ref="AI245">IFERROR(IF(AE245&gt;0, INDEX(Appliances, $W245, MATCH($AH245, Y!$F$61:$J$61, 0)+3),0), 0)</f>
        <v>0</v>
      </c>
      <c r="AJ245" s="64"/>
      <c r="AK245" s="211" t="b">
        <f t="shared" si="222"/>
        <v>0</v>
      </c>
      <c r="AL245" s="211" cm="1">
        <f t="array" ref="AL245">IF($AK245, INDEX(Appliances, $W245, 9), 0)</f>
        <v>0</v>
      </c>
      <c r="AM245" s="211" cm="1">
        <f t="array" ref="AM245">IF($AK245, INDEX(Appliances, $W245, 10), 0)</f>
        <v>0</v>
      </c>
      <c r="AN245" s="212">
        <f t="shared" si="355"/>
        <v>0</v>
      </c>
      <c r="AO245" s="213">
        <f t="shared" si="356"/>
        <v>0</v>
      </c>
      <c r="AP245" s="222" t="str">
        <f t="shared" si="357"/>
        <v>-</v>
      </c>
      <c r="AQ245" s="210">
        <f>_xlfn.MAXIFS(Y!$F$61:$J$61, Y!$F$61:$J$61, "&lt;="&amp;AP245)</f>
        <v>0</v>
      </c>
      <c r="AR245" s="210" cm="1">
        <f t="array" ref="AR245">IFERROR(IF(AN245&gt;0, INDEX(Appliances, $W245, MATCH($AQ245, Y!$F$61:$J$61, 0)+3),0), 0)</f>
        <v>0</v>
      </c>
      <c r="AS245" s="64"/>
      <c r="AT245" s="211" t="b">
        <f t="shared" si="226"/>
        <v>0</v>
      </c>
      <c r="AU245" s="211">
        <f t="shared" si="329"/>
        <v>0</v>
      </c>
      <c r="AV245" s="211">
        <f t="shared" si="330"/>
        <v>0</v>
      </c>
      <c r="AW245" s="212">
        <f t="shared" si="358"/>
        <v>0</v>
      </c>
      <c r="AX245" s="213">
        <f t="shared" si="359"/>
        <v>0</v>
      </c>
      <c r="AY245" s="222" t="str">
        <f t="shared" si="360"/>
        <v>-</v>
      </c>
      <c r="AZ245" s="210">
        <f>_xlfn.MAXIFS(Y!$F$61:$J$61, Y!$F$61:$J$61, "&lt;="&amp;AY245)</f>
        <v>0</v>
      </c>
      <c r="BA245" s="210" cm="1">
        <f t="array" ref="BA245">IFERROR(IF(AW245&gt;0, INDEX(Appliances, $W245, MATCH($AQ245, Y!$F$61:$J$61, 0)+3),0), 0)</f>
        <v>0</v>
      </c>
      <c r="BB245" s="64"/>
    </row>
    <row r="246" spans="1:54" s="264" customFormat="1" ht="12" x14ac:dyDescent="0.2">
      <c r="A246" s="64"/>
      <c r="B246" s="251">
        <v>224</v>
      </c>
      <c r="C246" s="255"/>
      <c r="D246" s="255"/>
      <c r="E246" s="256"/>
      <c r="F246" s="257" t="str">
        <f>IFERROR(VLOOKUP(E246, Z!$A$2:$C$4127, 3, FALSE), "")</f>
        <v/>
      </c>
      <c r="G246" s="258"/>
      <c r="H246" s="255"/>
      <c r="I246" s="255"/>
      <c r="J246" s="256"/>
      <c r="K246" s="259"/>
      <c r="L246" s="260"/>
      <c r="M246" s="253">
        <f t="shared" si="209"/>
        <v>0</v>
      </c>
      <c r="N246" s="261"/>
      <c r="O246" s="260"/>
      <c r="P246" s="253">
        <f t="shared" si="348"/>
        <v>0</v>
      </c>
      <c r="Q246" s="261"/>
      <c r="R246" s="260"/>
      <c r="S246" s="262">
        <f t="shared" si="349"/>
        <v>0</v>
      </c>
      <c r="T246" s="268"/>
      <c r="U246" s="263">
        <f t="shared" si="350"/>
        <v>0</v>
      </c>
      <c r="V246" s="64"/>
      <c r="W246" s="210">
        <f t="shared" si="361"/>
        <v>0</v>
      </c>
      <c r="X246" s="210" t="str">
        <f t="shared" si="351"/>
        <v>-</v>
      </c>
      <c r="Y246" s="210" t="e">
        <f>IF(X246, MATCH(J246, Y!$F$62:$H$62, 0), 0)</f>
        <v>#VALUE!</v>
      </c>
      <c r="Z246" s="210" cm="1">
        <f t="array" ref="Z246">IFERROR(IF($X246, INDEX(Appliances, $W246, $Y246+3), 0), 0)</f>
        <v>0</v>
      </c>
      <c r="AA246" s="64"/>
      <c r="AB246" s="211" t="b">
        <f t="shared" si="219"/>
        <v>0</v>
      </c>
      <c r="AC246" s="211" cm="1">
        <f t="array" ref="AC246">IF($AB246, INDEX(Appliances, $W246, 9), 0)</f>
        <v>0</v>
      </c>
      <c r="AD246" s="211" cm="1">
        <f t="array" ref="AD246">IF($AB246, INDEX(Appliances, $W246, 10), 0)</f>
        <v>0</v>
      </c>
      <c r="AE246" s="212">
        <f t="shared" si="352"/>
        <v>0</v>
      </c>
      <c r="AF246" s="213">
        <f t="shared" si="353"/>
        <v>0</v>
      </c>
      <c r="AG246" s="222" t="str">
        <f t="shared" si="354"/>
        <v>-</v>
      </c>
      <c r="AH246" s="210">
        <f>_xlfn.MAXIFS(Y!$F$61:$J$61, Y!$F$61:$J$61, "&lt;="&amp;AG246)</f>
        <v>0</v>
      </c>
      <c r="AI246" s="210" cm="1">
        <f t="array" ref="AI246">IFERROR(IF(AE246&gt;0, INDEX(Appliances, $W246, MATCH($AH246, Y!$F$61:$J$61, 0)+3),0), 0)</f>
        <v>0</v>
      </c>
      <c r="AJ246" s="64"/>
      <c r="AK246" s="211" t="b">
        <f t="shared" si="222"/>
        <v>0</v>
      </c>
      <c r="AL246" s="211" cm="1">
        <f t="array" ref="AL246">IF($AK246, INDEX(Appliances, $W246, 9), 0)</f>
        <v>0</v>
      </c>
      <c r="AM246" s="211" cm="1">
        <f t="array" ref="AM246">IF($AK246, INDEX(Appliances, $W246, 10), 0)</f>
        <v>0</v>
      </c>
      <c r="AN246" s="212">
        <f t="shared" si="355"/>
        <v>0</v>
      </c>
      <c r="AO246" s="213">
        <f t="shared" si="356"/>
        <v>0</v>
      </c>
      <c r="AP246" s="222" t="str">
        <f t="shared" si="357"/>
        <v>-</v>
      </c>
      <c r="AQ246" s="210">
        <f>_xlfn.MAXIFS(Y!$F$61:$J$61, Y!$F$61:$J$61, "&lt;="&amp;AP246)</f>
        <v>0</v>
      </c>
      <c r="AR246" s="210" cm="1">
        <f t="array" ref="AR246">IFERROR(IF(AN246&gt;0, INDEX(Appliances, $W246, MATCH($AQ246, Y!$F$61:$J$61, 0)+3),0), 0)</f>
        <v>0</v>
      </c>
      <c r="AS246" s="64"/>
      <c r="AT246" s="211" t="b">
        <f t="shared" si="226"/>
        <v>0</v>
      </c>
      <c r="AU246" s="211">
        <f t="shared" si="332"/>
        <v>0</v>
      </c>
      <c r="AV246" s="211">
        <f t="shared" si="333"/>
        <v>0</v>
      </c>
      <c r="AW246" s="212">
        <f t="shared" si="358"/>
        <v>0</v>
      </c>
      <c r="AX246" s="213">
        <f t="shared" si="359"/>
        <v>0</v>
      </c>
      <c r="AY246" s="222" t="str">
        <f t="shared" si="360"/>
        <v>-</v>
      </c>
      <c r="AZ246" s="210">
        <f>_xlfn.MAXIFS(Y!$F$61:$J$61, Y!$F$61:$J$61, "&lt;="&amp;AY246)</f>
        <v>0</v>
      </c>
      <c r="BA246" s="210" cm="1">
        <f t="array" ref="BA246">IFERROR(IF(AW246&gt;0, INDEX(Appliances, $W246, MATCH($AQ246, Y!$F$61:$J$61, 0)+3),0), 0)</f>
        <v>0</v>
      </c>
      <c r="BB246" s="64"/>
    </row>
    <row r="247" spans="1:54" s="264" customFormat="1" ht="12" x14ac:dyDescent="0.2">
      <c r="A247" s="64"/>
      <c r="B247" s="251">
        <v>225</v>
      </c>
      <c r="C247" s="255"/>
      <c r="D247" s="255"/>
      <c r="E247" s="256"/>
      <c r="F247" s="257" t="str">
        <f>IFERROR(VLOOKUP(E247, Z!$A$2:$C$4127, 3, FALSE), "")</f>
        <v/>
      </c>
      <c r="G247" s="258"/>
      <c r="H247" s="255"/>
      <c r="I247" s="255"/>
      <c r="J247" s="256"/>
      <c r="K247" s="259"/>
      <c r="L247" s="260"/>
      <c r="M247" s="253">
        <f t="shared" si="209"/>
        <v>0</v>
      </c>
      <c r="N247" s="261"/>
      <c r="O247" s="260"/>
      <c r="P247" s="253">
        <f t="shared" si="348"/>
        <v>0</v>
      </c>
      <c r="Q247" s="261"/>
      <c r="R247" s="260"/>
      <c r="S247" s="262">
        <f t="shared" si="349"/>
        <v>0</v>
      </c>
      <c r="T247" s="268"/>
      <c r="U247" s="263">
        <f t="shared" si="350"/>
        <v>0</v>
      </c>
      <c r="V247" s="64"/>
      <c r="W247" s="210">
        <f t="shared" si="361"/>
        <v>0</v>
      </c>
      <c r="X247" s="210" t="str">
        <f t="shared" si="351"/>
        <v>-</v>
      </c>
      <c r="Y247" s="210" t="e">
        <f>IF(X247, MATCH(J247, Y!$F$62:$H$62, 0), 0)</f>
        <v>#VALUE!</v>
      </c>
      <c r="Z247" s="210" cm="1">
        <f t="array" ref="Z247">IFERROR(IF($X247, INDEX(Appliances, $W247, $Y247+3), 0), 0)</f>
        <v>0</v>
      </c>
      <c r="AA247" s="64"/>
      <c r="AB247" s="211" t="b">
        <f t="shared" si="219"/>
        <v>0</v>
      </c>
      <c r="AC247" s="211" cm="1">
        <f t="array" ref="AC247">IF($AB247, INDEX(Appliances, $W247, 9), 0)</f>
        <v>0</v>
      </c>
      <c r="AD247" s="211" cm="1">
        <f t="array" ref="AD247">IF($AB247, INDEX(Appliances, $W247, 10), 0)</f>
        <v>0</v>
      </c>
      <c r="AE247" s="212">
        <f t="shared" si="352"/>
        <v>0</v>
      </c>
      <c r="AF247" s="213">
        <f t="shared" si="353"/>
        <v>0</v>
      </c>
      <c r="AG247" s="222" t="str">
        <f t="shared" si="354"/>
        <v>-</v>
      </c>
      <c r="AH247" s="210">
        <f>_xlfn.MAXIFS(Y!$F$61:$J$61, Y!$F$61:$J$61, "&lt;="&amp;AG247)</f>
        <v>0</v>
      </c>
      <c r="AI247" s="210" cm="1">
        <f t="array" ref="AI247">IFERROR(IF(AE247&gt;0, INDEX(Appliances, $W247, MATCH($AH247, Y!$F$61:$J$61, 0)+3),0), 0)</f>
        <v>0</v>
      </c>
      <c r="AJ247" s="64"/>
      <c r="AK247" s="211" t="b">
        <f t="shared" si="222"/>
        <v>0</v>
      </c>
      <c r="AL247" s="211" cm="1">
        <f t="array" ref="AL247">IF($AK247, INDEX(Appliances, $W247, 9), 0)</f>
        <v>0</v>
      </c>
      <c r="AM247" s="211" cm="1">
        <f t="array" ref="AM247">IF($AK247, INDEX(Appliances, $W247, 10), 0)</f>
        <v>0</v>
      </c>
      <c r="AN247" s="212">
        <f t="shared" si="355"/>
        <v>0</v>
      </c>
      <c r="AO247" s="213">
        <f t="shared" si="356"/>
        <v>0</v>
      </c>
      <c r="AP247" s="222" t="str">
        <f t="shared" si="357"/>
        <v>-</v>
      </c>
      <c r="AQ247" s="210">
        <f>_xlfn.MAXIFS(Y!$F$61:$J$61, Y!$F$61:$J$61, "&lt;="&amp;AP247)</f>
        <v>0</v>
      </c>
      <c r="AR247" s="210" cm="1">
        <f t="array" ref="AR247">IFERROR(IF(AN247&gt;0, INDEX(Appliances, $W247, MATCH($AQ247, Y!$F$61:$J$61, 0)+3),0), 0)</f>
        <v>0</v>
      </c>
      <c r="AS247" s="64"/>
      <c r="AT247" s="211" t="b">
        <f t="shared" si="226"/>
        <v>0</v>
      </c>
      <c r="AU247" s="211">
        <f t="shared" si="329"/>
        <v>0</v>
      </c>
      <c r="AV247" s="211">
        <f t="shared" si="330"/>
        <v>0</v>
      </c>
      <c r="AW247" s="212">
        <f t="shared" si="358"/>
        <v>0</v>
      </c>
      <c r="AX247" s="213">
        <f t="shared" si="359"/>
        <v>0</v>
      </c>
      <c r="AY247" s="222" t="str">
        <f t="shared" si="360"/>
        <v>-</v>
      </c>
      <c r="AZ247" s="210">
        <f>_xlfn.MAXIFS(Y!$F$61:$J$61, Y!$F$61:$J$61, "&lt;="&amp;AY247)</f>
        <v>0</v>
      </c>
      <c r="BA247" s="210" cm="1">
        <f t="array" ref="BA247">IFERROR(IF(AW247&gt;0, INDEX(Appliances, $W247, MATCH($AQ247, Y!$F$61:$J$61, 0)+3),0), 0)</f>
        <v>0</v>
      </c>
      <c r="BB247" s="64"/>
    </row>
    <row r="248" spans="1:54" s="264" customFormat="1" ht="12" x14ac:dyDescent="0.2">
      <c r="A248" s="64"/>
      <c r="B248" s="251">
        <v>226</v>
      </c>
      <c r="C248" s="255"/>
      <c r="D248" s="255"/>
      <c r="E248" s="256"/>
      <c r="F248" s="257" t="str">
        <f>IFERROR(VLOOKUP(E248, Z!$A$2:$C$4127, 3, FALSE), "")</f>
        <v/>
      </c>
      <c r="G248" s="258"/>
      <c r="H248" s="255"/>
      <c r="I248" s="255"/>
      <c r="J248" s="256"/>
      <c r="K248" s="259"/>
      <c r="L248" s="260"/>
      <c r="M248" s="253">
        <f t="shared" si="209"/>
        <v>0</v>
      </c>
      <c r="N248" s="261"/>
      <c r="O248" s="260"/>
      <c r="P248" s="253">
        <f t="shared" si="348"/>
        <v>0</v>
      </c>
      <c r="Q248" s="261"/>
      <c r="R248" s="260"/>
      <c r="S248" s="262">
        <f t="shared" si="349"/>
        <v>0</v>
      </c>
      <c r="T248" s="268"/>
      <c r="U248" s="263">
        <f t="shared" si="350"/>
        <v>0</v>
      </c>
      <c r="V248" s="64"/>
      <c r="W248" s="210">
        <f t="shared" si="361"/>
        <v>0</v>
      </c>
      <c r="X248" s="210" t="str">
        <f t="shared" si="351"/>
        <v>-</v>
      </c>
      <c r="Y248" s="210" t="e">
        <f>IF(X248, MATCH(J248, Y!$F$62:$H$62, 0), 0)</f>
        <v>#VALUE!</v>
      </c>
      <c r="Z248" s="210" cm="1">
        <f t="array" ref="Z248">IFERROR(IF($X248, INDEX(Appliances, $W248, $Y248+3), 0), 0)</f>
        <v>0</v>
      </c>
      <c r="AA248" s="64"/>
      <c r="AB248" s="211" t="b">
        <f t="shared" si="219"/>
        <v>0</v>
      </c>
      <c r="AC248" s="211" cm="1">
        <f t="array" ref="AC248">IF($AB248, INDEX(Appliances, $W248, 9), 0)</f>
        <v>0</v>
      </c>
      <c r="AD248" s="211" cm="1">
        <f t="array" ref="AD248">IF($AB248, INDEX(Appliances, $W248, 10), 0)</f>
        <v>0</v>
      </c>
      <c r="AE248" s="212">
        <f t="shared" si="352"/>
        <v>0</v>
      </c>
      <c r="AF248" s="213">
        <f t="shared" si="353"/>
        <v>0</v>
      </c>
      <c r="AG248" s="222" t="str">
        <f t="shared" si="354"/>
        <v>-</v>
      </c>
      <c r="AH248" s="210">
        <f>_xlfn.MAXIFS(Y!$F$61:$J$61, Y!$F$61:$J$61, "&lt;="&amp;AG248)</f>
        <v>0</v>
      </c>
      <c r="AI248" s="210" cm="1">
        <f t="array" ref="AI248">IFERROR(IF(AE248&gt;0, INDEX(Appliances, $W248, MATCH($AH248, Y!$F$61:$J$61, 0)+3),0), 0)</f>
        <v>0</v>
      </c>
      <c r="AJ248" s="64"/>
      <c r="AK248" s="211" t="b">
        <f t="shared" si="222"/>
        <v>0</v>
      </c>
      <c r="AL248" s="211" cm="1">
        <f t="array" ref="AL248">IF($AK248, INDEX(Appliances, $W248, 9), 0)</f>
        <v>0</v>
      </c>
      <c r="AM248" s="211" cm="1">
        <f t="array" ref="AM248">IF($AK248, INDEX(Appliances, $W248, 10), 0)</f>
        <v>0</v>
      </c>
      <c r="AN248" s="212">
        <f t="shared" si="355"/>
        <v>0</v>
      </c>
      <c r="AO248" s="213">
        <f t="shared" si="356"/>
        <v>0</v>
      </c>
      <c r="AP248" s="222" t="str">
        <f t="shared" si="357"/>
        <v>-</v>
      </c>
      <c r="AQ248" s="210">
        <f>_xlfn.MAXIFS(Y!$F$61:$J$61, Y!$F$61:$J$61, "&lt;="&amp;AP248)</f>
        <v>0</v>
      </c>
      <c r="AR248" s="210" cm="1">
        <f t="array" ref="AR248">IFERROR(IF(AN248&gt;0, INDEX(Appliances, $W248, MATCH($AQ248, Y!$F$61:$J$61, 0)+3),0), 0)</f>
        <v>0</v>
      </c>
      <c r="AS248" s="64"/>
      <c r="AT248" s="211" t="b">
        <f t="shared" si="226"/>
        <v>0</v>
      </c>
      <c r="AU248" s="211">
        <f t="shared" si="332"/>
        <v>0</v>
      </c>
      <c r="AV248" s="211">
        <f t="shared" si="333"/>
        <v>0</v>
      </c>
      <c r="AW248" s="212">
        <f t="shared" si="358"/>
        <v>0</v>
      </c>
      <c r="AX248" s="213">
        <f t="shared" si="359"/>
        <v>0</v>
      </c>
      <c r="AY248" s="222" t="str">
        <f t="shared" si="360"/>
        <v>-</v>
      </c>
      <c r="AZ248" s="210">
        <f>_xlfn.MAXIFS(Y!$F$61:$J$61, Y!$F$61:$J$61, "&lt;="&amp;AY248)</f>
        <v>0</v>
      </c>
      <c r="BA248" s="210" cm="1">
        <f t="array" ref="BA248">IFERROR(IF(AW248&gt;0, INDEX(Appliances, $W248, MATCH($AQ248, Y!$F$61:$J$61, 0)+3),0), 0)</f>
        <v>0</v>
      </c>
      <c r="BB248" s="64"/>
    </row>
    <row r="249" spans="1:54" s="264" customFormat="1" ht="12" x14ac:dyDescent="0.2">
      <c r="A249" s="64"/>
      <c r="B249" s="251">
        <v>227</v>
      </c>
      <c r="C249" s="255"/>
      <c r="D249" s="255"/>
      <c r="E249" s="256"/>
      <c r="F249" s="257" t="str">
        <f>IFERROR(VLOOKUP(E249, Z!$A$2:$C$4127, 3, FALSE), "")</f>
        <v/>
      </c>
      <c r="G249" s="258"/>
      <c r="H249" s="255"/>
      <c r="I249" s="255"/>
      <c r="J249" s="256"/>
      <c r="K249" s="259"/>
      <c r="L249" s="260"/>
      <c r="M249" s="253">
        <f t="shared" si="209"/>
        <v>0</v>
      </c>
      <c r="N249" s="261"/>
      <c r="O249" s="260"/>
      <c r="P249" s="253">
        <f t="shared" si="348"/>
        <v>0</v>
      </c>
      <c r="Q249" s="261"/>
      <c r="R249" s="260"/>
      <c r="S249" s="262">
        <f t="shared" si="349"/>
        <v>0</v>
      </c>
      <c r="T249" s="268"/>
      <c r="U249" s="263">
        <f t="shared" si="350"/>
        <v>0</v>
      </c>
      <c r="V249" s="64"/>
      <c r="W249" s="210">
        <f t="shared" si="361"/>
        <v>0</v>
      </c>
      <c r="X249" s="210" t="str">
        <f t="shared" si="351"/>
        <v>-</v>
      </c>
      <c r="Y249" s="210" t="e">
        <f>IF(X249, MATCH(J249, Y!$F$62:$H$62, 0), 0)</f>
        <v>#VALUE!</v>
      </c>
      <c r="Z249" s="210" cm="1">
        <f t="array" ref="Z249">IFERROR(IF($X249, INDEX(Appliances, $W249, $Y249+3), 0), 0)</f>
        <v>0</v>
      </c>
      <c r="AA249" s="64"/>
      <c r="AB249" s="211" t="b">
        <f t="shared" si="219"/>
        <v>0</v>
      </c>
      <c r="AC249" s="211" cm="1">
        <f t="array" ref="AC249">IF($AB249, INDEX(Appliances, $W249, 9), 0)</f>
        <v>0</v>
      </c>
      <c r="AD249" s="211" cm="1">
        <f t="array" ref="AD249">IF($AB249, INDEX(Appliances, $W249, 10), 0)</f>
        <v>0</v>
      </c>
      <c r="AE249" s="212">
        <f t="shared" si="352"/>
        <v>0</v>
      </c>
      <c r="AF249" s="213">
        <f t="shared" si="353"/>
        <v>0</v>
      </c>
      <c r="AG249" s="222" t="str">
        <f t="shared" si="354"/>
        <v>-</v>
      </c>
      <c r="AH249" s="210">
        <f>_xlfn.MAXIFS(Y!$F$61:$J$61, Y!$F$61:$J$61, "&lt;="&amp;AG249)</f>
        <v>0</v>
      </c>
      <c r="AI249" s="210" cm="1">
        <f t="array" ref="AI249">IFERROR(IF(AE249&gt;0, INDEX(Appliances, $W249, MATCH($AH249, Y!$F$61:$J$61, 0)+3),0), 0)</f>
        <v>0</v>
      </c>
      <c r="AJ249" s="64"/>
      <c r="AK249" s="211" t="b">
        <f t="shared" si="222"/>
        <v>0</v>
      </c>
      <c r="AL249" s="211" cm="1">
        <f t="array" ref="AL249">IF($AK249, INDEX(Appliances, $W249, 9), 0)</f>
        <v>0</v>
      </c>
      <c r="AM249" s="211" cm="1">
        <f t="array" ref="AM249">IF($AK249, INDEX(Appliances, $W249, 10), 0)</f>
        <v>0</v>
      </c>
      <c r="AN249" s="212">
        <f t="shared" si="355"/>
        <v>0</v>
      </c>
      <c r="AO249" s="213">
        <f t="shared" si="356"/>
        <v>0</v>
      </c>
      <c r="AP249" s="222" t="str">
        <f t="shared" si="357"/>
        <v>-</v>
      </c>
      <c r="AQ249" s="210">
        <f>_xlfn.MAXIFS(Y!$F$61:$J$61, Y!$F$61:$J$61, "&lt;="&amp;AP249)</f>
        <v>0</v>
      </c>
      <c r="AR249" s="210" cm="1">
        <f t="array" ref="AR249">IFERROR(IF(AN249&gt;0, INDEX(Appliances, $W249, MATCH($AQ249, Y!$F$61:$J$61, 0)+3),0), 0)</f>
        <v>0</v>
      </c>
      <c r="AS249" s="64"/>
      <c r="AT249" s="211" t="b">
        <f t="shared" si="226"/>
        <v>0</v>
      </c>
      <c r="AU249" s="211">
        <f t="shared" si="329"/>
        <v>0</v>
      </c>
      <c r="AV249" s="211">
        <f t="shared" si="330"/>
        <v>0</v>
      </c>
      <c r="AW249" s="212">
        <f t="shared" si="358"/>
        <v>0</v>
      </c>
      <c r="AX249" s="213">
        <f t="shared" si="359"/>
        <v>0</v>
      </c>
      <c r="AY249" s="222" t="str">
        <f t="shared" si="360"/>
        <v>-</v>
      </c>
      <c r="AZ249" s="210">
        <f>_xlfn.MAXIFS(Y!$F$61:$J$61, Y!$F$61:$J$61, "&lt;="&amp;AY249)</f>
        <v>0</v>
      </c>
      <c r="BA249" s="210" cm="1">
        <f t="array" ref="BA249">IFERROR(IF(AW249&gt;0, INDEX(Appliances, $W249, MATCH($AQ249, Y!$F$61:$J$61, 0)+3),0), 0)</f>
        <v>0</v>
      </c>
      <c r="BB249" s="64"/>
    </row>
    <row r="250" spans="1:54" s="264" customFormat="1" ht="12" x14ac:dyDescent="0.2">
      <c r="A250" s="64"/>
      <c r="B250" s="251">
        <v>228</v>
      </c>
      <c r="C250" s="255"/>
      <c r="D250" s="255"/>
      <c r="E250" s="256"/>
      <c r="F250" s="257" t="str">
        <f>IFERROR(VLOOKUP(E250, Z!$A$2:$C$4127, 3, FALSE), "")</f>
        <v/>
      </c>
      <c r="G250" s="258"/>
      <c r="H250" s="255"/>
      <c r="I250" s="255"/>
      <c r="J250" s="256"/>
      <c r="K250" s="259"/>
      <c r="L250" s="260"/>
      <c r="M250" s="253">
        <f t="shared" si="209"/>
        <v>0</v>
      </c>
      <c r="N250" s="261"/>
      <c r="O250" s="260"/>
      <c r="P250" s="253">
        <f t="shared" si="348"/>
        <v>0</v>
      </c>
      <c r="Q250" s="261"/>
      <c r="R250" s="260"/>
      <c r="S250" s="262">
        <f t="shared" si="349"/>
        <v>0</v>
      </c>
      <c r="T250" s="268"/>
      <c r="U250" s="263">
        <f t="shared" si="350"/>
        <v>0</v>
      </c>
      <c r="V250" s="64"/>
      <c r="W250" s="210">
        <f t="shared" si="361"/>
        <v>0</v>
      </c>
      <c r="X250" s="210" t="str">
        <f t="shared" si="351"/>
        <v>-</v>
      </c>
      <c r="Y250" s="210" t="e">
        <f>IF(X250, MATCH(J250, Y!$F$62:$H$62, 0), 0)</f>
        <v>#VALUE!</v>
      </c>
      <c r="Z250" s="210" cm="1">
        <f t="array" ref="Z250">IFERROR(IF($X250, INDEX(Appliances, $W250, $Y250+3), 0), 0)</f>
        <v>0</v>
      </c>
      <c r="AA250" s="64"/>
      <c r="AB250" s="211" t="b">
        <f t="shared" si="219"/>
        <v>0</v>
      </c>
      <c r="AC250" s="211" cm="1">
        <f t="array" ref="AC250">IF($AB250, INDEX(Appliances, $W250, 9), 0)</f>
        <v>0</v>
      </c>
      <c r="AD250" s="211" cm="1">
        <f t="array" ref="AD250">IF($AB250, INDEX(Appliances, $W250, 10), 0)</f>
        <v>0</v>
      </c>
      <c r="AE250" s="212">
        <f t="shared" si="352"/>
        <v>0</v>
      </c>
      <c r="AF250" s="213">
        <f t="shared" si="353"/>
        <v>0</v>
      </c>
      <c r="AG250" s="222" t="str">
        <f t="shared" si="354"/>
        <v>-</v>
      </c>
      <c r="AH250" s="210">
        <f>_xlfn.MAXIFS(Y!$F$61:$J$61, Y!$F$61:$J$61, "&lt;="&amp;AG250)</f>
        <v>0</v>
      </c>
      <c r="AI250" s="210" cm="1">
        <f t="array" ref="AI250">IFERROR(IF(AE250&gt;0, INDEX(Appliances, $W250, MATCH($AH250, Y!$F$61:$J$61, 0)+3),0), 0)</f>
        <v>0</v>
      </c>
      <c r="AJ250" s="64"/>
      <c r="AK250" s="211" t="b">
        <f t="shared" si="222"/>
        <v>0</v>
      </c>
      <c r="AL250" s="211" cm="1">
        <f t="array" ref="AL250">IF($AK250, INDEX(Appliances, $W250, 9), 0)</f>
        <v>0</v>
      </c>
      <c r="AM250" s="211" cm="1">
        <f t="array" ref="AM250">IF($AK250, INDEX(Appliances, $W250, 10), 0)</f>
        <v>0</v>
      </c>
      <c r="AN250" s="212">
        <f t="shared" si="355"/>
        <v>0</v>
      </c>
      <c r="AO250" s="213">
        <f t="shared" si="356"/>
        <v>0</v>
      </c>
      <c r="AP250" s="222" t="str">
        <f t="shared" si="357"/>
        <v>-</v>
      </c>
      <c r="AQ250" s="210">
        <f>_xlfn.MAXIFS(Y!$F$61:$J$61, Y!$F$61:$J$61, "&lt;="&amp;AP250)</f>
        <v>0</v>
      </c>
      <c r="AR250" s="210" cm="1">
        <f t="array" ref="AR250">IFERROR(IF(AN250&gt;0, INDEX(Appliances, $W250, MATCH($AQ250, Y!$F$61:$J$61, 0)+3),0), 0)</f>
        <v>0</v>
      </c>
      <c r="AS250" s="64"/>
      <c r="AT250" s="211" t="b">
        <f t="shared" si="226"/>
        <v>0</v>
      </c>
      <c r="AU250" s="211">
        <f t="shared" si="332"/>
        <v>0</v>
      </c>
      <c r="AV250" s="211">
        <f t="shared" si="333"/>
        <v>0</v>
      </c>
      <c r="AW250" s="212">
        <f t="shared" si="358"/>
        <v>0</v>
      </c>
      <c r="AX250" s="213">
        <f t="shared" si="359"/>
        <v>0</v>
      </c>
      <c r="AY250" s="222" t="str">
        <f t="shared" si="360"/>
        <v>-</v>
      </c>
      <c r="AZ250" s="210">
        <f>_xlfn.MAXIFS(Y!$F$61:$J$61, Y!$F$61:$J$61, "&lt;="&amp;AY250)</f>
        <v>0</v>
      </c>
      <c r="BA250" s="210" cm="1">
        <f t="array" ref="BA250">IFERROR(IF(AW250&gt;0, INDEX(Appliances, $W250, MATCH($AQ250, Y!$F$61:$J$61, 0)+3),0), 0)</f>
        <v>0</v>
      </c>
      <c r="BB250" s="64"/>
    </row>
    <row r="251" spans="1:54" s="264" customFormat="1" ht="12" x14ac:dyDescent="0.2">
      <c r="A251" s="64"/>
      <c r="B251" s="251">
        <v>229</v>
      </c>
      <c r="C251" s="255"/>
      <c r="D251" s="255"/>
      <c r="E251" s="256"/>
      <c r="F251" s="257" t="str">
        <f>IFERROR(VLOOKUP(E251, Z!$A$2:$C$4127, 3, FALSE), "")</f>
        <v/>
      </c>
      <c r="G251" s="258"/>
      <c r="H251" s="255"/>
      <c r="I251" s="255"/>
      <c r="J251" s="256"/>
      <c r="K251" s="259"/>
      <c r="L251" s="260"/>
      <c r="M251" s="253">
        <f t="shared" si="209"/>
        <v>0</v>
      </c>
      <c r="N251" s="261"/>
      <c r="O251" s="260"/>
      <c r="P251" s="253">
        <f t="shared" ref="P251:P314" si="362">AX251</f>
        <v>0</v>
      </c>
      <c r="Q251" s="261"/>
      <c r="R251" s="260"/>
      <c r="S251" s="262">
        <f t="shared" ref="S251:S314" si="363">AO251</f>
        <v>0</v>
      </c>
      <c r="T251" s="268"/>
      <c r="U251" s="263">
        <f t="shared" ref="U251:U314" si="364">MAX(Z251,AI251,AR251,BA251)*1000</f>
        <v>0</v>
      </c>
      <c r="V251" s="64"/>
      <c r="W251" s="210">
        <f t="shared" si="361"/>
        <v>0</v>
      </c>
      <c r="X251" s="210" t="str">
        <f t="shared" ref="X251:X314" si="365">IF(W251=0, "-", IF(W251&lt;=8, TRUE, FALSE))</f>
        <v>-</v>
      </c>
      <c r="Y251" s="210" t="e">
        <f>IF(X251, MATCH(J251, Y!$F$62:$H$62, 0), 0)</f>
        <v>#VALUE!</v>
      </c>
      <c r="Z251" s="210" cm="1">
        <f t="array" ref="Z251">IFERROR(IF($X251, INDEX(Appliances, $W251, $Y251+3), 0), 0)</f>
        <v>0</v>
      </c>
      <c r="AA251" s="64"/>
      <c r="AB251" s="211" t="b">
        <f t="shared" si="219"/>
        <v>0</v>
      </c>
      <c r="AC251" s="211" cm="1">
        <f t="array" ref="AC251">IF($AB251, INDEX(Appliances, $W251, 9), 0)</f>
        <v>0</v>
      </c>
      <c r="AD251" s="211" cm="1">
        <f t="array" ref="AD251">IF($AB251, INDEX(Appliances, $W251, 10), 0)</f>
        <v>0</v>
      </c>
      <c r="AE251" s="212">
        <f t="shared" ref="AE251:AE314" si="366">IF(AB251, $K251, 0)</f>
        <v>0</v>
      </c>
      <c r="AF251" s="213">
        <f t="shared" ref="AF251:AF314" si="367">IFERROR($AC251 * AE251 + $AD251, 0)</f>
        <v>0</v>
      </c>
      <c r="AG251" s="222" t="str">
        <f t="shared" ref="AG251:AG314" si="368">IFERROR(1 - L251/AF251, "-")</f>
        <v>-</v>
      </c>
      <c r="AH251" s="210">
        <f>_xlfn.MAXIFS(Y!$F$61:$J$61, Y!$F$61:$J$61, "&lt;="&amp;AG251)</f>
        <v>0</v>
      </c>
      <c r="AI251" s="210" cm="1">
        <f t="array" ref="AI251">IFERROR(IF(AE251&gt;0, INDEX(Appliances, $W251, MATCH($AH251, Y!$F$61:$J$61, 0)+3),0), 0)</f>
        <v>0</v>
      </c>
      <c r="AJ251" s="64"/>
      <c r="AK251" s="211" t="b">
        <f t="shared" si="222"/>
        <v>0</v>
      </c>
      <c r="AL251" s="211" cm="1">
        <f t="array" ref="AL251">IF($AK251, INDEX(Appliances, $W251, 9), 0)</f>
        <v>0</v>
      </c>
      <c r="AM251" s="211" cm="1">
        <f t="array" ref="AM251">IF($AK251, INDEX(Appliances, $W251, 10), 0)</f>
        <v>0</v>
      </c>
      <c r="AN251" s="212">
        <f t="shared" ref="AN251:AN314" si="369">IF(AK251, $Q251, 0)</f>
        <v>0</v>
      </c>
      <c r="AO251" s="213">
        <f t="shared" ref="AO251:AO314" si="370">IFERROR($AL251 * AN251 + $AM251, 0)</f>
        <v>0</v>
      </c>
      <c r="AP251" s="222" t="str">
        <f t="shared" ref="AP251:AP314" si="371">IFERROR(1 - R251/AO251, "-")</f>
        <v>-</v>
      </c>
      <c r="AQ251" s="210">
        <f>_xlfn.MAXIFS(Y!$F$61:$J$61, Y!$F$61:$J$61, "&lt;="&amp;AP251)</f>
        <v>0</v>
      </c>
      <c r="AR251" s="210" cm="1">
        <f t="array" ref="AR251">IFERROR(IF(AN251&gt;0, INDEX(Appliances, $W251, MATCH($AQ251, Y!$F$61:$J$61, 0)+3),0), 0)</f>
        <v>0</v>
      </c>
      <c r="AS251" s="64"/>
      <c r="AT251" s="211" t="b">
        <f t="shared" si="226"/>
        <v>0</v>
      </c>
      <c r="AU251" s="211">
        <f t="shared" si="329"/>
        <v>0</v>
      </c>
      <c r="AV251" s="211">
        <f t="shared" si="330"/>
        <v>0</v>
      </c>
      <c r="AW251" s="212">
        <f t="shared" ref="AW251:AW314" si="372">IF(AT251, $N251, 0)</f>
        <v>0</v>
      </c>
      <c r="AX251" s="213">
        <f t="shared" ref="AX251:AX314" si="373">IFERROR(IF(AW251&lt;35, $AU251 * AW251 + $AV251, 0.05), 0)</f>
        <v>0</v>
      </c>
      <c r="AY251" s="222" t="str">
        <f t="shared" ref="AY251:AY314" si="374">IFERROR(1 - AA251/AX251, "-")</f>
        <v>-</v>
      </c>
      <c r="AZ251" s="210">
        <f>_xlfn.MAXIFS(Y!$F$61:$J$61, Y!$F$61:$J$61, "&lt;="&amp;AY251)</f>
        <v>0</v>
      </c>
      <c r="BA251" s="210" cm="1">
        <f t="array" ref="BA251">IFERROR(IF(AW251&gt;0, INDEX(Appliances, $W251, MATCH($AQ251, Y!$F$61:$J$61, 0)+3),0), 0)</f>
        <v>0</v>
      </c>
      <c r="BB251" s="64"/>
    </row>
    <row r="252" spans="1:54" s="264" customFormat="1" ht="12" x14ac:dyDescent="0.2">
      <c r="A252" s="64"/>
      <c r="B252" s="251">
        <v>230</v>
      </c>
      <c r="C252" s="255"/>
      <c r="D252" s="255"/>
      <c r="E252" s="256"/>
      <c r="F252" s="257" t="str">
        <f>IFERROR(VLOOKUP(E252, Z!$A$2:$C$4127, 3, FALSE), "")</f>
        <v/>
      </c>
      <c r="G252" s="258"/>
      <c r="H252" s="255"/>
      <c r="I252" s="255"/>
      <c r="J252" s="256"/>
      <c r="K252" s="259"/>
      <c r="L252" s="260"/>
      <c r="M252" s="253">
        <f t="shared" si="209"/>
        <v>0</v>
      </c>
      <c r="N252" s="261"/>
      <c r="O252" s="260"/>
      <c r="P252" s="253">
        <f t="shared" si="362"/>
        <v>0</v>
      </c>
      <c r="Q252" s="261"/>
      <c r="R252" s="260"/>
      <c r="S252" s="262">
        <f t="shared" si="363"/>
        <v>0</v>
      </c>
      <c r="T252" s="268"/>
      <c r="U252" s="263">
        <f t="shared" si="364"/>
        <v>0</v>
      </c>
      <c r="V252" s="64"/>
      <c r="W252" s="210">
        <f t="shared" ref="W252:W315" si="375">IFERROR(IFERROR(IFERROR( MATCH(G252, INDEX(Appliances,,1), 0), MATCH(G252, INDEX(Appliances,,2), 0)), MATCH(G252, INDEX(Appliances,,3), 0)), 0)</f>
        <v>0</v>
      </c>
      <c r="X252" s="210" t="str">
        <f t="shared" si="365"/>
        <v>-</v>
      </c>
      <c r="Y252" s="210" t="e">
        <f>IF(X252, MATCH(J252, Y!$F$62:$H$62, 0), 0)</f>
        <v>#VALUE!</v>
      </c>
      <c r="Z252" s="210" cm="1">
        <f t="array" ref="Z252">IFERROR(IF($X252, INDEX(Appliances, $W252, $Y252+3), 0), 0)</f>
        <v>0</v>
      </c>
      <c r="AA252" s="64"/>
      <c r="AB252" s="211" t="b">
        <f t="shared" si="219"/>
        <v>0</v>
      </c>
      <c r="AC252" s="211" cm="1">
        <f t="array" ref="AC252">IF($AB252, INDEX(Appliances, $W252, 9), 0)</f>
        <v>0</v>
      </c>
      <c r="AD252" s="211" cm="1">
        <f t="array" ref="AD252">IF($AB252, INDEX(Appliances, $W252, 10), 0)</f>
        <v>0</v>
      </c>
      <c r="AE252" s="212">
        <f t="shared" si="366"/>
        <v>0</v>
      </c>
      <c r="AF252" s="213">
        <f t="shared" si="367"/>
        <v>0</v>
      </c>
      <c r="AG252" s="222" t="str">
        <f t="shared" si="368"/>
        <v>-</v>
      </c>
      <c r="AH252" s="210">
        <f>_xlfn.MAXIFS(Y!$F$61:$J$61, Y!$F$61:$J$61, "&lt;="&amp;AG252)</f>
        <v>0</v>
      </c>
      <c r="AI252" s="210" cm="1">
        <f t="array" ref="AI252">IFERROR(IF(AE252&gt;0, INDEX(Appliances, $W252, MATCH($AH252, Y!$F$61:$J$61, 0)+3),0), 0)</f>
        <v>0</v>
      </c>
      <c r="AJ252" s="64"/>
      <c r="AK252" s="211" t="b">
        <f t="shared" si="222"/>
        <v>0</v>
      </c>
      <c r="AL252" s="211" cm="1">
        <f t="array" ref="AL252">IF($AK252, INDEX(Appliances, $W252, 9), 0)</f>
        <v>0</v>
      </c>
      <c r="AM252" s="211" cm="1">
        <f t="array" ref="AM252">IF($AK252, INDEX(Appliances, $W252, 10), 0)</f>
        <v>0</v>
      </c>
      <c r="AN252" s="212">
        <f t="shared" si="369"/>
        <v>0</v>
      </c>
      <c r="AO252" s="213">
        <f t="shared" si="370"/>
        <v>0</v>
      </c>
      <c r="AP252" s="222" t="str">
        <f t="shared" si="371"/>
        <v>-</v>
      </c>
      <c r="AQ252" s="210">
        <f>_xlfn.MAXIFS(Y!$F$61:$J$61, Y!$F$61:$J$61, "&lt;="&amp;AP252)</f>
        <v>0</v>
      </c>
      <c r="AR252" s="210" cm="1">
        <f t="array" ref="AR252">IFERROR(IF(AN252&gt;0, INDEX(Appliances, $W252, MATCH($AQ252, Y!$F$61:$J$61, 0)+3),0), 0)</f>
        <v>0</v>
      </c>
      <c r="AS252" s="64"/>
      <c r="AT252" s="211" t="b">
        <f t="shared" si="226"/>
        <v>0</v>
      </c>
      <c r="AU252" s="211">
        <f t="shared" si="332"/>
        <v>0</v>
      </c>
      <c r="AV252" s="211">
        <f t="shared" si="333"/>
        <v>0</v>
      </c>
      <c r="AW252" s="212">
        <f t="shared" si="372"/>
        <v>0</v>
      </c>
      <c r="AX252" s="213">
        <f t="shared" si="373"/>
        <v>0</v>
      </c>
      <c r="AY252" s="222" t="str">
        <f t="shared" si="374"/>
        <v>-</v>
      </c>
      <c r="AZ252" s="210">
        <f>_xlfn.MAXIFS(Y!$F$61:$J$61, Y!$F$61:$J$61, "&lt;="&amp;AY252)</f>
        <v>0</v>
      </c>
      <c r="BA252" s="210" cm="1">
        <f t="array" ref="BA252">IFERROR(IF(AW252&gt;0, INDEX(Appliances, $W252, MATCH($AQ252, Y!$F$61:$J$61, 0)+3),0), 0)</f>
        <v>0</v>
      </c>
      <c r="BB252" s="64"/>
    </row>
    <row r="253" spans="1:54" s="264" customFormat="1" ht="12" x14ac:dyDescent="0.2">
      <c r="A253" s="64"/>
      <c r="B253" s="251">
        <v>231</v>
      </c>
      <c r="C253" s="255"/>
      <c r="D253" s="255"/>
      <c r="E253" s="256"/>
      <c r="F253" s="257" t="str">
        <f>IFERROR(VLOOKUP(E253, Z!$A$2:$C$4127, 3, FALSE), "")</f>
        <v/>
      </c>
      <c r="G253" s="258"/>
      <c r="H253" s="255"/>
      <c r="I253" s="255"/>
      <c r="J253" s="256"/>
      <c r="K253" s="259"/>
      <c r="L253" s="260"/>
      <c r="M253" s="253">
        <f t="shared" si="209"/>
        <v>0</v>
      </c>
      <c r="N253" s="261"/>
      <c r="O253" s="260"/>
      <c r="P253" s="253">
        <f t="shared" si="362"/>
        <v>0</v>
      </c>
      <c r="Q253" s="261"/>
      <c r="R253" s="260"/>
      <c r="S253" s="262">
        <f t="shared" si="363"/>
        <v>0</v>
      </c>
      <c r="T253" s="268"/>
      <c r="U253" s="263">
        <f t="shared" si="364"/>
        <v>0</v>
      </c>
      <c r="V253" s="64"/>
      <c r="W253" s="210">
        <f t="shared" si="375"/>
        <v>0</v>
      </c>
      <c r="X253" s="210" t="str">
        <f t="shared" si="365"/>
        <v>-</v>
      </c>
      <c r="Y253" s="210" t="e">
        <f>IF(X253, MATCH(J253, Y!$F$62:$H$62, 0), 0)</f>
        <v>#VALUE!</v>
      </c>
      <c r="Z253" s="210" cm="1">
        <f t="array" ref="Z253">IFERROR(IF($X253, INDEX(Appliances, $W253, $Y253+3), 0), 0)</f>
        <v>0</v>
      </c>
      <c r="AA253" s="64"/>
      <c r="AB253" s="211" t="b">
        <f t="shared" si="219"/>
        <v>0</v>
      </c>
      <c r="AC253" s="211" cm="1">
        <f t="array" ref="AC253">IF($AB253, INDEX(Appliances, $W253, 9), 0)</f>
        <v>0</v>
      </c>
      <c r="AD253" s="211" cm="1">
        <f t="array" ref="AD253">IF($AB253, INDEX(Appliances, $W253, 10), 0)</f>
        <v>0</v>
      </c>
      <c r="AE253" s="212">
        <f t="shared" si="366"/>
        <v>0</v>
      </c>
      <c r="AF253" s="213">
        <f t="shared" si="367"/>
        <v>0</v>
      </c>
      <c r="AG253" s="222" t="str">
        <f t="shared" si="368"/>
        <v>-</v>
      </c>
      <c r="AH253" s="210">
        <f>_xlfn.MAXIFS(Y!$F$61:$J$61, Y!$F$61:$J$61, "&lt;="&amp;AG253)</f>
        <v>0</v>
      </c>
      <c r="AI253" s="210" cm="1">
        <f t="array" ref="AI253">IFERROR(IF(AE253&gt;0, INDEX(Appliances, $W253, MATCH($AH253, Y!$F$61:$J$61, 0)+3),0), 0)</f>
        <v>0</v>
      </c>
      <c r="AJ253" s="64"/>
      <c r="AK253" s="211" t="b">
        <f t="shared" si="222"/>
        <v>0</v>
      </c>
      <c r="AL253" s="211" cm="1">
        <f t="array" ref="AL253">IF($AK253, INDEX(Appliances, $W253, 9), 0)</f>
        <v>0</v>
      </c>
      <c r="AM253" s="211" cm="1">
        <f t="array" ref="AM253">IF($AK253, INDEX(Appliances, $W253, 10), 0)</f>
        <v>0</v>
      </c>
      <c r="AN253" s="212">
        <f t="shared" si="369"/>
        <v>0</v>
      </c>
      <c r="AO253" s="213">
        <f t="shared" si="370"/>
        <v>0</v>
      </c>
      <c r="AP253" s="222" t="str">
        <f t="shared" si="371"/>
        <v>-</v>
      </c>
      <c r="AQ253" s="210">
        <f>_xlfn.MAXIFS(Y!$F$61:$J$61, Y!$F$61:$J$61, "&lt;="&amp;AP253)</f>
        <v>0</v>
      </c>
      <c r="AR253" s="210" cm="1">
        <f t="array" ref="AR253">IFERROR(IF(AN253&gt;0, INDEX(Appliances, $W253, MATCH($AQ253, Y!$F$61:$J$61, 0)+3),0), 0)</f>
        <v>0</v>
      </c>
      <c r="AS253" s="64"/>
      <c r="AT253" s="211" t="b">
        <f t="shared" si="226"/>
        <v>0</v>
      </c>
      <c r="AU253" s="211">
        <f t="shared" si="329"/>
        <v>0</v>
      </c>
      <c r="AV253" s="211">
        <f t="shared" si="330"/>
        <v>0</v>
      </c>
      <c r="AW253" s="212">
        <f t="shared" si="372"/>
        <v>0</v>
      </c>
      <c r="AX253" s="213">
        <f t="shared" si="373"/>
        <v>0</v>
      </c>
      <c r="AY253" s="222" t="str">
        <f t="shared" si="374"/>
        <v>-</v>
      </c>
      <c r="AZ253" s="210">
        <f>_xlfn.MAXIFS(Y!$F$61:$J$61, Y!$F$61:$J$61, "&lt;="&amp;AY253)</f>
        <v>0</v>
      </c>
      <c r="BA253" s="210" cm="1">
        <f t="array" ref="BA253">IFERROR(IF(AW253&gt;0, INDEX(Appliances, $W253, MATCH($AQ253, Y!$F$61:$J$61, 0)+3),0), 0)</f>
        <v>0</v>
      </c>
      <c r="BB253" s="64"/>
    </row>
    <row r="254" spans="1:54" s="264" customFormat="1" ht="12" x14ac:dyDescent="0.2">
      <c r="A254" s="64"/>
      <c r="B254" s="251">
        <v>232</v>
      </c>
      <c r="C254" s="255"/>
      <c r="D254" s="255"/>
      <c r="E254" s="256"/>
      <c r="F254" s="257" t="str">
        <f>IFERROR(VLOOKUP(E254, Z!$A$2:$C$4127, 3, FALSE), "")</f>
        <v/>
      </c>
      <c r="G254" s="258"/>
      <c r="H254" s="255"/>
      <c r="I254" s="255"/>
      <c r="J254" s="256"/>
      <c r="K254" s="259"/>
      <c r="L254" s="260"/>
      <c r="M254" s="253">
        <f t="shared" si="209"/>
        <v>0</v>
      </c>
      <c r="N254" s="261"/>
      <c r="O254" s="260"/>
      <c r="P254" s="253">
        <f t="shared" si="362"/>
        <v>0</v>
      </c>
      <c r="Q254" s="261"/>
      <c r="R254" s="260"/>
      <c r="S254" s="262">
        <f t="shared" si="363"/>
        <v>0</v>
      </c>
      <c r="T254" s="268"/>
      <c r="U254" s="263">
        <f t="shared" si="364"/>
        <v>0</v>
      </c>
      <c r="V254" s="64"/>
      <c r="W254" s="210">
        <f t="shared" si="375"/>
        <v>0</v>
      </c>
      <c r="X254" s="210" t="str">
        <f t="shared" si="365"/>
        <v>-</v>
      </c>
      <c r="Y254" s="210" t="e">
        <f>IF(X254, MATCH(J254, Y!$F$62:$H$62, 0), 0)</f>
        <v>#VALUE!</v>
      </c>
      <c r="Z254" s="210" cm="1">
        <f t="array" ref="Z254">IFERROR(IF($X254, INDEX(Appliances, $W254, $Y254+3), 0), 0)</f>
        <v>0</v>
      </c>
      <c r="AA254" s="64"/>
      <c r="AB254" s="211" t="b">
        <f t="shared" si="219"/>
        <v>0</v>
      </c>
      <c r="AC254" s="211" cm="1">
        <f t="array" ref="AC254">IF($AB254, INDEX(Appliances, $W254, 9), 0)</f>
        <v>0</v>
      </c>
      <c r="AD254" s="211" cm="1">
        <f t="array" ref="AD254">IF($AB254, INDEX(Appliances, $W254, 10), 0)</f>
        <v>0</v>
      </c>
      <c r="AE254" s="212">
        <f t="shared" si="366"/>
        <v>0</v>
      </c>
      <c r="AF254" s="213">
        <f t="shared" si="367"/>
        <v>0</v>
      </c>
      <c r="AG254" s="222" t="str">
        <f t="shared" si="368"/>
        <v>-</v>
      </c>
      <c r="AH254" s="210">
        <f>_xlfn.MAXIFS(Y!$F$61:$J$61, Y!$F$61:$J$61, "&lt;="&amp;AG254)</f>
        <v>0</v>
      </c>
      <c r="AI254" s="210" cm="1">
        <f t="array" ref="AI254">IFERROR(IF(AE254&gt;0, INDEX(Appliances, $W254, MATCH($AH254, Y!$F$61:$J$61, 0)+3),0), 0)</f>
        <v>0</v>
      </c>
      <c r="AJ254" s="64"/>
      <c r="AK254" s="211" t="b">
        <f t="shared" si="222"/>
        <v>0</v>
      </c>
      <c r="AL254" s="211" cm="1">
        <f t="array" ref="AL254">IF($AK254, INDEX(Appliances, $W254, 9), 0)</f>
        <v>0</v>
      </c>
      <c r="AM254" s="211" cm="1">
        <f t="array" ref="AM254">IF($AK254, INDEX(Appliances, $W254, 10), 0)</f>
        <v>0</v>
      </c>
      <c r="AN254" s="212">
        <f t="shared" si="369"/>
        <v>0</v>
      </c>
      <c r="AO254" s="213">
        <f t="shared" si="370"/>
        <v>0</v>
      </c>
      <c r="AP254" s="222" t="str">
        <f t="shared" si="371"/>
        <v>-</v>
      </c>
      <c r="AQ254" s="210">
        <f>_xlfn.MAXIFS(Y!$F$61:$J$61, Y!$F$61:$J$61, "&lt;="&amp;AP254)</f>
        <v>0</v>
      </c>
      <c r="AR254" s="210" cm="1">
        <f t="array" ref="AR254">IFERROR(IF(AN254&gt;0, INDEX(Appliances, $W254, MATCH($AQ254, Y!$F$61:$J$61, 0)+3),0), 0)</f>
        <v>0</v>
      </c>
      <c r="AS254" s="64"/>
      <c r="AT254" s="211" t="b">
        <f t="shared" si="226"/>
        <v>0</v>
      </c>
      <c r="AU254" s="211">
        <f t="shared" si="332"/>
        <v>0</v>
      </c>
      <c r="AV254" s="211">
        <f t="shared" si="333"/>
        <v>0</v>
      </c>
      <c r="AW254" s="212">
        <f t="shared" si="372"/>
        <v>0</v>
      </c>
      <c r="AX254" s="213">
        <f t="shared" si="373"/>
        <v>0</v>
      </c>
      <c r="AY254" s="222" t="str">
        <f t="shared" si="374"/>
        <v>-</v>
      </c>
      <c r="AZ254" s="210">
        <f>_xlfn.MAXIFS(Y!$F$61:$J$61, Y!$F$61:$J$61, "&lt;="&amp;AY254)</f>
        <v>0</v>
      </c>
      <c r="BA254" s="210" cm="1">
        <f t="array" ref="BA254">IFERROR(IF(AW254&gt;0, INDEX(Appliances, $W254, MATCH($AQ254, Y!$F$61:$J$61, 0)+3),0), 0)</f>
        <v>0</v>
      </c>
      <c r="BB254" s="64"/>
    </row>
    <row r="255" spans="1:54" s="264" customFormat="1" ht="12" x14ac:dyDescent="0.2">
      <c r="A255" s="64"/>
      <c r="B255" s="251">
        <v>233</v>
      </c>
      <c r="C255" s="255"/>
      <c r="D255" s="255"/>
      <c r="E255" s="256"/>
      <c r="F255" s="257" t="str">
        <f>IFERROR(VLOOKUP(E255, Z!$A$2:$C$4127, 3, FALSE), "")</f>
        <v/>
      </c>
      <c r="G255" s="258"/>
      <c r="H255" s="255"/>
      <c r="I255" s="255"/>
      <c r="J255" s="256"/>
      <c r="K255" s="259"/>
      <c r="L255" s="260"/>
      <c r="M255" s="253">
        <f t="shared" si="209"/>
        <v>0</v>
      </c>
      <c r="N255" s="261"/>
      <c r="O255" s="260"/>
      <c r="P255" s="253">
        <f t="shared" si="362"/>
        <v>0</v>
      </c>
      <c r="Q255" s="261"/>
      <c r="R255" s="260"/>
      <c r="S255" s="262">
        <f t="shared" si="363"/>
        <v>0</v>
      </c>
      <c r="T255" s="268"/>
      <c r="U255" s="263">
        <f t="shared" si="364"/>
        <v>0</v>
      </c>
      <c r="V255" s="64"/>
      <c r="W255" s="210">
        <f t="shared" si="375"/>
        <v>0</v>
      </c>
      <c r="X255" s="210" t="str">
        <f t="shared" si="365"/>
        <v>-</v>
      </c>
      <c r="Y255" s="210" t="e">
        <f>IF(X255, MATCH(J255, Y!$F$62:$H$62, 0), 0)</f>
        <v>#VALUE!</v>
      </c>
      <c r="Z255" s="210" cm="1">
        <f t="array" ref="Z255">IFERROR(IF($X255, INDEX(Appliances, $W255, $Y255+3), 0), 0)</f>
        <v>0</v>
      </c>
      <c r="AA255" s="64"/>
      <c r="AB255" s="211" t="b">
        <f t="shared" si="219"/>
        <v>0</v>
      </c>
      <c r="AC255" s="211" cm="1">
        <f t="array" ref="AC255">IF($AB255, INDEX(Appliances, $W255, 9), 0)</f>
        <v>0</v>
      </c>
      <c r="AD255" s="211" cm="1">
        <f t="array" ref="AD255">IF($AB255, INDEX(Appliances, $W255, 10), 0)</f>
        <v>0</v>
      </c>
      <c r="AE255" s="212">
        <f t="shared" si="366"/>
        <v>0</v>
      </c>
      <c r="AF255" s="213">
        <f t="shared" si="367"/>
        <v>0</v>
      </c>
      <c r="AG255" s="222" t="str">
        <f t="shared" si="368"/>
        <v>-</v>
      </c>
      <c r="AH255" s="210">
        <f>_xlfn.MAXIFS(Y!$F$61:$J$61, Y!$F$61:$J$61, "&lt;="&amp;AG255)</f>
        <v>0</v>
      </c>
      <c r="AI255" s="210" cm="1">
        <f t="array" ref="AI255">IFERROR(IF(AE255&gt;0, INDEX(Appliances, $W255, MATCH($AH255, Y!$F$61:$J$61, 0)+3),0), 0)</f>
        <v>0</v>
      </c>
      <c r="AJ255" s="64"/>
      <c r="AK255" s="211" t="b">
        <f t="shared" si="222"/>
        <v>0</v>
      </c>
      <c r="AL255" s="211" cm="1">
        <f t="array" ref="AL255">IF($AK255, INDEX(Appliances, $W255, 9), 0)</f>
        <v>0</v>
      </c>
      <c r="AM255" s="211" cm="1">
        <f t="array" ref="AM255">IF($AK255, INDEX(Appliances, $W255, 10), 0)</f>
        <v>0</v>
      </c>
      <c r="AN255" s="212">
        <f t="shared" si="369"/>
        <v>0</v>
      </c>
      <c r="AO255" s="213">
        <f t="shared" si="370"/>
        <v>0</v>
      </c>
      <c r="AP255" s="222" t="str">
        <f t="shared" si="371"/>
        <v>-</v>
      </c>
      <c r="AQ255" s="210">
        <f>_xlfn.MAXIFS(Y!$F$61:$J$61, Y!$F$61:$J$61, "&lt;="&amp;AP255)</f>
        <v>0</v>
      </c>
      <c r="AR255" s="210" cm="1">
        <f t="array" ref="AR255">IFERROR(IF(AN255&gt;0, INDEX(Appliances, $W255, MATCH($AQ255, Y!$F$61:$J$61, 0)+3),0), 0)</f>
        <v>0</v>
      </c>
      <c r="AS255" s="64"/>
      <c r="AT255" s="211" t="b">
        <f t="shared" si="226"/>
        <v>0</v>
      </c>
      <c r="AU255" s="211">
        <f t="shared" si="329"/>
        <v>0</v>
      </c>
      <c r="AV255" s="211">
        <f t="shared" si="330"/>
        <v>0</v>
      </c>
      <c r="AW255" s="212">
        <f t="shared" si="372"/>
        <v>0</v>
      </c>
      <c r="AX255" s="213">
        <f t="shared" si="373"/>
        <v>0</v>
      </c>
      <c r="AY255" s="222" t="str">
        <f t="shared" si="374"/>
        <v>-</v>
      </c>
      <c r="AZ255" s="210">
        <f>_xlfn.MAXIFS(Y!$F$61:$J$61, Y!$F$61:$J$61, "&lt;="&amp;AY255)</f>
        <v>0</v>
      </c>
      <c r="BA255" s="210" cm="1">
        <f t="array" ref="BA255">IFERROR(IF(AW255&gt;0, INDEX(Appliances, $W255, MATCH($AQ255, Y!$F$61:$J$61, 0)+3),0), 0)</f>
        <v>0</v>
      </c>
      <c r="BB255" s="64"/>
    </row>
    <row r="256" spans="1:54" s="264" customFormat="1" ht="12" x14ac:dyDescent="0.2">
      <c r="A256" s="64"/>
      <c r="B256" s="251">
        <v>234</v>
      </c>
      <c r="C256" s="255"/>
      <c r="D256" s="255"/>
      <c r="E256" s="256"/>
      <c r="F256" s="257" t="str">
        <f>IFERROR(VLOOKUP(E256, Z!$A$2:$C$4127, 3, FALSE), "")</f>
        <v/>
      </c>
      <c r="G256" s="258"/>
      <c r="H256" s="255"/>
      <c r="I256" s="255"/>
      <c r="J256" s="256"/>
      <c r="K256" s="259"/>
      <c r="L256" s="260"/>
      <c r="M256" s="253">
        <f t="shared" si="209"/>
        <v>0</v>
      </c>
      <c r="N256" s="261"/>
      <c r="O256" s="260"/>
      <c r="P256" s="253">
        <f t="shared" si="362"/>
        <v>0</v>
      </c>
      <c r="Q256" s="261"/>
      <c r="R256" s="260"/>
      <c r="S256" s="262">
        <f t="shared" si="363"/>
        <v>0</v>
      </c>
      <c r="T256" s="268"/>
      <c r="U256" s="263">
        <f t="shared" si="364"/>
        <v>0</v>
      </c>
      <c r="V256" s="64"/>
      <c r="W256" s="210">
        <f t="shared" si="375"/>
        <v>0</v>
      </c>
      <c r="X256" s="210" t="str">
        <f t="shared" si="365"/>
        <v>-</v>
      </c>
      <c r="Y256" s="210" t="e">
        <f>IF(X256, MATCH(J256, Y!$F$62:$H$62, 0), 0)</f>
        <v>#VALUE!</v>
      </c>
      <c r="Z256" s="210" cm="1">
        <f t="array" ref="Z256">IFERROR(IF($X256, INDEX(Appliances, $W256, $Y256+3), 0), 0)</f>
        <v>0</v>
      </c>
      <c r="AA256" s="64"/>
      <c r="AB256" s="211" t="b">
        <f t="shared" si="219"/>
        <v>0</v>
      </c>
      <c r="AC256" s="211" cm="1">
        <f t="array" ref="AC256">IF($AB256, INDEX(Appliances, $W256, 9), 0)</f>
        <v>0</v>
      </c>
      <c r="AD256" s="211" cm="1">
        <f t="array" ref="AD256">IF($AB256, INDEX(Appliances, $W256, 10), 0)</f>
        <v>0</v>
      </c>
      <c r="AE256" s="212">
        <f t="shared" si="366"/>
        <v>0</v>
      </c>
      <c r="AF256" s="213">
        <f t="shared" si="367"/>
        <v>0</v>
      </c>
      <c r="AG256" s="222" t="str">
        <f t="shared" si="368"/>
        <v>-</v>
      </c>
      <c r="AH256" s="210">
        <f>_xlfn.MAXIFS(Y!$F$61:$J$61, Y!$F$61:$J$61, "&lt;="&amp;AG256)</f>
        <v>0</v>
      </c>
      <c r="AI256" s="210" cm="1">
        <f t="array" ref="AI256">IFERROR(IF(AE256&gt;0, INDEX(Appliances, $W256, MATCH($AH256, Y!$F$61:$J$61, 0)+3),0), 0)</f>
        <v>0</v>
      </c>
      <c r="AJ256" s="64"/>
      <c r="AK256" s="211" t="b">
        <f t="shared" si="222"/>
        <v>0</v>
      </c>
      <c r="AL256" s="211" cm="1">
        <f t="array" ref="AL256">IF($AK256, INDEX(Appliances, $W256, 9), 0)</f>
        <v>0</v>
      </c>
      <c r="AM256" s="211" cm="1">
        <f t="array" ref="AM256">IF($AK256, INDEX(Appliances, $W256, 10), 0)</f>
        <v>0</v>
      </c>
      <c r="AN256" s="212">
        <f t="shared" si="369"/>
        <v>0</v>
      </c>
      <c r="AO256" s="213">
        <f t="shared" si="370"/>
        <v>0</v>
      </c>
      <c r="AP256" s="222" t="str">
        <f t="shared" si="371"/>
        <v>-</v>
      </c>
      <c r="AQ256" s="210">
        <f>_xlfn.MAXIFS(Y!$F$61:$J$61, Y!$F$61:$J$61, "&lt;="&amp;AP256)</f>
        <v>0</v>
      </c>
      <c r="AR256" s="210" cm="1">
        <f t="array" ref="AR256">IFERROR(IF(AN256&gt;0, INDEX(Appliances, $W256, MATCH($AQ256, Y!$F$61:$J$61, 0)+3),0), 0)</f>
        <v>0</v>
      </c>
      <c r="AS256" s="64"/>
      <c r="AT256" s="211" t="b">
        <f t="shared" si="226"/>
        <v>0</v>
      </c>
      <c r="AU256" s="211">
        <f t="shared" si="332"/>
        <v>0</v>
      </c>
      <c r="AV256" s="211">
        <f t="shared" si="333"/>
        <v>0</v>
      </c>
      <c r="AW256" s="212">
        <f t="shared" si="372"/>
        <v>0</v>
      </c>
      <c r="AX256" s="213">
        <f t="shared" si="373"/>
        <v>0</v>
      </c>
      <c r="AY256" s="222" t="str">
        <f t="shared" si="374"/>
        <v>-</v>
      </c>
      <c r="AZ256" s="210">
        <f>_xlfn.MAXIFS(Y!$F$61:$J$61, Y!$F$61:$J$61, "&lt;="&amp;AY256)</f>
        <v>0</v>
      </c>
      <c r="BA256" s="210" cm="1">
        <f t="array" ref="BA256">IFERROR(IF(AW256&gt;0, INDEX(Appliances, $W256, MATCH($AQ256, Y!$F$61:$J$61, 0)+3),0), 0)</f>
        <v>0</v>
      </c>
      <c r="BB256" s="64"/>
    </row>
    <row r="257" spans="1:54" s="264" customFormat="1" ht="12" x14ac:dyDescent="0.2">
      <c r="A257" s="64"/>
      <c r="B257" s="251">
        <v>235</v>
      </c>
      <c r="C257" s="255"/>
      <c r="D257" s="255"/>
      <c r="E257" s="256"/>
      <c r="F257" s="257" t="str">
        <f>IFERROR(VLOOKUP(E257, Z!$A$2:$C$4127, 3, FALSE), "")</f>
        <v/>
      </c>
      <c r="G257" s="258"/>
      <c r="H257" s="255"/>
      <c r="I257" s="255"/>
      <c r="J257" s="256"/>
      <c r="K257" s="259"/>
      <c r="L257" s="260"/>
      <c r="M257" s="253">
        <f t="shared" si="209"/>
        <v>0</v>
      </c>
      <c r="N257" s="261"/>
      <c r="O257" s="260"/>
      <c r="P257" s="253">
        <f t="shared" si="362"/>
        <v>0</v>
      </c>
      <c r="Q257" s="261"/>
      <c r="R257" s="260"/>
      <c r="S257" s="262">
        <f t="shared" si="363"/>
        <v>0</v>
      </c>
      <c r="T257" s="268"/>
      <c r="U257" s="263">
        <f t="shared" si="364"/>
        <v>0</v>
      </c>
      <c r="V257" s="64"/>
      <c r="W257" s="210">
        <f t="shared" si="375"/>
        <v>0</v>
      </c>
      <c r="X257" s="210" t="str">
        <f t="shared" si="365"/>
        <v>-</v>
      </c>
      <c r="Y257" s="210" t="e">
        <f>IF(X257, MATCH(J257, Y!$F$62:$H$62, 0), 0)</f>
        <v>#VALUE!</v>
      </c>
      <c r="Z257" s="210" cm="1">
        <f t="array" ref="Z257">IFERROR(IF($X257, INDEX(Appliances, $W257, $Y257+3), 0), 0)</f>
        <v>0</v>
      </c>
      <c r="AA257" s="64"/>
      <c r="AB257" s="211" t="b">
        <f t="shared" si="219"/>
        <v>0</v>
      </c>
      <c r="AC257" s="211" cm="1">
        <f t="array" ref="AC257">IF($AB257, INDEX(Appliances, $W257, 9), 0)</f>
        <v>0</v>
      </c>
      <c r="AD257" s="211" cm="1">
        <f t="array" ref="AD257">IF($AB257, INDEX(Appliances, $W257, 10), 0)</f>
        <v>0</v>
      </c>
      <c r="AE257" s="212">
        <f t="shared" si="366"/>
        <v>0</v>
      </c>
      <c r="AF257" s="213">
        <f t="shared" si="367"/>
        <v>0</v>
      </c>
      <c r="AG257" s="222" t="str">
        <f t="shared" si="368"/>
        <v>-</v>
      </c>
      <c r="AH257" s="210">
        <f>_xlfn.MAXIFS(Y!$F$61:$J$61, Y!$F$61:$J$61, "&lt;="&amp;AG257)</f>
        <v>0</v>
      </c>
      <c r="AI257" s="210" cm="1">
        <f t="array" ref="AI257">IFERROR(IF(AE257&gt;0, INDEX(Appliances, $W257, MATCH($AH257, Y!$F$61:$J$61, 0)+3),0), 0)</f>
        <v>0</v>
      </c>
      <c r="AJ257" s="64"/>
      <c r="AK257" s="211" t="b">
        <f t="shared" si="222"/>
        <v>0</v>
      </c>
      <c r="AL257" s="211" cm="1">
        <f t="array" ref="AL257">IF($AK257, INDEX(Appliances, $W257, 9), 0)</f>
        <v>0</v>
      </c>
      <c r="AM257" s="211" cm="1">
        <f t="array" ref="AM257">IF($AK257, INDEX(Appliances, $W257, 10), 0)</f>
        <v>0</v>
      </c>
      <c r="AN257" s="212">
        <f t="shared" si="369"/>
        <v>0</v>
      </c>
      <c r="AO257" s="213">
        <f t="shared" si="370"/>
        <v>0</v>
      </c>
      <c r="AP257" s="222" t="str">
        <f t="shared" si="371"/>
        <v>-</v>
      </c>
      <c r="AQ257" s="210">
        <f>_xlfn.MAXIFS(Y!$F$61:$J$61, Y!$F$61:$J$61, "&lt;="&amp;AP257)</f>
        <v>0</v>
      </c>
      <c r="AR257" s="210" cm="1">
        <f t="array" ref="AR257">IFERROR(IF(AN257&gt;0, INDEX(Appliances, $W257, MATCH($AQ257, Y!$F$61:$J$61, 0)+3),0), 0)</f>
        <v>0</v>
      </c>
      <c r="AS257" s="64"/>
      <c r="AT257" s="211" t="b">
        <f t="shared" si="226"/>
        <v>0</v>
      </c>
      <c r="AU257" s="211">
        <f t="shared" si="329"/>
        <v>0</v>
      </c>
      <c r="AV257" s="211">
        <f t="shared" si="330"/>
        <v>0</v>
      </c>
      <c r="AW257" s="212">
        <f t="shared" si="372"/>
        <v>0</v>
      </c>
      <c r="AX257" s="213">
        <f t="shared" si="373"/>
        <v>0</v>
      </c>
      <c r="AY257" s="222" t="str">
        <f t="shared" si="374"/>
        <v>-</v>
      </c>
      <c r="AZ257" s="210">
        <f>_xlfn.MAXIFS(Y!$F$61:$J$61, Y!$F$61:$J$61, "&lt;="&amp;AY257)</f>
        <v>0</v>
      </c>
      <c r="BA257" s="210" cm="1">
        <f t="array" ref="BA257">IFERROR(IF(AW257&gt;0, INDEX(Appliances, $W257, MATCH($AQ257, Y!$F$61:$J$61, 0)+3),0), 0)</f>
        <v>0</v>
      </c>
      <c r="BB257" s="64"/>
    </row>
    <row r="258" spans="1:54" s="264" customFormat="1" ht="12" x14ac:dyDescent="0.2">
      <c r="A258" s="64"/>
      <c r="B258" s="251">
        <v>236</v>
      </c>
      <c r="C258" s="255"/>
      <c r="D258" s="255"/>
      <c r="E258" s="256"/>
      <c r="F258" s="257" t="str">
        <f>IFERROR(VLOOKUP(E258, Z!$A$2:$C$4127, 3, FALSE), "")</f>
        <v/>
      </c>
      <c r="G258" s="258"/>
      <c r="H258" s="255"/>
      <c r="I258" s="255"/>
      <c r="J258" s="256"/>
      <c r="K258" s="259"/>
      <c r="L258" s="260"/>
      <c r="M258" s="253">
        <f t="shared" si="209"/>
        <v>0</v>
      </c>
      <c r="N258" s="261"/>
      <c r="O258" s="260"/>
      <c r="P258" s="253">
        <f t="shared" si="362"/>
        <v>0</v>
      </c>
      <c r="Q258" s="261"/>
      <c r="R258" s="260"/>
      <c r="S258" s="262">
        <f t="shared" si="363"/>
        <v>0</v>
      </c>
      <c r="T258" s="268"/>
      <c r="U258" s="263">
        <f t="shared" si="364"/>
        <v>0</v>
      </c>
      <c r="V258" s="64"/>
      <c r="W258" s="210">
        <f t="shared" si="375"/>
        <v>0</v>
      </c>
      <c r="X258" s="210" t="str">
        <f t="shared" si="365"/>
        <v>-</v>
      </c>
      <c r="Y258" s="210" t="e">
        <f>IF(X258, MATCH(J258, Y!$F$62:$H$62, 0), 0)</f>
        <v>#VALUE!</v>
      </c>
      <c r="Z258" s="210" cm="1">
        <f t="array" ref="Z258">IFERROR(IF($X258, INDEX(Appliances, $W258, $Y258+3), 0), 0)</f>
        <v>0</v>
      </c>
      <c r="AA258" s="64"/>
      <c r="AB258" s="211" t="b">
        <f t="shared" si="219"/>
        <v>0</v>
      </c>
      <c r="AC258" s="211" cm="1">
        <f t="array" ref="AC258">IF($AB258, INDEX(Appliances, $W258, 9), 0)</f>
        <v>0</v>
      </c>
      <c r="AD258" s="211" cm="1">
        <f t="array" ref="AD258">IF($AB258, INDEX(Appliances, $W258, 10), 0)</f>
        <v>0</v>
      </c>
      <c r="AE258" s="212">
        <f t="shared" si="366"/>
        <v>0</v>
      </c>
      <c r="AF258" s="213">
        <f t="shared" si="367"/>
        <v>0</v>
      </c>
      <c r="AG258" s="222" t="str">
        <f t="shared" si="368"/>
        <v>-</v>
      </c>
      <c r="AH258" s="210">
        <f>_xlfn.MAXIFS(Y!$F$61:$J$61, Y!$F$61:$J$61, "&lt;="&amp;AG258)</f>
        <v>0</v>
      </c>
      <c r="AI258" s="210" cm="1">
        <f t="array" ref="AI258">IFERROR(IF(AE258&gt;0, INDEX(Appliances, $W258, MATCH($AH258, Y!$F$61:$J$61, 0)+3),0), 0)</f>
        <v>0</v>
      </c>
      <c r="AJ258" s="64"/>
      <c r="AK258" s="211" t="b">
        <f t="shared" si="222"/>
        <v>0</v>
      </c>
      <c r="AL258" s="211" cm="1">
        <f t="array" ref="AL258">IF($AK258, INDEX(Appliances, $W258, 9), 0)</f>
        <v>0</v>
      </c>
      <c r="AM258" s="211" cm="1">
        <f t="array" ref="AM258">IF($AK258, INDEX(Appliances, $W258, 10), 0)</f>
        <v>0</v>
      </c>
      <c r="AN258" s="212">
        <f t="shared" si="369"/>
        <v>0</v>
      </c>
      <c r="AO258" s="213">
        <f t="shared" si="370"/>
        <v>0</v>
      </c>
      <c r="AP258" s="222" t="str">
        <f t="shared" si="371"/>
        <v>-</v>
      </c>
      <c r="AQ258" s="210">
        <f>_xlfn.MAXIFS(Y!$F$61:$J$61, Y!$F$61:$J$61, "&lt;="&amp;AP258)</f>
        <v>0</v>
      </c>
      <c r="AR258" s="210" cm="1">
        <f t="array" ref="AR258">IFERROR(IF(AN258&gt;0, INDEX(Appliances, $W258, MATCH($AQ258, Y!$F$61:$J$61, 0)+3),0), 0)</f>
        <v>0</v>
      </c>
      <c r="AS258" s="64"/>
      <c r="AT258" s="211" t="b">
        <f t="shared" si="226"/>
        <v>0</v>
      </c>
      <c r="AU258" s="211">
        <f t="shared" si="332"/>
        <v>0</v>
      </c>
      <c r="AV258" s="211">
        <f t="shared" si="333"/>
        <v>0</v>
      </c>
      <c r="AW258" s="212">
        <f t="shared" si="372"/>
        <v>0</v>
      </c>
      <c r="AX258" s="213">
        <f t="shared" si="373"/>
        <v>0</v>
      </c>
      <c r="AY258" s="222" t="str">
        <f t="shared" si="374"/>
        <v>-</v>
      </c>
      <c r="AZ258" s="210">
        <f>_xlfn.MAXIFS(Y!$F$61:$J$61, Y!$F$61:$J$61, "&lt;="&amp;AY258)</f>
        <v>0</v>
      </c>
      <c r="BA258" s="210" cm="1">
        <f t="array" ref="BA258">IFERROR(IF(AW258&gt;0, INDEX(Appliances, $W258, MATCH($AQ258, Y!$F$61:$J$61, 0)+3),0), 0)</f>
        <v>0</v>
      </c>
      <c r="BB258" s="64"/>
    </row>
    <row r="259" spans="1:54" s="264" customFormat="1" ht="12" x14ac:dyDescent="0.2">
      <c r="A259" s="64"/>
      <c r="B259" s="251">
        <v>237</v>
      </c>
      <c r="C259" s="255"/>
      <c r="D259" s="255"/>
      <c r="E259" s="256"/>
      <c r="F259" s="257" t="str">
        <f>IFERROR(VLOOKUP(E259, Z!$A$2:$C$4127, 3, FALSE), "")</f>
        <v/>
      </c>
      <c r="G259" s="258"/>
      <c r="H259" s="255"/>
      <c r="I259" s="255"/>
      <c r="J259" s="256"/>
      <c r="K259" s="259"/>
      <c r="L259" s="260"/>
      <c r="M259" s="253">
        <f t="shared" si="209"/>
        <v>0</v>
      </c>
      <c r="N259" s="261"/>
      <c r="O259" s="260"/>
      <c r="P259" s="253">
        <f t="shared" si="362"/>
        <v>0</v>
      </c>
      <c r="Q259" s="261"/>
      <c r="R259" s="260"/>
      <c r="S259" s="262">
        <f t="shared" si="363"/>
        <v>0</v>
      </c>
      <c r="T259" s="268"/>
      <c r="U259" s="263">
        <f t="shared" si="364"/>
        <v>0</v>
      </c>
      <c r="V259" s="64"/>
      <c r="W259" s="210">
        <f t="shared" si="375"/>
        <v>0</v>
      </c>
      <c r="X259" s="210" t="str">
        <f t="shared" si="365"/>
        <v>-</v>
      </c>
      <c r="Y259" s="210" t="e">
        <f>IF(X259, MATCH(J259, Y!$F$62:$H$62, 0), 0)</f>
        <v>#VALUE!</v>
      </c>
      <c r="Z259" s="210" cm="1">
        <f t="array" ref="Z259">IFERROR(IF($X259, INDEX(Appliances, $W259, $Y259+3), 0), 0)</f>
        <v>0</v>
      </c>
      <c r="AA259" s="64"/>
      <c r="AB259" s="211" t="b">
        <f t="shared" si="219"/>
        <v>0</v>
      </c>
      <c r="AC259" s="211" cm="1">
        <f t="array" ref="AC259">IF($AB259, INDEX(Appliances, $W259, 9), 0)</f>
        <v>0</v>
      </c>
      <c r="AD259" s="211" cm="1">
        <f t="array" ref="AD259">IF($AB259, INDEX(Appliances, $W259, 10), 0)</f>
        <v>0</v>
      </c>
      <c r="AE259" s="212">
        <f t="shared" si="366"/>
        <v>0</v>
      </c>
      <c r="AF259" s="213">
        <f t="shared" si="367"/>
        <v>0</v>
      </c>
      <c r="AG259" s="222" t="str">
        <f t="shared" si="368"/>
        <v>-</v>
      </c>
      <c r="AH259" s="210">
        <f>_xlfn.MAXIFS(Y!$F$61:$J$61, Y!$F$61:$J$61, "&lt;="&amp;AG259)</f>
        <v>0</v>
      </c>
      <c r="AI259" s="210" cm="1">
        <f t="array" ref="AI259">IFERROR(IF(AE259&gt;0, INDEX(Appliances, $W259, MATCH($AH259, Y!$F$61:$J$61, 0)+3),0), 0)</f>
        <v>0</v>
      </c>
      <c r="AJ259" s="64"/>
      <c r="AK259" s="211" t="b">
        <f t="shared" si="222"/>
        <v>0</v>
      </c>
      <c r="AL259" s="211" cm="1">
        <f t="array" ref="AL259">IF($AK259, INDEX(Appliances, $W259, 9), 0)</f>
        <v>0</v>
      </c>
      <c r="AM259" s="211" cm="1">
        <f t="array" ref="AM259">IF($AK259, INDEX(Appliances, $W259, 10), 0)</f>
        <v>0</v>
      </c>
      <c r="AN259" s="212">
        <f t="shared" si="369"/>
        <v>0</v>
      </c>
      <c r="AO259" s="213">
        <f t="shared" si="370"/>
        <v>0</v>
      </c>
      <c r="AP259" s="222" t="str">
        <f t="shared" si="371"/>
        <v>-</v>
      </c>
      <c r="AQ259" s="210">
        <f>_xlfn.MAXIFS(Y!$F$61:$J$61, Y!$F$61:$J$61, "&lt;="&amp;AP259)</f>
        <v>0</v>
      </c>
      <c r="AR259" s="210" cm="1">
        <f t="array" ref="AR259">IFERROR(IF(AN259&gt;0, INDEX(Appliances, $W259, MATCH($AQ259, Y!$F$61:$J$61, 0)+3),0), 0)</f>
        <v>0</v>
      </c>
      <c r="AS259" s="64"/>
      <c r="AT259" s="211" t="b">
        <f t="shared" si="226"/>
        <v>0</v>
      </c>
      <c r="AU259" s="211">
        <f t="shared" si="329"/>
        <v>0</v>
      </c>
      <c r="AV259" s="211">
        <f t="shared" si="330"/>
        <v>0</v>
      </c>
      <c r="AW259" s="212">
        <f t="shared" si="372"/>
        <v>0</v>
      </c>
      <c r="AX259" s="213">
        <f t="shared" si="373"/>
        <v>0</v>
      </c>
      <c r="AY259" s="222" t="str">
        <f t="shared" si="374"/>
        <v>-</v>
      </c>
      <c r="AZ259" s="210">
        <f>_xlfn.MAXIFS(Y!$F$61:$J$61, Y!$F$61:$J$61, "&lt;="&amp;AY259)</f>
        <v>0</v>
      </c>
      <c r="BA259" s="210" cm="1">
        <f t="array" ref="BA259">IFERROR(IF(AW259&gt;0, INDEX(Appliances, $W259, MATCH($AQ259, Y!$F$61:$J$61, 0)+3),0), 0)</f>
        <v>0</v>
      </c>
      <c r="BB259" s="64"/>
    </row>
    <row r="260" spans="1:54" s="264" customFormat="1" ht="12" x14ac:dyDescent="0.2">
      <c r="A260" s="64"/>
      <c r="B260" s="251">
        <v>238</v>
      </c>
      <c r="C260" s="255"/>
      <c r="D260" s="255"/>
      <c r="E260" s="256"/>
      <c r="F260" s="257" t="str">
        <f>IFERROR(VLOOKUP(E260, Z!$A$2:$C$4127, 3, FALSE), "")</f>
        <v/>
      </c>
      <c r="G260" s="258"/>
      <c r="H260" s="255"/>
      <c r="I260" s="255"/>
      <c r="J260" s="256"/>
      <c r="K260" s="259"/>
      <c r="L260" s="260"/>
      <c r="M260" s="253">
        <f t="shared" si="209"/>
        <v>0</v>
      </c>
      <c r="N260" s="261"/>
      <c r="O260" s="260"/>
      <c r="P260" s="253">
        <f t="shared" si="362"/>
        <v>0</v>
      </c>
      <c r="Q260" s="261"/>
      <c r="R260" s="260"/>
      <c r="S260" s="262">
        <f t="shared" si="363"/>
        <v>0</v>
      </c>
      <c r="T260" s="268"/>
      <c r="U260" s="263">
        <f t="shared" si="364"/>
        <v>0</v>
      </c>
      <c r="V260" s="64"/>
      <c r="W260" s="210">
        <f t="shared" si="375"/>
        <v>0</v>
      </c>
      <c r="X260" s="210" t="str">
        <f t="shared" si="365"/>
        <v>-</v>
      </c>
      <c r="Y260" s="210" t="e">
        <f>IF(X260, MATCH(J260, Y!$F$62:$H$62, 0), 0)</f>
        <v>#VALUE!</v>
      </c>
      <c r="Z260" s="210" cm="1">
        <f t="array" ref="Z260">IFERROR(IF($X260, INDEX(Appliances, $W260, $Y260+3), 0), 0)</f>
        <v>0</v>
      </c>
      <c r="AA260" s="64"/>
      <c r="AB260" s="211" t="b">
        <f t="shared" si="219"/>
        <v>0</v>
      </c>
      <c r="AC260" s="211" cm="1">
        <f t="array" ref="AC260">IF($AB260, INDEX(Appliances, $W260, 9), 0)</f>
        <v>0</v>
      </c>
      <c r="AD260" s="211" cm="1">
        <f t="array" ref="AD260">IF($AB260, INDEX(Appliances, $W260, 10), 0)</f>
        <v>0</v>
      </c>
      <c r="AE260" s="212">
        <f t="shared" si="366"/>
        <v>0</v>
      </c>
      <c r="AF260" s="213">
        <f t="shared" si="367"/>
        <v>0</v>
      </c>
      <c r="AG260" s="222" t="str">
        <f t="shared" si="368"/>
        <v>-</v>
      </c>
      <c r="AH260" s="210">
        <f>_xlfn.MAXIFS(Y!$F$61:$J$61, Y!$F$61:$J$61, "&lt;="&amp;AG260)</f>
        <v>0</v>
      </c>
      <c r="AI260" s="210" cm="1">
        <f t="array" ref="AI260">IFERROR(IF(AE260&gt;0, INDEX(Appliances, $W260, MATCH($AH260, Y!$F$61:$J$61, 0)+3),0), 0)</f>
        <v>0</v>
      </c>
      <c r="AJ260" s="64"/>
      <c r="AK260" s="211" t="b">
        <f t="shared" si="222"/>
        <v>0</v>
      </c>
      <c r="AL260" s="211" cm="1">
        <f t="array" ref="AL260">IF($AK260, INDEX(Appliances, $W260, 9), 0)</f>
        <v>0</v>
      </c>
      <c r="AM260" s="211" cm="1">
        <f t="array" ref="AM260">IF($AK260, INDEX(Appliances, $W260, 10), 0)</f>
        <v>0</v>
      </c>
      <c r="AN260" s="212">
        <f t="shared" si="369"/>
        <v>0</v>
      </c>
      <c r="AO260" s="213">
        <f t="shared" si="370"/>
        <v>0</v>
      </c>
      <c r="AP260" s="222" t="str">
        <f t="shared" si="371"/>
        <v>-</v>
      </c>
      <c r="AQ260" s="210">
        <f>_xlfn.MAXIFS(Y!$F$61:$J$61, Y!$F$61:$J$61, "&lt;="&amp;AP260)</f>
        <v>0</v>
      </c>
      <c r="AR260" s="210" cm="1">
        <f t="array" ref="AR260">IFERROR(IF(AN260&gt;0, INDEX(Appliances, $W260, MATCH($AQ260, Y!$F$61:$J$61, 0)+3),0), 0)</f>
        <v>0</v>
      </c>
      <c r="AS260" s="64"/>
      <c r="AT260" s="211" t="b">
        <f t="shared" si="226"/>
        <v>0</v>
      </c>
      <c r="AU260" s="211">
        <f t="shared" si="332"/>
        <v>0</v>
      </c>
      <c r="AV260" s="211">
        <f t="shared" si="333"/>
        <v>0</v>
      </c>
      <c r="AW260" s="212">
        <f t="shared" si="372"/>
        <v>0</v>
      </c>
      <c r="AX260" s="213">
        <f t="shared" si="373"/>
        <v>0</v>
      </c>
      <c r="AY260" s="222" t="str">
        <f t="shared" si="374"/>
        <v>-</v>
      </c>
      <c r="AZ260" s="210">
        <f>_xlfn.MAXIFS(Y!$F$61:$J$61, Y!$F$61:$J$61, "&lt;="&amp;AY260)</f>
        <v>0</v>
      </c>
      <c r="BA260" s="210" cm="1">
        <f t="array" ref="BA260">IFERROR(IF(AW260&gt;0, INDEX(Appliances, $W260, MATCH($AQ260, Y!$F$61:$J$61, 0)+3),0), 0)</f>
        <v>0</v>
      </c>
      <c r="BB260" s="64"/>
    </row>
    <row r="261" spans="1:54" s="264" customFormat="1" ht="12" x14ac:dyDescent="0.2">
      <c r="A261" s="64"/>
      <c r="B261" s="251">
        <v>239</v>
      </c>
      <c r="C261" s="255"/>
      <c r="D261" s="255"/>
      <c r="E261" s="256"/>
      <c r="F261" s="257" t="str">
        <f>IFERROR(VLOOKUP(E261, Z!$A$2:$C$4127, 3, FALSE), "")</f>
        <v/>
      </c>
      <c r="G261" s="258"/>
      <c r="H261" s="255"/>
      <c r="I261" s="255"/>
      <c r="J261" s="256"/>
      <c r="K261" s="259"/>
      <c r="L261" s="260"/>
      <c r="M261" s="253">
        <f t="shared" si="209"/>
        <v>0</v>
      </c>
      <c r="N261" s="261"/>
      <c r="O261" s="260"/>
      <c r="P261" s="253">
        <f t="shared" si="362"/>
        <v>0</v>
      </c>
      <c r="Q261" s="261"/>
      <c r="R261" s="260"/>
      <c r="S261" s="262">
        <f t="shared" si="363"/>
        <v>0</v>
      </c>
      <c r="T261" s="268"/>
      <c r="U261" s="263">
        <f t="shared" si="364"/>
        <v>0</v>
      </c>
      <c r="V261" s="64"/>
      <c r="W261" s="210">
        <f t="shared" si="375"/>
        <v>0</v>
      </c>
      <c r="X261" s="210" t="str">
        <f t="shared" si="365"/>
        <v>-</v>
      </c>
      <c r="Y261" s="210" t="e">
        <f>IF(X261, MATCH(J261, Y!$F$62:$H$62, 0), 0)</f>
        <v>#VALUE!</v>
      </c>
      <c r="Z261" s="210" cm="1">
        <f t="array" ref="Z261">IFERROR(IF($X261, INDEX(Appliances, $W261, $Y261+3), 0), 0)</f>
        <v>0</v>
      </c>
      <c r="AA261" s="64"/>
      <c r="AB261" s="211" t="b">
        <f t="shared" si="219"/>
        <v>0</v>
      </c>
      <c r="AC261" s="211" cm="1">
        <f t="array" ref="AC261">IF($AB261, INDEX(Appliances, $W261, 9), 0)</f>
        <v>0</v>
      </c>
      <c r="AD261" s="211" cm="1">
        <f t="array" ref="AD261">IF($AB261, INDEX(Appliances, $W261, 10), 0)</f>
        <v>0</v>
      </c>
      <c r="AE261" s="212">
        <f t="shared" si="366"/>
        <v>0</v>
      </c>
      <c r="AF261" s="213">
        <f t="shared" si="367"/>
        <v>0</v>
      </c>
      <c r="AG261" s="222" t="str">
        <f t="shared" si="368"/>
        <v>-</v>
      </c>
      <c r="AH261" s="210">
        <f>_xlfn.MAXIFS(Y!$F$61:$J$61, Y!$F$61:$J$61, "&lt;="&amp;AG261)</f>
        <v>0</v>
      </c>
      <c r="AI261" s="210" cm="1">
        <f t="array" ref="AI261">IFERROR(IF(AE261&gt;0, INDEX(Appliances, $W261, MATCH($AH261, Y!$F$61:$J$61, 0)+3),0), 0)</f>
        <v>0</v>
      </c>
      <c r="AJ261" s="64"/>
      <c r="AK261" s="211" t="b">
        <f t="shared" si="222"/>
        <v>0</v>
      </c>
      <c r="AL261" s="211" cm="1">
        <f t="array" ref="AL261">IF($AK261, INDEX(Appliances, $W261, 9), 0)</f>
        <v>0</v>
      </c>
      <c r="AM261" s="211" cm="1">
        <f t="array" ref="AM261">IF($AK261, INDEX(Appliances, $W261, 10), 0)</f>
        <v>0</v>
      </c>
      <c r="AN261" s="212">
        <f t="shared" si="369"/>
        <v>0</v>
      </c>
      <c r="AO261" s="213">
        <f t="shared" si="370"/>
        <v>0</v>
      </c>
      <c r="AP261" s="222" t="str">
        <f t="shared" si="371"/>
        <v>-</v>
      </c>
      <c r="AQ261" s="210">
        <f>_xlfn.MAXIFS(Y!$F$61:$J$61, Y!$F$61:$J$61, "&lt;="&amp;AP261)</f>
        <v>0</v>
      </c>
      <c r="AR261" s="210" cm="1">
        <f t="array" ref="AR261">IFERROR(IF(AN261&gt;0, INDEX(Appliances, $W261, MATCH($AQ261, Y!$F$61:$J$61, 0)+3),0), 0)</f>
        <v>0</v>
      </c>
      <c r="AS261" s="64"/>
      <c r="AT261" s="211" t="b">
        <f t="shared" si="226"/>
        <v>0</v>
      </c>
      <c r="AU261" s="211">
        <f t="shared" si="329"/>
        <v>0</v>
      </c>
      <c r="AV261" s="211">
        <f t="shared" si="330"/>
        <v>0</v>
      </c>
      <c r="AW261" s="212">
        <f t="shared" si="372"/>
        <v>0</v>
      </c>
      <c r="AX261" s="213">
        <f t="shared" si="373"/>
        <v>0</v>
      </c>
      <c r="AY261" s="222" t="str">
        <f t="shared" si="374"/>
        <v>-</v>
      </c>
      <c r="AZ261" s="210">
        <f>_xlfn.MAXIFS(Y!$F$61:$J$61, Y!$F$61:$J$61, "&lt;="&amp;AY261)</f>
        <v>0</v>
      </c>
      <c r="BA261" s="210" cm="1">
        <f t="array" ref="BA261">IFERROR(IF(AW261&gt;0, INDEX(Appliances, $W261, MATCH($AQ261, Y!$F$61:$J$61, 0)+3),0), 0)</f>
        <v>0</v>
      </c>
      <c r="BB261" s="64"/>
    </row>
    <row r="262" spans="1:54" s="264" customFormat="1" ht="12" x14ac:dyDescent="0.2">
      <c r="A262" s="64"/>
      <c r="B262" s="251">
        <v>240</v>
      </c>
      <c r="C262" s="255"/>
      <c r="D262" s="255"/>
      <c r="E262" s="256"/>
      <c r="F262" s="257" t="str">
        <f>IFERROR(VLOOKUP(E262, Z!$A$2:$C$4127, 3, FALSE), "")</f>
        <v/>
      </c>
      <c r="G262" s="258"/>
      <c r="H262" s="255"/>
      <c r="I262" s="255"/>
      <c r="J262" s="256"/>
      <c r="K262" s="259"/>
      <c r="L262" s="260"/>
      <c r="M262" s="253">
        <f t="shared" si="209"/>
        <v>0</v>
      </c>
      <c r="N262" s="261"/>
      <c r="O262" s="260"/>
      <c r="P262" s="253">
        <f t="shared" si="362"/>
        <v>0</v>
      </c>
      <c r="Q262" s="261"/>
      <c r="R262" s="260"/>
      <c r="S262" s="262">
        <f t="shared" si="363"/>
        <v>0</v>
      </c>
      <c r="T262" s="268"/>
      <c r="U262" s="263">
        <f t="shared" si="364"/>
        <v>0</v>
      </c>
      <c r="V262" s="64"/>
      <c r="W262" s="210">
        <f t="shared" si="375"/>
        <v>0</v>
      </c>
      <c r="X262" s="210" t="str">
        <f t="shared" si="365"/>
        <v>-</v>
      </c>
      <c r="Y262" s="210" t="e">
        <f>IF(X262, MATCH(J262, Y!$F$62:$H$62, 0), 0)</f>
        <v>#VALUE!</v>
      </c>
      <c r="Z262" s="210" cm="1">
        <f t="array" ref="Z262">IFERROR(IF($X262, INDEX(Appliances, $W262, $Y262+3), 0), 0)</f>
        <v>0</v>
      </c>
      <c r="AA262" s="64"/>
      <c r="AB262" s="211" t="b">
        <f t="shared" si="219"/>
        <v>0</v>
      </c>
      <c r="AC262" s="211" cm="1">
        <f t="array" ref="AC262">IF($AB262, INDEX(Appliances, $W262, 9), 0)</f>
        <v>0</v>
      </c>
      <c r="AD262" s="211" cm="1">
        <f t="array" ref="AD262">IF($AB262, INDEX(Appliances, $W262, 10), 0)</f>
        <v>0</v>
      </c>
      <c r="AE262" s="212">
        <f t="shared" si="366"/>
        <v>0</v>
      </c>
      <c r="AF262" s="213">
        <f t="shared" si="367"/>
        <v>0</v>
      </c>
      <c r="AG262" s="222" t="str">
        <f t="shared" si="368"/>
        <v>-</v>
      </c>
      <c r="AH262" s="210">
        <f>_xlfn.MAXIFS(Y!$F$61:$J$61, Y!$F$61:$J$61, "&lt;="&amp;AG262)</f>
        <v>0</v>
      </c>
      <c r="AI262" s="210" cm="1">
        <f t="array" ref="AI262">IFERROR(IF(AE262&gt;0, INDEX(Appliances, $W262, MATCH($AH262, Y!$F$61:$J$61, 0)+3),0), 0)</f>
        <v>0</v>
      </c>
      <c r="AJ262" s="64"/>
      <c r="AK262" s="211" t="b">
        <f t="shared" si="222"/>
        <v>0</v>
      </c>
      <c r="AL262" s="211" cm="1">
        <f t="array" ref="AL262">IF($AK262, INDEX(Appliances, $W262, 9), 0)</f>
        <v>0</v>
      </c>
      <c r="AM262" s="211" cm="1">
        <f t="array" ref="AM262">IF($AK262, INDEX(Appliances, $W262, 10), 0)</f>
        <v>0</v>
      </c>
      <c r="AN262" s="212">
        <f t="shared" si="369"/>
        <v>0</v>
      </c>
      <c r="AO262" s="213">
        <f t="shared" si="370"/>
        <v>0</v>
      </c>
      <c r="AP262" s="222" t="str">
        <f t="shared" si="371"/>
        <v>-</v>
      </c>
      <c r="AQ262" s="210">
        <f>_xlfn.MAXIFS(Y!$F$61:$J$61, Y!$F$61:$J$61, "&lt;="&amp;AP262)</f>
        <v>0</v>
      </c>
      <c r="AR262" s="210" cm="1">
        <f t="array" ref="AR262">IFERROR(IF(AN262&gt;0, INDEX(Appliances, $W262, MATCH($AQ262, Y!$F$61:$J$61, 0)+3),0), 0)</f>
        <v>0</v>
      </c>
      <c r="AS262" s="64"/>
      <c r="AT262" s="211" t="b">
        <f t="shared" si="226"/>
        <v>0</v>
      </c>
      <c r="AU262" s="211">
        <f t="shared" si="332"/>
        <v>0</v>
      </c>
      <c r="AV262" s="211">
        <f t="shared" si="333"/>
        <v>0</v>
      </c>
      <c r="AW262" s="212">
        <f t="shared" si="372"/>
        <v>0</v>
      </c>
      <c r="AX262" s="213">
        <f t="shared" si="373"/>
        <v>0</v>
      </c>
      <c r="AY262" s="222" t="str">
        <f t="shared" si="374"/>
        <v>-</v>
      </c>
      <c r="AZ262" s="210">
        <f>_xlfn.MAXIFS(Y!$F$61:$J$61, Y!$F$61:$J$61, "&lt;="&amp;AY262)</f>
        <v>0</v>
      </c>
      <c r="BA262" s="210" cm="1">
        <f t="array" ref="BA262">IFERROR(IF(AW262&gt;0, INDEX(Appliances, $W262, MATCH($AQ262, Y!$F$61:$J$61, 0)+3),0), 0)</f>
        <v>0</v>
      </c>
      <c r="BB262" s="64"/>
    </row>
    <row r="263" spans="1:54" s="264" customFormat="1" ht="12" x14ac:dyDescent="0.2">
      <c r="A263" s="64"/>
      <c r="B263" s="251">
        <v>241</v>
      </c>
      <c r="C263" s="255"/>
      <c r="D263" s="255"/>
      <c r="E263" s="256"/>
      <c r="F263" s="257" t="str">
        <f>IFERROR(VLOOKUP(E263, Z!$A$2:$C$4127, 3, FALSE), "")</f>
        <v/>
      </c>
      <c r="G263" s="258"/>
      <c r="H263" s="255"/>
      <c r="I263" s="255"/>
      <c r="J263" s="256"/>
      <c r="K263" s="259"/>
      <c r="L263" s="260"/>
      <c r="M263" s="253">
        <f t="shared" si="209"/>
        <v>0</v>
      </c>
      <c r="N263" s="261"/>
      <c r="O263" s="260"/>
      <c r="P263" s="253">
        <f t="shared" si="362"/>
        <v>0</v>
      </c>
      <c r="Q263" s="261"/>
      <c r="R263" s="260"/>
      <c r="S263" s="262">
        <f t="shared" si="363"/>
        <v>0</v>
      </c>
      <c r="T263" s="268"/>
      <c r="U263" s="263">
        <f t="shared" si="364"/>
        <v>0</v>
      </c>
      <c r="V263" s="64"/>
      <c r="W263" s="210">
        <f t="shared" si="375"/>
        <v>0</v>
      </c>
      <c r="X263" s="210" t="str">
        <f t="shared" si="365"/>
        <v>-</v>
      </c>
      <c r="Y263" s="210" t="e">
        <f>IF(X263, MATCH(J263, Y!$F$62:$H$62, 0), 0)</f>
        <v>#VALUE!</v>
      </c>
      <c r="Z263" s="210" cm="1">
        <f t="array" ref="Z263">IFERROR(IF($X263, INDEX(Appliances, $W263, $Y263+3), 0), 0)</f>
        <v>0</v>
      </c>
      <c r="AA263" s="64"/>
      <c r="AB263" s="211" t="b">
        <f t="shared" si="219"/>
        <v>0</v>
      </c>
      <c r="AC263" s="211" cm="1">
        <f t="array" ref="AC263">IF($AB263, INDEX(Appliances, $W263, 9), 0)</f>
        <v>0</v>
      </c>
      <c r="AD263" s="211" cm="1">
        <f t="array" ref="AD263">IF($AB263, INDEX(Appliances, $W263, 10), 0)</f>
        <v>0</v>
      </c>
      <c r="AE263" s="212">
        <f t="shared" si="366"/>
        <v>0</v>
      </c>
      <c r="AF263" s="213">
        <f t="shared" si="367"/>
        <v>0</v>
      </c>
      <c r="AG263" s="222" t="str">
        <f t="shared" si="368"/>
        <v>-</v>
      </c>
      <c r="AH263" s="210">
        <f>_xlfn.MAXIFS(Y!$F$61:$J$61, Y!$F$61:$J$61, "&lt;="&amp;AG263)</f>
        <v>0</v>
      </c>
      <c r="AI263" s="210" cm="1">
        <f t="array" ref="AI263">IFERROR(IF(AE263&gt;0, INDEX(Appliances, $W263, MATCH($AH263, Y!$F$61:$J$61, 0)+3),0), 0)</f>
        <v>0</v>
      </c>
      <c r="AJ263" s="64"/>
      <c r="AK263" s="211" t="b">
        <f t="shared" si="222"/>
        <v>0</v>
      </c>
      <c r="AL263" s="211" cm="1">
        <f t="array" ref="AL263">IF($AK263, INDEX(Appliances, $W263, 9), 0)</f>
        <v>0</v>
      </c>
      <c r="AM263" s="211" cm="1">
        <f t="array" ref="AM263">IF($AK263, INDEX(Appliances, $W263, 10), 0)</f>
        <v>0</v>
      </c>
      <c r="AN263" s="212">
        <f t="shared" si="369"/>
        <v>0</v>
      </c>
      <c r="AO263" s="213">
        <f t="shared" si="370"/>
        <v>0</v>
      </c>
      <c r="AP263" s="222" t="str">
        <f t="shared" si="371"/>
        <v>-</v>
      </c>
      <c r="AQ263" s="210">
        <f>_xlfn.MAXIFS(Y!$F$61:$J$61, Y!$F$61:$J$61, "&lt;="&amp;AP263)</f>
        <v>0</v>
      </c>
      <c r="AR263" s="210" cm="1">
        <f t="array" ref="AR263">IFERROR(IF(AN263&gt;0, INDEX(Appliances, $W263, MATCH($AQ263, Y!$F$61:$J$61, 0)+3),0), 0)</f>
        <v>0</v>
      </c>
      <c r="AS263" s="64"/>
      <c r="AT263" s="211" t="b">
        <f t="shared" si="226"/>
        <v>0</v>
      </c>
      <c r="AU263" s="211">
        <f t="shared" si="329"/>
        <v>0</v>
      </c>
      <c r="AV263" s="211">
        <f t="shared" si="330"/>
        <v>0</v>
      </c>
      <c r="AW263" s="212">
        <f t="shared" si="372"/>
        <v>0</v>
      </c>
      <c r="AX263" s="213">
        <f t="shared" si="373"/>
        <v>0</v>
      </c>
      <c r="AY263" s="222" t="str">
        <f t="shared" si="374"/>
        <v>-</v>
      </c>
      <c r="AZ263" s="210">
        <f>_xlfn.MAXIFS(Y!$F$61:$J$61, Y!$F$61:$J$61, "&lt;="&amp;AY263)</f>
        <v>0</v>
      </c>
      <c r="BA263" s="210" cm="1">
        <f t="array" ref="BA263">IFERROR(IF(AW263&gt;0, INDEX(Appliances, $W263, MATCH($AQ263, Y!$F$61:$J$61, 0)+3),0), 0)</f>
        <v>0</v>
      </c>
      <c r="BB263" s="64"/>
    </row>
    <row r="264" spans="1:54" s="264" customFormat="1" ht="12" x14ac:dyDescent="0.2">
      <c r="A264" s="64"/>
      <c r="B264" s="251">
        <v>242</v>
      </c>
      <c r="C264" s="255"/>
      <c r="D264" s="255"/>
      <c r="E264" s="256"/>
      <c r="F264" s="257" t="str">
        <f>IFERROR(VLOOKUP(E264, Z!$A$2:$C$4127, 3, FALSE), "")</f>
        <v/>
      </c>
      <c r="G264" s="258"/>
      <c r="H264" s="255"/>
      <c r="I264" s="255"/>
      <c r="J264" s="256"/>
      <c r="K264" s="259"/>
      <c r="L264" s="260"/>
      <c r="M264" s="253">
        <f t="shared" si="209"/>
        <v>0</v>
      </c>
      <c r="N264" s="261"/>
      <c r="O264" s="260"/>
      <c r="P264" s="253">
        <f t="shared" si="362"/>
        <v>0</v>
      </c>
      <c r="Q264" s="261"/>
      <c r="R264" s="260"/>
      <c r="S264" s="262">
        <f t="shared" si="363"/>
        <v>0</v>
      </c>
      <c r="T264" s="268"/>
      <c r="U264" s="263">
        <f t="shared" si="364"/>
        <v>0</v>
      </c>
      <c r="V264" s="64"/>
      <c r="W264" s="210">
        <f t="shared" si="375"/>
        <v>0</v>
      </c>
      <c r="X264" s="210" t="str">
        <f t="shared" si="365"/>
        <v>-</v>
      </c>
      <c r="Y264" s="210" t="e">
        <f>IF(X264, MATCH(J264, Y!$F$62:$H$62, 0), 0)</f>
        <v>#VALUE!</v>
      </c>
      <c r="Z264" s="210" cm="1">
        <f t="array" ref="Z264">IFERROR(IF($X264, INDEX(Appliances, $W264, $Y264+3), 0), 0)</f>
        <v>0</v>
      </c>
      <c r="AA264" s="64"/>
      <c r="AB264" s="211" t="b">
        <f t="shared" si="219"/>
        <v>0</v>
      </c>
      <c r="AC264" s="211" cm="1">
        <f t="array" ref="AC264">IF($AB264, INDEX(Appliances, $W264, 9), 0)</f>
        <v>0</v>
      </c>
      <c r="AD264" s="211" cm="1">
        <f t="array" ref="AD264">IF($AB264, INDEX(Appliances, $W264, 10), 0)</f>
        <v>0</v>
      </c>
      <c r="AE264" s="212">
        <f t="shared" si="366"/>
        <v>0</v>
      </c>
      <c r="AF264" s="213">
        <f t="shared" si="367"/>
        <v>0</v>
      </c>
      <c r="AG264" s="222" t="str">
        <f t="shared" si="368"/>
        <v>-</v>
      </c>
      <c r="AH264" s="210">
        <f>_xlfn.MAXIFS(Y!$F$61:$J$61, Y!$F$61:$J$61, "&lt;="&amp;AG264)</f>
        <v>0</v>
      </c>
      <c r="AI264" s="210" cm="1">
        <f t="array" ref="AI264">IFERROR(IF(AE264&gt;0, INDEX(Appliances, $W264, MATCH($AH264, Y!$F$61:$J$61, 0)+3),0), 0)</f>
        <v>0</v>
      </c>
      <c r="AJ264" s="64"/>
      <c r="AK264" s="211" t="b">
        <f t="shared" si="222"/>
        <v>0</v>
      </c>
      <c r="AL264" s="211" cm="1">
        <f t="array" ref="AL264">IF($AK264, INDEX(Appliances, $W264, 9), 0)</f>
        <v>0</v>
      </c>
      <c r="AM264" s="211" cm="1">
        <f t="array" ref="AM264">IF($AK264, INDEX(Appliances, $W264, 10), 0)</f>
        <v>0</v>
      </c>
      <c r="AN264" s="212">
        <f t="shared" si="369"/>
        <v>0</v>
      </c>
      <c r="AO264" s="213">
        <f t="shared" si="370"/>
        <v>0</v>
      </c>
      <c r="AP264" s="222" t="str">
        <f t="shared" si="371"/>
        <v>-</v>
      </c>
      <c r="AQ264" s="210">
        <f>_xlfn.MAXIFS(Y!$F$61:$J$61, Y!$F$61:$J$61, "&lt;="&amp;AP264)</f>
        <v>0</v>
      </c>
      <c r="AR264" s="210" cm="1">
        <f t="array" ref="AR264">IFERROR(IF(AN264&gt;0, INDEX(Appliances, $W264, MATCH($AQ264, Y!$F$61:$J$61, 0)+3),0), 0)</f>
        <v>0</v>
      </c>
      <c r="AS264" s="64"/>
      <c r="AT264" s="211" t="b">
        <f t="shared" si="226"/>
        <v>0</v>
      </c>
      <c r="AU264" s="211">
        <f t="shared" si="332"/>
        <v>0</v>
      </c>
      <c r="AV264" s="211">
        <f t="shared" si="333"/>
        <v>0</v>
      </c>
      <c r="AW264" s="212">
        <f t="shared" si="372"/>
        <v>0</v>
      </c>
      <c r="AX264" s="213">
        <f t="shared" si="373"/>
        <v>0</v>
      </c>
      <c r="AY264" s="222" t="str">
        <f t="shared" si="374"/>
        <v>-</v>
      </c>
      <c r="AZ264" s="210">
        <f>_xlfn.MAXIFS(Y!$F$61:$J$61, Y!$F$61:$J$61, "&lt;="&amp;AY264)</f>
        <v>0</v>
      </c>
      <c r="BA264" s="210" cm="1">
        <f t="array" ref="BA264">IFERROR(IF(AW264&gt;0, INDEX(Appliances, $W264, MATCH($AQ264, Y!$F$61:$J$61, 0)+3),0), 0)</f>
        <v>0</v>
      </c>
      <c r="BB264" s="64"/>
    </row>
    <row r="265" spans="1:54" s="264" customFormat="1" ht="12" x14ac:dyDescent="0.2">
      <c r="A265" s="64"/>
      <c r="B265" s="251">
        <v>243</v>
      </c>
      <c r="C265" s="255"/>
      <c r="D265" s="255"/>
      <c r="E265" s="256"/>
      <c r="F265" s="257" t="str">
        <f>IFERROR(VLOOKUP(E265, Z!$A$2:$C$4127, 3, FALSE), "")</f>
        <v/>
      </c>
      <c r="G265" s="258"/>
      <c r="H265" s="255"/>
      <c r="I265" s="255"/>
      <c r="J265" s="256"/>
      <c r="K265" s="259"/>
      <c r="L265" s="260"/>
      <c r="M265" s="253">
        <f t="shared" si="209"/>
        <v>0</v>
      </c>
      <c r="N265" s="261"/>
      <c r="O265" s="260"/>
      <c r="P265" s="253">
        <f t="shared" si="362"/>
        <v>0</v>
      </c>
      <c r="Q265" s="261"/>
      <c r="R265" s="260"/>
      <c r="S265" s="262">
        <f t="shared" si="363"/>
        <v>0</v>
      </c>
      <c r="T265" s="268"/>
      <c r="U265" s="263">
        <f t="shared" si="364"/>
        <v>0</v>
      </c>
      <c r="V265" s="64"/>
      <c r="W265" s="210">
        <f t="shared" si="375"/>
        <v>0</v>
      </c>
      <c r="X265" s="210" t="str">
        <f t="shared" si="365"/>
        <v>-</v>
      </c>
      <c r="Y265" s="210" t="e">
        <f>IF(X265, MATCH(J265, Y!$F$62:$H$62, 0), 0)</f>
        <v>#VALUE!</v>
      </c>
      <c r="Z265" s="210" cm="1">
        <f t="array" ref="Z265">IFERROR(IF($X265, INDEX(Appliances, $W265, $Y265+3), 0), 0)</f>
        <v>0</v>
      </c>
      <c r="AA265" s="64"/>
      <c r="AB265" s="211" t="b">
        <f t="shared" si="219"/>
        <v>0</v>
      </c>
      <c r="AC265" s="211" cm="1">
        <f t="array" ref="AC265">IF($AB265, INDEX(Appliances, $W265, 9), 0)</f>
        <v>0</v>
      </c>
      <c r="AD265" s="211" cm="1">
        <f t="array" ref="AD265">IF($AB265, INDEX(Appliances, $W265, 10), 0)</f>
        <v>0</v>
      </c>
      <c r="AE265" s="212">
        <f t="shared" si="366"/>
        <v>0</v>
      </c>
      <c r="AF265" s="213">
        <f t="shared" si="367"/>
        <v>0</v>
      </c>
      <c r="AG265" s="222" t="str">
        <f t="shared" si="368"/>
        <v>-</v>
      </c>
      <c r="AH265" s="210">
        <f>_xlfn.MAXIFS(Y!$F$61:$J$61, Y!$F$61:$J$61, "&lt;="&amp;AG265)</f>
        <v>0</v>
      </c>
      <c r="AI265" s="210" cm="1">
        <f t="array" ref="AI265">IFERROR(IF(AE265&gt;0, INDEX(Appliances, $W265, MATCH($AH265, Y!$F$61:$J$61, 0)+3),0), 0)</f>
        <v>0</v>
      </c>
      <c r="AJ265" s="64"/>
      <c r="AK265" s="211" t="b">
        <f t="shared" si="222"/>
        <v>0</v>
      </c>
      <c r="AL265" s="211" cm="1">
        <f t="array" ref="AL265">IF($AK265, INDEX(Appliances, $W265, 9), 0)</f>
        <v>0</v>
      </c>
      <c r="AM265" s="211" cm="1">
        <f t="array" ref="AM265">IF($AK265, INDEX(Appliances, $W265, 10), 0)</f>
        <v>0</v>
      </c>
      <c r="AN265" s="212">
        <f t="shared" si="369"/>
        <v>0</v>
      </c>
      <c r="AO265" s="213">
        <f t="shared" si="370"/>
        <v>0</v>
      </c>
      <c r="AP265" s="222" t="str">
        <f t="shared" si="371"/>
        <v>-</v>
      </c>
      <c r="AQ265" s="210">
        <f>_xlfn.MAXIFS(Y!$F$61:$J$61, Y!$F$61:$J$61, "&lt;="&amp;AP265)</f>
        <v>0</v>
      </c>
      <c r="AR265" s="210" cm="1">
        <f t="array" ref="AR265">IFERROR(IF(AN265&gt;0, INDEX(Appliances, $W265, MATCH($AQ265, Y!$F$61:$J$61, 0)+3),0), 0)</f>
        <v>0</v>
      </c>
      <c r="AS265" s="64"/>
      <c r="AT265" s="211" t="b">
        <f t="shared" si="226"/>
        <v>0</v>
      </c>
      <c r="AU265" s="211">
        <f t="shared" si="329"/>
        <v>0</v>
      </c>
      <c r="AV265" s="211">
        <f t="shared" si="330"/>
        <v>0</v>
      </c>
      <c r="AW265" s="212">
        <f t="shared" si="372"/>
        <v>0</v>
      </c>
      <c r="AX265" s="213">
        <f t="shared" si="373"/>
        <v>0</v>
      </c>
      <c r="AY265" s="222" t="str">
        <f t="shared" si="374"/>
        <v>-</v>
      </c>
      <c r="AZ265" s="210">
        <f>_xlfn.MAXIFS(Y!$F$61:$J$61, Y!$F$61:$J$61, "&lt;="&amp;AY265)</f>
        <v>0</v>
      </c>
      <c r="BA265" s="210" cm="1">
        <f t="array" ref="BA265">IFERROR(IF(AW265&gt;0, INDEX(Appliances, $W265, MATCH($AQ265, Y!$F$61:$J$61, 0)+3),0), 0)</f>
        <v>0</v>
      </c>
      <c r="BB265" s="64"/>
    </row>
    <row r="266" spans="1:54" s="264" customFormat="1" ht="12" x14ac:dyDescent="0.2">
      <c r="A266" s="64"/>
      <c r="B266" s="251">
        <v>244</v>
      </c>
      <c r="C266" s="255"/>
      <c r="D266" s="255"/>
      <c r="E266" s="256"/>
      <c r="F266" s="257" t="str">
        <f>IFERROR(VLOOKUP(E266, Z!$A$2:$C$4127, 3, FALSE), "")</f>
        <v/>
      </c>
      <c r="G266" s="258"/>
      <c r="H266" s="255"/>
      <c r="I266" s="255"/>
      <c r="J266" s="256"/>
      <c r="K266" s="259"/>
      <c r="L266" s="260"/>
      <c r="M266" s="253">
        <f t="shared" si="209"/>
        <v>0</v>
      </c>
      <c r="N266" s="261"/>
      <c r="O266" s="260"/>
      <c r="P266" s="253">
        <f t="shared" si="362"/>
        <v>0</v>
      </c>
      <c r="Q266" s="261"/>
      <c r="R266" s="260"/>
      <c r="S266" s="262">
        <f t="shared" si="363"/>
        <v>0</v>
      </c>
      <c r="T266" s="268"/>
      <c r="U266" s="263">
        <f t="shared" si="364"/>
        <v>0</v>
      </c>
      <c r="V266" s="64"/>
      <c r="W266" s="210">
        <f t="shared" si="375"/>
        <v>0</v>
      </c>
      <c r="X266" s="210" t="str">
        <f t="shared" si="365"/>
        <v>-</v>
      </c>
      <c r="Y266" s="210" t="e">
        <f>IF(X266, MATCH(J266, Y!$F$62:$H$62, 0), 0)</f>
        <v>#VALUE!</v>
      </c>
      <c r="Z266" s="210" cm="1">
        <f t="array" ref="Z266">IFERROR(IF($X266, INDEX(Appliances, $W266, $Y266+3), 0), 0)</f>
        <v>0</v>
      </c>
      <c r="AA266" s="64"/>
      <c r="AB266" s="211" t="b">
        <f t="shared" si="219"/>
        <v>0</v>
      </c>
      <c r="AC266" s="211" cm="1">
        <f t="array" ref="AC266">IF($AB266, INDEX(Appliances, $W266, 9), 0)</f>
        <v>0</v>
      </c>
      <c r="AD266" s="211" cm="1">
        <f t="array" ref="AD266">IF($AB266, INDEX(Appliances, $W266, 10), 0)</f>
        <v>0</v>
      </c>
      <c r="AE266" s="212">
        <f t="shared" si="366"/>
        <v>0</v>
      </c>
      <c r="AF266" s="213">
        <f t="shared" si="367"/>
        <v>0</v>
      </c>
      <c r="AG266" s="222" t="str">
        <f t="shared" si="368"/>
        <v>-</v>
      </c>
      <c r="AH266" s="210">
        <f>_xlfn.MAXIFS(Y!$F$61:$J$61, Y!$F$61:$J$61, "&lt;="&amp;AG266)</f>
        <v>0</v>
      </c>
      <c r="AI266" s="210" cm="1">
        <f t="array" ref="AI266">IFERROR(IF(AE266&gt;0, INDEX(Appliances, $W266, MATCH($AH266, Y!$F$61:$J$61, 0)+3),0), 0)</f>
        <v>0</v>
      </c>
      <c r="AJ266" s="64"/>
      <c r="AK266" s="211" t="b">
        <f t="shared" si="222"/>
        <v>0</v>
      </c>
      <c r="AL266" s="211" cm="1">
        <f t="array" ref="AL266">IF($AK266, INDEX(Appliances, $W266, 9), 0)</f>
        <v>0</v>
      </c>
      <c r="AM266" s="211" cm="1">
        <f t="array" ref="AM266">IF($AK266, INDEX(Appliances, $W266, 10), 0)</f>
        <v>0</v>
      </c>
      <c r="AN266" s="212">
        <f t="shared" si="369"/>
        <v>0</v>
      </c>
      <c r="AO266" s="213">
        <f t="shared" si="370"/>
        <v>0</v>
      </c>
      <c r="AP266" s="222" t="str">
        <f t="shared" si="371"/>
        <v>-</v>
      </c>
      <c r="AQ266" s="210">
        <f>_xlfn.MAXIFS(Y!$F$61:$J$61, Y!$F$61:$J$61, "&lt;="&amp;AP266)</f>
        <v>0</v>
      </c>
      <c r="AR266" s="210" cm="1">
        <f t="array" ref="AR266">IFERROR(IF(AN266&gt;0, INDEX(Appliances, $W266, MATCH($AQ266, Y!$F$61:$J$61, 0)+3),0), 0)</f>
        <v>0</v>
      </c>
      <c r="AS266" s="64"/>
      <c r="AT266" s="211" t="b">
        <f t="shared" si="226"/>
        <v>0</v>
      </c>
      <c r="AU266" s="211">
        <f t="shared" si="332"/>
        <v>0</v>
      </c>
      <c r="AV266" s="211">
        <f t="shared" si="333"/>
        <v>0</v>
      </c>
      <c r="AW266" s="212">
        <f t="shared" si="372"/>
        <v>0</v>
      </c>
      <c r="AX266" s="213">
        <f t="shared" si="373"/>
        <v>0</v>
      </c>
      <c r="AY266" s="222" t="str">
        <f t="shared" si="374"/>
        <v>-</v>
      </c>
      <c r="AZ266" s="210">
        <f>_xlfn.MAXIFS(Y!$F$61:$J$61, Y!$F$61:$J$61, "&lt;="&amp;AY266)</f>
        <v>0</v>
      </c>
      <c r="BA266" s="210" cm="1">
        <f t="array" ref="BA266">IFERROR(IF(AW266&gt;0, INDEX(Appliances, $W266, MATCH($AQ266, Y!$F$61:$J$61, 0)+3),0), 0)</f>
        <v>0</v>
      </c>
      <c r="BB266" s="64"/>
    </row>
    <row r="267" spans="1:54" s="264" customFormat="1" ht="12" x14ac:dyDescent="0.2">
      <c r="A267" s="64"/>
      <c r="B267" s="251">
        <v>245</v>
      </c>
      <c r="C267" s="255"/>
      <c r="D267" s="255"/>
      <c r="E267" s="256"/>
      <c r="F267" s="257" t="str">
        <f>IFERROR(VLOOKUP(E267, Z!$A$2:$C$4127, 3, FALSE), "")</f>
        <v/>
      </c>
      <c r="G267" s="258"/>
      <c r="H267" s="255"/>
      <c r="I267" s="255"/>
      <c r="J267" s="256"/>
      <c r="K267" s="259"/>
      <c r="L267" s="260"/>
      <c r="M267" s="253">
        <f t="shared" si="209"/>
        <v>0</v>
      </c>
      <c r="N267" s="261"/>
      <c r="O267" s="260"/>
      <c r="P267" s="253">
        <f t="shared" si="362"/>
        <v>0</v>
      </c>
      <c r="Q267" s="261"/>
      <c r="R267" s="260"/>
      <c r="S267" s="262">
        <f t="shared" si="363"/>
        <v>0</v>
      </c>
      <c r="T267" s="268"/>
      <c r="U267" s="263">
        <f t="shared" si="364"/>
        <v>0</v>
      </c>
      <c r="V267" s="64"/>
      <c r="W267" s="210">
        <f t="shared" si="375"/>
        <v>0</v>
      </c>
      <c r="X267" s="210" t="str">
        <f t="shared" si="365"/>
        <v>-</v>
      </c>
      <c r="Y267" s="210" t="e">
        <f>IF(X267, MATCH(J267, Y!$F$62:$H$62, 0), 0)</f>
        <v>#VALUE!</v>
      </c>
      <c r="Z267" s="210" cm="1">
        <f t="array" ref="Z267">IFERROR(IF($X267, INDEX(Appliances, $W267, $Y267+3), 0), 0)</f>
        <v>0</v>
      </c>
      <c r="AA267" s="64"/>
      <c r="AB267" s="211" t="b">
        <f t="shared" si="219"/>
        <v>0</v>
      </c>
      <c r="AC267" s="211" cm="1">
        <f t="array" ref="AC267">IF($AB267, INDEX(Appliances, $W267, 9), 0)</f>
        <v>0</v>
      </c>
      <c r="AD267" s="211" cm="1">
        <f t="array" ref="AD267">IF($AB267, INDEX(Appliances, $W267, 10), 0)</f>
        <v>0</v>
      </c>
      <c r="AE267" s="212">
        <f t="shared" si="366"/>
        <v>0</v>
      </c>
      <c r="AF267" s="213">
        <f t="shared" si="367"/>
        <v>0</v>
      </c>
      <c r="AG267" s="222" t="str">
        <f t="shared" si="368"/>
        <v>-</v>
      </c>
      <c r="AH267" s="210">
        <f>_xlfn.MAXIFS(Y!$F$61:$J$61, Y!$F$61:$J$61, "&lt;="&amp;AG267)</f>
        <v>0</v>
      </c>
      <c r="AI267" s="210" cm="1">
        <f t="array" ref="AI267">IFERROR(IF(AE267&gt;0, INDEX(Appliances, $W267, MATCH($AH267, Y!$F$61:$J$61, 0)+3),0), 0)</f>
        <v>0</v>
      </c>
      <c r="AJ267" s="64"/>
      <c r="AK267" s="211" t="b">
        <f t="shared" si="222"/>
        <v>0</v>
      </c>
      <c r="AL267" s="211" cm="1">
        <f t="array" ref="AL267">IF($AK267, INDEX(Appliances, $W267, 9), 0)</f>
        <v>0</v>
      </c>
      <c r="AM267" s="211" cm="1">
        <f t="array" ref="AM267">IF($AK267, INDEX(Appliances, $W267, 10), 0)</f>
        <v>0</v>
      </c>
      <c r="AN267" s="212">
        <f t="shared" si="369"/>
        <v>0</v>
      </c>
      <c r="AO267" s="213">
        <f t="shared" si="370"/>
        <v>0</v>
      </c>
      <c r="AP267" s="222" t="str">
        <f t="shared" si="371"/>
        <v>-</v>
      </c>
      <c r="AQ267" s="210">
        <f>_xlfn.MAXIFS(Y!$F$61:$J$61, Y!$F$61:$J$61, "&lt;="&amp;AP267)</f>
        <v>0</v>
      </c>
      <c r="AR267" s="210" cm="1">
        <f t="array" ref="AR267">IFERROR(IF(AN267&gt;0, INDEX(Appliances, $W267, MATCH($AQ267, Y!$F$61:$J$61, 0)+3),0), 0)</f>
        <v>0</v>
      </c>
      <c r="AS267" s="64"/>
      <c r="AT267" s="211" t="b">
        <f t="shared" si="226"/>
        <v>0</v>
      </c>
      <c r="AU267" s="211">
        <f t="shared" si="329"/>
        <v>0</v>
      </c>
      <c r="AV267" s="211">
        <f t="shared" si="330"/>
        <v>0</v>
      </c>
      <c r="AW267" s="212">
        <f t="shared" si="372"/>
        <v>0</v>
      </c>
      <c r="AX267" s="213">
        <f t="shared" si="373"/>
        <v>0</v>
      </c>
      <c r="AY267" s="222" t="str">
        <f t="shared" si="374"/>
        <v>-</v>
      </c>
      <c r="AZ267" s="210">
        <f>_xlfn.MAXIFS(Y!$F$61:$J$61, Y!$F$61:$J$61, "&lt;="&amp;AY267)</f>
        <v>0</v>
      </c>
      <c r="BA267" s="210" cm="1">
        <f t="array" ref="BA267">IFERROR(IF(AW267&gt;0, INDEX(Appliances, $W267, MATCH($AQ267, Y!$F$61:$J$61, 0)+3),0), 0)</f>
        <v>0</v>
      </c>
      <c r="BB267" s="64"/>
    </row>
    <row r="268" spans="1:54" s="264" customFormat="1" ht="12" x14ac:dyDescent="0.2">
      <c r="A268" s="64"/>
      <c r="B268" s="251">
        <v>246</v>
      </c>
      <c r="C268" s="255"/>
      <c r="D268" s="255"/>
      <c r="E268" s="256"/>
      <c r="F268" s="257" t="str">
        <f>IFERROR(VLOOKUP(E268, Z!$A$2:$C$4127, 3, FALSE), "")</f>
        <v/>
      </c>
      <c r="G268" s="258"/>
      <c r="H268" s="255"/>
      <c r="I268" s="255"/>
      <c r="J268" s="256"/>
      <c r="K268" s="259"/>
      <c r="L268" s="260"/>
      <c r="M268" s="253">
        <f t="shared" si="209"/>
        <v>0</v>
      </c>
      <c r="N268" s="261"/>
      <c r="O268" s="260"/>
      <c r="P268" s="253">
        <f t="shared" si="362"/>
        <v>0</v>
      </c>
      <c r="Q268" s="261"/>
      <c r="R268" s="260"/>
      <c r="S268" s="262">
        <f t="shared" si="363"/>
        <v>0</v>
      </c>
      <c r="T268" s="268"/>
      <c r="U268" s="263">
        <f t="shared" si="364"/>
        <v>0</v>
      </c>
      <c r="V268" s="64"/>
      <c r="W268" s="210">
        <f t="shared" si="375"/>
        <v>0</v>
      </c>
      <c r="X268" s="210" t="str">
        <f t="shared" si="365"/>
        <v>-</v>
      </c>
      <c r="Y268" s="210" t="e">
        <f>IF(X268, MATCH(J268, Y!$F$62:$H$62, 0), 0)</f>
        <v>#VALUE!</v>
      </c>
      <c r="Z268" s="210" cm="1">
        <f t="array" ref="Z268">IFERROR(IF($X268, INDEX(Appliances, $W268, $Y268+3), 0), 0)</f>
        <v>0</v>
      </c>
      <c r="AA268" s="64"/>
      <c r="AB268" s="211" t="b">
        <f t="shared" si="219"/>
        <v>0</v>
      </c>
      <c r="AC268" s="211" cm="1">
        <f t="array" ref="AC268">IF($AB268, INDEX(Appliances, $W268, 9), 0)</f>
        <v>0</v>
      </c>
      <c r="AD268" s="211" cm="1">
        <f t="array" ref="AD268">IF($AB268, INDEX(Appliances, $W268, 10), 0)</f>
        <v>0</v>
      </c>
      <c r="AE268" s="212">
        <f t="shared" si="366"/>
        <v>0</v>
      </c>
      <c r="AF268" s="213">
        <f t="shared" si="367"/>
        <v>0</v>
      </c>
      <c r="AG268" s="222" t="str">
        <f t="shared" si="368"/>
        <v>-</v>
      </c>
      <c r="AH268" s="210">
        <f>_xlfn.MAXIFS(Y!$F$61:$J$61, Y!$F$61:$J$61, "&lt;="&amp;AG268)</f>
        <v>0</v>
      </c>
      <c r="AI268" s="210" cm="1">
        <f t="array" ref="AI268">IFERROR(IF(AE268&gt;0, INDEX(Appliances, $W268, MATCH($AH268, Y!$F$61:$J$61, 0)+3),0), 0)</f>
        <v>0</v>
      </c>
      <c r="AJ268" s="64"/>
      <c r="AK268" s="211" t="b">
        <f t="shared" si="222"/>
        <v>0</v>
      </c>
      <c r="AL268" s="211" cm="1">
        <f t="array" ref="AL268">IF($AK268, INDEX(Appliances, $W268, 9), 0)</f>
        <v>0</v>
      </c>
      <c r="AM268" s="211" cm="1">
        <f t="array" ref="AM268">IF($AK268, INDEX(Appliances, $W268, 10), 0)</f>
        <v>0</v>
      </c>
      <c r="AN268" s="212">
        <f t="shared" si="369"/>
        <v>0</v>
      </c>
      <c r="AO268" s="213">
        <f t="shared" si="370"/>
        <v>0</v>
      </c>
      <c r="AP268" s="222" t="str">
        <f t="shared" si="371"/>
        <v>-</v>
      </c>
      <c r="AQ268" s="210">
        <f>_xlfn.MAXIFS(Y!$F$61:$J$61, Y!$F$61:$J$61, "&lt;="&amp;AP268)</f>
        <v>0</v>
      </c>
      <c r="AR268" s="210" cm="1">
        <f t="array" ref="AR268">IFERROR(IF(AN268&gt;0, INDEX(Appliances, $W268, MATCH($AQ268, Y!$F$61:$J$61, 0)+3),0), 0)</f>
        <v>0</v>
      </c>
      <c r="AS268" s="64"/>
      <c r="AT268" s="211" t="b">
        <f t="shared" si="226"/>
        <v>0</v>
      </c>
      <c r="AU268" s="211">
        <f t="shared" si="332"/>
        <v>0</v>
      </c>
      <c r="AV268" s="211">
        <f t="shared" si="333"/>
        <v>0</v>
      </c>
      <c r="AW268" s="212">
        <f t="shared" si="372"/>
        <v>0</v>
      </c>
      <c r="AX268" s="213">
        <f t="shared" si="373"/>
        <v>0</v>
      </c>
      <c r="AY268" s="222" t="str">
        <f t="shared" si="374"/>
        <v>-</v>
      </c>
      <c r="AZ268" s="210">
        <f>_xlfn.MAXIFS(Y!$F$61:$J$61, Y!$F$61:$J$61, "&lt;="&amp;AY268)</f>
        <v>0</v>
      </c>
      <c r="BA268" s="210" cm="1">
        <f t="array" ref="BA268">IFERROR(IF(AW268&gt;0, INDEX(Appliances, $W268, MATCH($AQ268, Y!$F$61:$J$61, 0)+3),0), 0)</f>
        <v>0</v>
      </c>
      <c r="BB268" s="64"/>
    </row>
    <row r="269" spans="1:54" s="264" customFormat="1" ht="12" x14ac:dyDescent="0.2">
      <c r="A269" s="64"/>
      <c r="B269" s="251">
        <v>247</v>
      </c>
      <c r="C269" s="255"/>
      <c r="D269" s="255"/>
      <c r="E269" s="256"/>
      <c r="F269" s="257" t="str">
        <f>IFERROR(VLOOKUP(E269, Z!$A$2:$C$4127, 3, FALSE), "")</f>
        <v/>
      </c>
      <c r="G269" s="258"/>
      <c r="H269" s="255"/>
      <c r="I269" s="255"/>
      <c r="J269" s="256"/>
      <c r="K269" s="259"/>
      <c r="L269" s="260"/>
      <c r="M269" s="253">
        <f t="shared" si="209"/>
        <v>0</v>
      </c>
      <c r="N269" s="261"/>
      <c r="O269" s="260"/>
      <c r="P269" s="253">
        <f t="shared" si="362"/>
        <v>0</v>
      </c>
      <c r="Q269" s="261"/>
      <c r="R269" s="260"/>
      <c r="S269" s="262">
        <f t="shared" si="363"/>
        <v>0</v>
      </c>
      <c r="T269" s="268"/>
      <c r="U269" s="263">
        <f t="shared" si="364"/>
        <v>0</v>
      </c>
      <c r="V269" s="64"/>
      <c r="W269" s="210">
        <f t="shared" si="375"/>
        <v>0</v>
      </c>
      <c r="X269" s="210" t="str">
        <f t="shared" si="365"/>
        <v>-</v>
      </c>
      <c r="Y269" s="210" t="e">
        <f>IF(X269, MATCH(J269, Y!$F$62:$H$62, 0), 0)</f>
        <v>#VALUE!</v>
      </c>
      <c r="Z269" s="210" cm="1">
        <f t="array" ref="Z269">IFERROR(IF($X269, INDEX(Appliances, $W269, $Y269+3), 0), 0)</f>
        <v>0</v>
      </c>
      <c r="AA269" s="64"/>
      <c r="AB269" s="211" t="b">
        <f t="shared" si="219"/>
        <v>0</v>
      </c>
      <c r="AC269" s="211" cm="1">
        <f t="array" ref="AC269">IF($AB269, INDEX(Appliances, $W269, 9), 0)</f>
        <v>0</v>
      </c>
      <c r="AD269" s="211" cm="1">
        <f t="array" ref="AD269">IF($AB269, INDEX(Appliances, $W269, 10), 0)</f>
        <v>0</v>
      </c>
      <c r="AE269" s="212">
        <f t="shared" si="366"/>
        <v>0</v>
      </c>
      <c r="AF269" s="213">
        <f t="shared" si="367"/>
        <v>0</v>
      </c>
      <c r="AG269" s="222" t="str">
        <f t="shared" si="368"/>
        <v>-</v>
      </c>
      <c r="AH269" s="210">
        <f>_xlfn.MAXIFS(Y!$F$61:$J$61, Y!$F$61:$J$61, "&lt;="&amp;AG269)</f>
        <v>0</v>
      </c>
      <c r="AI269" s="210" cm="1">
        <f t="array" ref="AI269">IFERROR(IF(AE269&gt;0, INDEX(Appliances, $W269, MATCH($AH269, Y!$F$61:$J$61, 0)+3),0), 0)</f>
        <v>0</v>
      </c>
      <c r="AJ269" s="64"/>
      <c r="AK269" s="211" t="b">
        <f t="shared" si="222"/>
        <v>0</v>
      </c>
      <c r="AL269" s="211" cm="1">
        <f t="array" ref="AL269">IF($AK269, INDEX(Appliances, $W269, 9), 0)</f>
        <v>0</v>
      </c>
      <c r="AM269" s="211" cm="1">
        <f t="array" ref="AM269">IF($AK269, INDEX(Appliances, $W269, 10), 0)</f>
        <v>0</v>
      </c>
      <c r="AN269" s="212">
        <f t="shared" si="369"/>
        <v>0</v>
      </c>
      <c r="AO269" s="213">
        <f t="shared" si="370"/>
        <v>0</v>
      </c>
      <c r="AP269" s="222" t="str">
        <f t="shared" si="371"/>
        <v>-</v>
      </c>
      <c r="AQ269" s="210">
        <f>_xlfn.MAXIFS(Y!$F$61:$J$61, Y!$F$61:$J$61, "&lt;="&amp;AP269)</f>
        <v>0</v>
      </c>
      <c r="AR269" s="210" cm="1">
        <f t="array" ref="AR269">IFERROR(IF(AN269&gt;0, INDEX(Appliances, $W269, MATCH($AQ269, Y!$F$61:$J$61, 0)+3),0), 0)</f>
        <v>0</v>
      </c>
      <c r="AS269" s="64"/>
      <c r="AT269" s="211" t="b">
        <f t="shared" si="226"/>
        <v>0</v>
      </c>
      <c r="AU269" s="211">
        <f t="shared" si="329"/>
        <v>0</v>
      </c>
      <c r="AV269" s="211">
        <f t="shared" si="330"/>
        <v>0</v>
      </c>
      <c r="AW269" s="212">
        <f t="shared" si="372"/>
        <v>0</v>
      </c>
      <c r="AX269" s="213">
        <f t="shared" si="373"/>
        <v>0</v>
      </c>
      <c r="AY269" s="222" t="str">
        <f t="shared" si="374"/>
        <v>-</v>
      </c>
      <c r="AZ269" s="210">
        <f>_xlfn.MAXIFS(Y!$F$61:$J$61, Y!$F$61:$J$61, "&lt;="&amp;AY269)</f>
        <v>0</v>
      </c>
      <c r="BA269" s="210" cm="1">
        <f t="array" ref="BA269">IFERROR(IF(AW269&gt;0, INDEX(Appliances, $W269, MATCH($AQ269, Y!$F$61:$J$61, 0)+3),0), 0)</f>
        <v>0</v>
      </c>
      <c r="BB269" s="64"/>
    </row>
    <row r="270" spans="1:54" s="264" customFormat="1" ht="12" x14ac:dyDescent="0.2">
      <c r="A270" s="64"/>
      <c r="B270" s="251">
        <v>248</v>
      </c>
      <c r="C270" s="255"/>
      <c r="D270" s="255"/>
      <c r="E270" s="256"/>
      <c r="F270" s="257" t="str">
        <f>IFERROR(VLOOKUP(E270, Z!$A$2:$C$4127, 3, FALSE), "")</f>
        <v/>
      </c>
      <c r="G270" s="258"/>
      <c r="H270" s="255"/>
      <c r="I270" s="255"/>
      <c r="J270" s="256"/>
      <c r="K270" s="259"/>
      <c r="L270" s="260"/>
      <c r="M270" s="253">
        <f t="shared" si="209"/>
        <v>0</v>
      </c>
      <c r="N270" s="261"/>
      <c r="O270" s="260"/>
      <c r="P270" s="253">
        <f t="shared" si="362"/>
        <v>0</v>
      </c>
      <c r="Q270" s="261"/>
      <c r="R270" s="260"/>
      <c r="S270" s="262">
        <f t="shared" si="363"/>
        <v>0</v>
      </c>
      <c r="T270" s="268"/>
      <c r="U270" s="263">
        <f t="shared" si="364"/>
        <v>0</v>
      </c>
      <c r="V270" s="64"/>
      <c r="W270" s="210">
        <f t="shared" si="375"/>
        <v>0</v>
      </c>
      <c r="X270" s="210" t="str">
        <f t="shared" si="365"/>
        <v>-</v>
      </c>
      <c r="Y270" s="210" t="e">
        <f>IF(X270, MATCH(J270, Y!$F$62:$H$62, 0), 0)</f>
        <v>#VALUE!</v>
      </c>
      <c r="Z270" s="210" cm="1">
        <f t="array" ref="Z270">IFERROR(IF($X270, INDEX(Appliances, $W270, $Y270+3), 0), 0)</f>
        <v>0</v>
      </c>
      <c r="AA270" s="64"/>
      <c r="AB270" s="211" t="b">
        <f t="shared" si="219"/>
        <v>0</v>
      </c>
      <c r="AC270" s="211" cm="1">
        <f t="array" ref="AC270">IF($AB270, INDEX(Appliances, $W270, 9), 0)</f>
        <v>0</v>
      </c>
      <c r="AD270" s="211" cm="1">
        <f t="array" ref="AD270">IF($AB270, INDEX(Appliances, $W270, 10), 0)</f>
        <v>0</v>
      </c>
      <c r="AE270" s="212">
        <f t="shared" si="366"/>
        <v>0</v>
      </c>
      <c r="AF270" s="213">
        <f t="shared" si="367"/>
        <v>0</v>
      </c>
      <c r="AG270" s="222" t="str">
        <f t="shared" si="368"/>
        <v>-</v>
      </c>
      <c r="AH270" s="210">
        <f>_xlfn.MAXIFS(Y!$F$61:$J$61, Y!$F$61:$J$61, "&lt;="&amp;AG270)</f>
        <v>0</v>
      </c>
      <c r="AI270" s="210" cm="1">
        <f t="array" ref="AI270">IFERROR(IF(AE270&gt;0, INDEX(Appliances, $W270, MATCH($AH270, Y!$F$61:$J$61, 0)+3),0), 0)</f>
        <v>0</v>
      </c>
      <c r="AJ270" s="64"/>
      <c r="AK270" s="211" t="b">
        <f t="shared" si="222"/>
        <v>0</v>
      </c>
      <c r="AL270" s="211" cm="1">
        <f t="array" ref="AL270">IF($AK270, INDEX(Appliances, $W270, 9), 0)</f>
        <v>0</v>
      </c>
      <c r="AM270" s="211" cm="1">
        <f t="array" ref="AM270">IF($AK270, INDEX(Appliances, $W270, 10), 0)</f>
        <v>0</v>
      </c>
      <c r="AN270" s="212">
        <f t="shared" si="369"/>
        <v>0</v>
      </c>
      <c r="AO270" s="213">
        <f t="shared" si="370"/>
        <v>0</v>
      </c>
      <c r="AP270" s="222" t="str">
        <f t="shared" si="371"/>
        <v>-</v>
      </c>
      <c r="AQ270" s="210">
        <f>_xlfn.MAXIFS(Y!$F$61:$J$61, Y!$F$61:$J$61, "&lt;="&amp;AP270)</f>
        <v>0</v>
      </c>
      <c r="AR270" s="210" cm="1">
        <f t="array" ref="AR270">IFERROR(IF(AN270&gt;0, INDEX(Appliances, $W270, MATCH($AQ270, Y!$F$61:$J$61, 0)+3),0), 0)</f>
        <v>0</v>
      </c>
      <c r="AS270" s="64"/>
      <c r="AT270" s="211" t="b">
        <f t="shared" si="226"/>
        <v>0</v>
      </c>
      <c r="AU270" s="211">
        <f t="shared" si="332"/>
        <v>0</v>
      </c>
      <c r="AV270" s="211">
        <f t="shared" si="333"/>
        <v>0</v>
      </c>
      <c r="AW270" s="212">
        <f t="shared" si="372"/>
        <v>0</v>
      </c>
      <c r="AX270" s="213">
        <f t="shared" si="373"/>
        <v>0</v>
      </c>
      <c r="AY270" s="222" t="str">
        <f t="shared" si="374"/>
        <v>-</v>
      </c>
      <c r="AZ270" s="210">
        <f>_xlfn.MAXIFS(Y!$F$61:$J$61, Y!$F$61:$J$61, "&lt;="&amp;AY270)</f>
        <v>0</v>
      </c>
      <c r="BA270" s="210" cm="1">
        <f t="array" ref="BA270">IFERROR(IF(AW270&gt;0, INDEX(Appliances, $W270, MATCH($AQ270, Y!$F$61:$J$61, 0)+3),0), 0)</f>
        <v>0</v>
      </c>
      <c r="BB270" s="64"/>
    </row>
    <row r="271" spans="1:54" s="264" customFormat="1" ht="12" x14ac:dyDescent="0.2">
      <c r="A271" s="64"/>
      <c r="B271" s="251">
        <v>249</v>
      </c>
      <c r="C271" s="255"/>
      <c r="D271" s="255"/>
      <c r="E271" s="256"/>
      <c r="F271" s="257" t="str">
        <f>IFERROR(VLOOKUP(E271, Z!$A$2:$C$4127, 3, FALSE), "")</f>
        <v/>
      </c>
      <c r="G271" s="258"/>
      <c r="H271" s="255"/>
      <c r="I271" s="255"/>
      <c r="J271" s="256"/>
      <c r="K271" s="259"/>
      <c r="L271" s="260"/>
      <c r="M271" s="253">
        <f t="shared" si="209"/>
        <v>0</v>
      </c>
      <c r="N271" s="261"/>
      <c r="O271" s="260"/>
      <c r="P271" s="253">
        <f t="shared" si="362"/>
        <v>0</v>
      </c>
      <c r="Q271" s="261"/>
      <c r="R271" s="260"/>
      <c r="S271" s="262">
        <f t="shared" si="363"/>
        <v>0</v>
      </c>
      <c r="T271" s="268"/>
      <c r="U271" s="263">
        <f t="shared" si="364"/>
        <v>0</v>
      </c>
      <c r="V271" s="64"/>
      <c r="W271" s="210">
        <f t="shared" si="375"/>
        <v>0</v>
      </c>
      <c r="X271" s="210" t="str">
        <f t="shared" si="365"/>
        <v>-</v>
      </c>
      <c r="Y271" s="210" t="e">
        <f>IF(X271, MATCH(J271, Y!$F$62:$H$62, 0), 0)</f>
        <v>#VALUE!</v>
      </c>
      <c r="Z271" s="210" cm="1">
        <f t="array" ref="Z271">IFERROR(IF($X271, INDEX(Appliances, $W271, $Y271+3), 0), 0)</f>
        <v>0</v>
      </c>
      <c r="AA271" s="64"/>
      <c r="AB271" s="211" t="b">
        <f t="shared" si="219"/>
        <v>0</v>
      </c>
      <c r="AC271" s="211" cm="1">
        <f t="array" ref="AC271">IF($AB271, INDEX(Appliances, $W271, 9), 0)</f>
        <v>0</v>
      </c>
      <c r="AD271" s="211" cm="1">
        <f t="array" ref="AD271">IF($AB271, INDEX(Appliances, $W271, 10), 0)</f>
        <v>0</v>
      </c>
      <c r="AE271" s="212">
        <f t="shared" si="366"/>
        <v>0</v>
      </c>
      <c r="AF271" s="213">
        <f t="shared" si="367"/>
        <v>0</v>
      </c>
      <c r="AG271" s="222" t="str">
        <f t="shared" si="368"/>
        <v>-</v>
      </c>
      <c r="AH271" s="210">
        <f>_xlfn.MAXIFS(Y!$F$61:$J$61, Y!$F$61:$J$61, "&lt;="&amp;AG271)</f>
        <v>0</v>
      </c>
      <c r="AI271" s="210" cm="1">
        <f t="array" ref="AI271">IFERROR(IF(AE271&gt;0, INDEX(Appliances, $W271, MATCH($AH271, Y!$F$61:$J$61, 0)+3),0), 0)</f>
        <v>0</v>
      </c>
      <c r="AJ271" s="64"/>
      <c r="AK271" s="211" t="b">
        <f t="shared" si="222"/>
        <v>0</v>
      </c>
      <c r="AL271" s="211" cm="1">
        <f t="array" ref="AL271">IF($AK271, INDEX(Appliances, $W271, 9), 0)</f>
        <v>0</v>
      </c>
      <c r="AM271" s="211" cm="1">
        <f t="array" ref="AM271">IF($AK271, INDEX(Appliances, $W271, 10), 0)</f>
        <v>0</v>
      </c>
      <c r="AN271" s="212">
        <f t="shared" si="369"/>
        <v>0</v>
      </c>
      <c r="AO271" s="213">
        <f t="shared" si="370"/>
        <v>0</v>
      </c>
      <c r="AP271" s="222" t="str">
        <f t="shared" si="371"/>
        <v>-</v>
      </c>
      <c r="AQ271" s="210">
        <f>_xlfn.MAXIFS(Y!$F$61:$J$61, Y!$F$61:$J$61, "&lt;="&amp;AP271)</f>
        <v>0</v>
      </c>
      <c r="AR271" s="210" cm="1">
        <f t="array" ref="AR271">IFERROR(IF(AN271&gt;0, INDEX(Appliances, $W271, MATCH($AQ271, Y!$F$61:$J$61, 0)+3),0), 0)</f>
        <v>0</v>
      </c>
      <c r="AS271" s="64"/>
      <c r="AT271" s="211" t="b">
        <f t="shared" si="226"/>
        <v>0</v>
      </c>
      <c r="AU271" s="211">
        <f t="shared" si="329"/>
        <v>0</v>
      </c>
      <c r="AV271" s="211">
        <f t="shared" si="330"/>
        <v>0</v>
      </c>
      <c r="AW271" s="212">
        <f t="shared" si="372"/>
        <v>0</v>
      </c>
      <c r="AX271" s="213">
        <f t="shared" si="373"/>
        <v>0</v>
      </c>
      <c r="AY271" s="222" t="str">
        <f t="shared" si="374"/>
        <v>-</v>
      </c>
      <c r="AZ271" s="210">
        <f>_xlfn.MAXIFS(Y!$F$61:$J$61, Y!$F$61:$J$61, "&lt;="&amp;AY271)</f>
        <v>0</v>
      </c>
      <c r="BA271" s="210" cm="1">
        <f t="array" ref="BA271">IFERROR(IF(AW271&gt;0, INDEX(Appliances, $W271, MATCH($AQ271, Y!$F$61:$J$61, 0)+3),0), 0)</f>
        <v>0</v>
      </c>
      <c r="BB271" s="64"/>
    </row>
    <row r="272" spans="1:54" s="264" customFormat="1" ht="12" x14ac:dyDescent="0.2">
      <c r="A272" s="64"/>
      <c r="B272" s="251">
        <v>250</v>
      </c>
      <c r="C272" s="255"/>
      <c r="D272" s="255"/>
      <c r="E272" s="256"/>
      <c r="F272" s="257" t="str">
        <f>IFERROR(VLOOKUP(E272, Z!$A$2:$C$4127, 3, FALSE), "")</f>
        <v/>
      </c>
      <c r="G272" s="258"/>
      <c r="H272" s="255"/>
      <c r="I272" s="255"/>
      <c r="J272" s="256"/>
      <c r="K272" s="259"/>
      <c r="L272" s="260"/>
      <c r="M272" s="253">
        <f t="shared" si="209"/>
        <v>0</v>
      </c>
      <c r="N272" s="261"/>
      <c r="O272" s="260"/>
      <c r="P272" s="253">
        <f t="shared" si="362"/>
        <v>0</v>
      </c>
      <c r="Q272" s="261"/>
      <c r="R272" s="260"/>
      <c r="S272" s="262">
        <f t="shared" si="363"/>
        <v>0</v>
      </c>
      <c r="T272" s="268"/>
      <c r="U272" s="263">
        <f t="shared" si="364"/>
        <v>0</v>
      </c>
      <c r="V272" s="64"/>
      <c r="W272" s="210">
        <f t="shared" si="375"/>
        <v>0</v>
      </c>
      <c r="X272" s="210" t="str">
        <f t="shared" si="365"/>
        <v>-</v>
      </c>
      <c r="Y272" s="210" t="e">
        <f>IF(X272, MATCH(J272, Y!$F$62:$H$62, 0), 0)</f>
        <v>#VALUE!</v>
      </c>
      <c r="Z272" s="210" cm="1">
        <f t="array" ref="Z272">IFERROR(IF($X272, INDEX(Appliances, $W272, $Y272+3), 0), 0)</f>
        <v>0</v>
      </c>
      <c r="AA272" s="64"/>
      <c r="AB272" s="211" t="b">
        <f t="shared" si="219"/>
        <v>0</v>
      </c>
      <c r="AC272" s="211" cm="1">
        <f t="array" ref="AC272">IF($AB272, INDEX(Appliances, $W272, 9), 0)</f>
        <v>0</v>
      </c>
      <c r="AD272" s="211" cm="1">
        <f t="array" ref="AD272">IF($AB272, INDEX(Appliances, $W272, 10), 0)</f>
        <v>0</v>
      </c>
      <c r="AE272" s="212">
        <f t="shared" si="366"/>
        <v>0</v>
      </c>
      <c r="AF272" s="213">
        <f t="shared" si="367"/>
        <v>0</v>
      </c>
      <c r="AG272" s="222" t="str">
        <f t="shared" si="368"/>
        <v>-</v>
      </c>
      <c r="AH272" s="210">
        <f>_xlfn.MAXIFS(Y!$F$61:$J$61, Y!$F$61:$J$61, "&lt;="&amp;AG272)</f>
        <v>0</v>
      </c>
      <c r="AI272" s="210" cm="1">
        <f t="array" ref="AI272">IFERROR(IF(AE272&gt;0, INDEX(Appliances, $W272, MATCH($AH272, Y!$F$61:$J$61, 0)+3),0), 0)</f>
        <v>0</v>
      </c>
      <c r="AJ272" s="64"/>
      <c r="AK272" s="211" t="b">
        <f t="shared" si="222"/>
        <v>0</v>
      </c>
      <c r="AL272" s="211" cm="1">
        <f t="array" ref="AL272">IF($AK272, INDEX(Appliances, $W272, 9), 0)</f>
        <v>0</v>
      </c>
      <c r="AM272" s="211" cm="1">
        <f t="array" ref="AM272">IF($AK272, INDEX(Appliances, $W272, 10), 0)</f>
        <v>0</v>
      </c>
      <c r="AN272" s="212">
        <f t="shared" si="369"/>
        <v>0</v>
      </c>
      <c r="AO272" s="213">
        <f t="shared" si="370"/>
        <v>0</v>
      </c>
      <c r="AP272" s="222" t="str">
        <f t="shared" si="371"/>
        <v>-</v>
      </c>
      <c r="AQ272" s="210">
        <f>_xlfn.MAXIFS(Y!$F$61:$J$61, Y!$F$61:$J$61, "&lt;="&amp;AP272)</f>
        <v>0</v>
      </c>
      <c r="AR272" s="210" cm="1">
        <f t="array" ref="AR272">IFERROR(IF(AN272&gt;0, INDEX(Appliances, $W272, MATCH($AQ272, Y!$F$61:$J$61, 0)+3),0), 0)</f>
        <v>0</v>
      </c>
      <c r="AS272" s="64"/>
      <c r="AT272" s="211" t="b">
        <f t="shared" si="226"/>
        <v>0</v>
      </c>
      <c r="AU272" s="211">
        <f t="shared" si="332"/>
        <v>0</v>
      </c>
      <c r="AV272" s="211">
        <f t="shared" si="333"/>
        <v>0</v>
      </c>
      <c r="AW272" s="212">
        <f t="shared" si="372"/>
        <v>0</v>
      </c>
      <c r="AX272" s="213">
        <f t="shared" si="373"/>
        <v>0</v>
      </c>
      <c r="AY272" s="222" t="str">
        <f t="shared" si="374"/>
        <v>-</v>
      </c>
      <c r="AZ272" s="210">
        <f>_xlfn.MAXIFS(Y!$F$61:$J$61, Y!$F$61:$J$61, "&lt;="&amp;AY272)</f>
        <v>0</v>
      </c>
      <c r="BA272" s="210" cm="1">
        <f t="array" ref="BA272">IFERROR(IF(AW272&gt;0, INDEX(Appliances, $W272, MATCH($AQ272, Y!$F$61:$J$61, 0)+3),0), 0)</f>
        <v>0</v>
      </c>
      <c r="BB272" s="64"/>
    </row>
    <row r="273" spans="1:54" s="264" customFormat="1" ht="12" x14ac:dyDescent="0.2">
      <c r="A273" s="64"/>
      <c r="B273" s="251">
        <v>251</v>
      </c>
      <c r="C273" s="255"/>
      <c r="D273" s="255"/>
      <c r="E273" s="256"/>
      <c r="F273" s="257" t="str">
        <f>IFERROR(VLOOKUP(E273, Z!$A$2:$C$4127, 3, FALSE), "")</f>
        <v/>
      </c>
      <c r="G273" s="258"/>
      <c r="H273" s="255"/>
      <c r="I273" s="255"/>
      <c r="J273" s="256"/>
      <c r="K273" s="259"/>
      <c r="L273" s="260"/>
      <c r="M273" s="253">
        <f t="shared" si="209"/>
        <v>0</v>
      </c>
      <c r="N273" s="261"/>
      <c r="O273" s="260"/>
      <c r="P273" s="253">
        <f t="shared" si="362"/>
        <v>0</v>
      </c>
      <c r="Q273" s="261"/>
      <c r="R273" s="260"/>
      <c r="S273" s="262">
        <f t="shared" si="363"/>
        <v>0</v>
      </c>
      <c r="T273" s="268"/>
      <c r="U273" s="263">
        <f t="shared" si="364"/>
        <v>0</v>
      </c>
      <c r="V273" s="64"/>
      <c r="W273" s="210">
        <f t="shared" si="375"/>
        <v>0</v>
      </c>
      <c r="X273" s="210" t="str">
        <f t="shared" si="365"/>
        <v>-</v>
      </c>
      <c r="Y273" s="210" t="e">
        <f>IF(X273, MATCH(J273, Y!$F$62:$H$62, 0), 0)</f>
        <v>#VALUE!</v>
      </c>
      <c r="Z273" s="210" cm="1">
        <f t="array" ref="Z273">IFERROR(IF($X273, INDEX(Appliances, $W273, $Y273+3), 0), 0)</f>
        <v>0</v>
      </c>
      <c r="AA273" s="64"/>
      <c r="AB273" s="211" t="b">
        <f t="shared" si="219"/>
        <v>0</v>
      </c>
      <c r="AC273" s="211" cm="1">
        <f t="array" ref="AC273">IF($AB273, INDEX(Appliances, $W273, 9), 0)</f>
        <v>0</v>
      </c>
      <c r="AD273" s="211" cm="1">
        <f t="array" ref="AD273">IF($AB273, INDEX(Appliances, $W273, 10), 0)</f>
        <v>0</v>
      </c>
      <c r="AE273" s="212">
        <f t="shared" si="366"/>
        <v>0</v>
      </c>
      <c r="AF273" s="213">
        <f t="shared" si="367"/>
        <v>0</v>
      </c>
      <c r="AG273" s="222" t="str">
        <f t="shared" si="368"/>
        <v>-</v>
      </c>
      <c r="AH273" s="210">
        <f>_xlfn.MAXIFS(Y!$F$61:$J$61, Y!$F$61:$J$61, "&lt;="&amp;AG273)</f>
        <v>0</v>
      </c>
      <c r="AI273" s="210" cm="1">
        <f t="array" ref="AI273">IFERROR(IF(AE273&gt;0, INDEX(Appliances, $W273, MATCH($AH273, Y!$F$61:$J$61, 0)+3),0), 0)</f>
        <v>0</v>
      </c>
      <c r="AJ273" s="64"/>
      <c r="AK273" s="211" t="b">
        <f t="shared" si="222"/>
        <v>0</v>
      </c>
      <c r="AL273" s="211" cm="1">
        <f t="array" ref="AL273">IF($AK273, INDEX(Appliances, $W273, 9), 0)</f>
        <v>0</v>
      </c>
      <c r="AM273" s="211" cm="1">
        <f t="array" ref="AM273">IF($AK273, INDEX(Appliances, $W273, 10), 0)</f>
        <v>0</v>
      </c>
      <c r="AN273" s="212">
        <f t="shared" si="369"/>
        <v>0</v>
      </c>
      <c r="AO273" s="213">
        <f t="shared" si="370"/>
        <v>0</v>
      </c>
      <c r="AP273" s="222" t="str">
        <f t="shared" si="371"/>
        <v>-</v>
      </c>
      <c r="AQ273" s="210">
        <f>_xlfn.MAXIFS(Y!$F$61:$J$61, Y!$F$61:$J$61, "&lt;="&amp;AP273)</f>
        <v>0</v>
      </c>
      <c r="AR273" s="210" cm="1">
        <f t="array" ref="AR273">IFERROR(IF(AN273&gt;0, INDEX(Appliances, $W273, MATCH($AQ273, Y!$F$61:$J$61, 0)+3),0), 0)</f>
        <v>0</v>
      </c>
      <c r="AS273" s="64"/>
      <c r="AT273" s="211" t="b">
        <f t="shared" si="226"/>
        <v>0</v>
      </c>
      <c r="AU273" s="211">
        <f t="shared" si="329"/>
        <v>0</v>
      </c>
      <c r="AV273" s="211">
        <f t="shared" si="330"/>
        <v>0</v>
      </c>
      <c r="AW273" s="212">
        <f t="shared" si="372"/>
        <v>0</v>
      </c>
      <c r="AX273" s="213">
        <f t="shared" si="373"/>
        <v>0</v>
      </c>
      <c r="AY273" s="222" t="str">
        <f t="shared" si="374"/>
        <v>-</v>
      </c>
      <c r="AZ273" s="210">
        <f>_xlfn.MAXIFS(Y!$F$61:$J$61, Y!$F$61:$J$61, "&lt;="&amp;AY273)</f>
        <v>0</v>
      </c>
      <c r="BA273" s="210" cm="1">
        <f t="array" ref="BA273">IFERROR(IF(AW273&gt;0, INDEX(Appliances, $W273, MATCH($AQ273, Y!$F$61:$J$61, 0)+3),0), 0)</f>
        <v>0</v>
      </c>
      <c r="BB273" s="64"/>
    </row>
    <row r="274" spans="1:54" s="264" customFormat="1" ht="12" x14ac:dyDescent="0.2">
      <c r="A274" s="64"/>
      <c r="B274" s="251">
        <v>252</v>
      </c>
      <c r="C274" s="255"/>
      <c r="D274" s="255"/>
      <c r="E274" s="256"/>
      <c r="F274" s="257" t="str">
        <f>IFERROR(VLOOKUP(E274, Z!$A$2:$C$4127, 3, FALSE), "")</f>
        <v/>
      </c>
      <c r="G274" s="258"/>
      <c r="H274" s="255"/>
      <c r="I274" s="255"/>
      <c r="J274" s="256"/>
      <c r="K274" s="259"/>
      <c r="L274" s="260"/>
      <c r="M274" s="253">
        <f t="shared" si="209"/>
        <v>0</v>
      </c>
      <c r="N274" s="261"/>
      <c r="O274" s="260"/>
      <c r="P274" s="253">
        <f t="shared" si="362"/>
        <v>0</v>
      </c>
      <c r="Q274" s="261"/>
      <c r="R274" s="260"/>
      <c r="S274" s="262">
        <f t="shared" si="363"/>
        <v>0</v>
      </c>
      <c r="T274" s="268"/>
      <c r="U274" s="263">
        <f t="shared" si="364"/>
        <v>0</v>
      </c>
      <c r="V274" s="64"/>
      <c r="W274" s="210">
        <f t="shared" si="375"/>
        <v>0</v>
      </c>
      <c r="X274" s="210" t="str">
        <f t="shared" si="365"/>
        <v>-</v>
      </c>
      <c r="Y274" s="210" t="e">
        <f>IF(X274, MATCH(J274, Y!$F$62:$H$62, 0), 0)</f>
        <v>#VALUE!</v>
      </c>
      <c r="Z274" s="210" cm="1">
        <f t="array" ref="Z274">IFERROR(IF($X274, INDEX(Appliances, $W274, $Y274+3), 0), 0)</f>
        <v>0</v>
      </c>
      <c r="AA274" s="64"/>
      <c r="AB274" s="211" t="b">
        <f t="shared" si="219"/>
        <v>0</v>
      </c>
      <c r="AC274" s="211" cm="1">
        <f t="array" ref="AC274">IF($AB274, INDEX(Appliances, $W274, 9), 0)</f>
        <v>0</v>
      </c>
      <c r="AD274" s="211" cm="1">
        <f t="array" ref="AD274">IF($AB274, INDEX(Appliances, $W274, 10), 0)</f>
        <v>0</v>
      </c>
      <c r="AE274" s="212">
        <f t="shared" si="366"/>
        <v>0</v>
      </c>
      <c r="AF274" s="213">
        <f t="shared" si="367"/>
        <v>0</v>
      </c>
      <c r="AG274" s="222" t="str">
        <f t="shared" si="368"/>
        <v>-</v>
      </c>
      <c r="AH274" s="210">
        <f>_xlfn.MAXIFS(Y!$F$61:$J$61, Y!$F$61:$J$61, "&lt;="&amp;AG274)</f>
        <v>0</v>
      </c>
      <c r="AI274" s="210" cm="1">
        <f t="array" ref="AI274">IFERROR(IF(AE274&gt;0, INDEX(Appliances, $W274, MATCH($AH274, Y!$F$61:$J$61, 0)+3),0), 0)</f>
        <v>0</v>
      </c>
      <c r="AJ274" s="64"/>
      <c r="AK274" s="211" t="b">
        <f t="shared" si="222"/>
        <v>0</v>
      </c>
      <c r="AL274" s="211" cm="1">
        <f t="array" ref="AL274">IF($AK274, INDEX(Appliances, $W274, 9), 0)</f>
        <v>0</v>
      </c>
      <c r="AM274" s="211" cm="1">
        <f t="array" ref="AM274">IF($AK274, INDEX(Appliances, $W274, 10), 0)</f>
        <v>0</v>
      </c>
      <c r="AN274" s="212">
        <f t="shared" si="369"/>
        <v>0</v>
      </c>
      <c r="AO274" s="213">
        <f t="shared" si="370"/>
        <v>0</v>
      </c>
      <c r="AP274" s="222" t="str">
        <f t="shared" si="371"/>
        <v>-</v>
      </c>
      <c r="AQ274" s="210">
        <f>_xlfn.MAXIFS(Y!$F$61:$J$61, Y!$F$61:$J$61, "&lt;="&amp;AP274)</f>
        <v>0</v>
      </c>
      <c r="AR274" s="210" cm="1">
        <f t="array" ref="AR274">IFERROR(IF(AN274&gt;0, INDEX(Appliances, $W274, MATCH($AQ274, Y!$F$61:$J$61, 0)+3),0), 0)</f>
        <v>0</v>
      </c>
      <c r="AS274" s="64"/>
      <c r="AT274" s="211" t="b">
        <f t="shared" si="226"/>
        <v>0</v>
      </c>
      <c r="AU274" s="211">
        <f t="shared" si="332"/>
        <v>0</v>
      </c>
      <c r="AV274" s="211">
        <f t="shared" si="333"/>
        <v>0</v>
      </c>
      <c r="AW274" s="212">
        <f t="shared" si="372"/>
        <v>0</v>
      </c>
      <c r="AX274" s="213">
        <f t="shared" si="373"/>
        <v>0</v>
      </c>
      <c r="AY274" s="222" t="str">
        <f t="shared" si="374"/>
        <v>-</v>
      </c>
      <c r="AZ274" s="210">
        <f>_xlfn.MAXIFS(Y!$F$61:$J$61, Y!$F$61:$J$61, "&lt;="&amp;AY274)</f>
        <v>0</v>
      </c>
      <c r="BA274" s="210" cm="1">
        <f t="array" ref="BA274">IFERROR(IF(AW274&gt;0, INDEX(Appliances, $W274, MATCH($AQ274, Y!$F$61:$J$61, 0)+3),0), 0)</f>
        <v>0</v>
      </c>
      <c r="BB274" s="64"/>
    </row>
    <row r="275" spans="1:54" s="264" customFormat="1" ht="12" x14ac:dyDescent="0.2">
      <c r="A275" s="64"/>
      <c r="B275" s="251">
        <v>253</v>
      </c>
      <c r="C275" s="255"/>
      <c r="D275" s="255"/>
      <c r="E275" s="256"/>
      <c r="F275" s="257" t="str">
        <f>IFERROR(VLOOKUP(E275, Z!$A$2:$C$4127, 3, FALSE), "")</f>
        <v/>
      </c>
      <c r="G275" s="258"/>
      <c r="H275" s="255"/>
      <c r="I275" s="255"/>
      <c r="J275" s="256"/>
      <c r="K275" s="259"/>
      <c r="L275" s="260"/>
      <c r="M275" s="253">
        <f t="shared" si="209"/>
        <v>0</v>
      </c>
      <c r="N275" s="261"/>
      <c r="O275" s="260"/>
      <c r="P275" s="253">
        <f t="shared" si="362"/>
        <v>0</v>
      </c>
      <c r="Q275" s="261"/>
      <c r="R275" s="260"/>
      <c r="S275" s="262">
        <f t="shared" si="363"/>
        <v>0</v>
      </c>
      <c r="T275" s="268"/>
      <c r="U275" s="263">
        <f t="shared" si="364"/>
        <v>0</v>
      </c>
      <c r="V275" s="64"/>
      <c r="W275" s="210">
        <f t="shared" si="375"/>
        <v>0</v>
      </c>
      <c r="X275" s="210" t="str">
        <f t="shared" si="365"/>
        <v>-</v>
      </c>
      <c r="Y275" s="210" t="e">
        <f>IF(X275, MATCH(J275, Y!$F$62:$H$62, 0), 0)</f>
        <v>#VALUE!</v>
      </c>
      <c r="Z275" s="210" cm="1">
        <f t="array" ref="Z275">IFERROR(IF($X275, INDEX(Appliances, $W275, $Y275+3), 0), 0)</f>
        <v>0</v>
      </c>
      <c r="AA275" s="64"/>
      <c r="AB275" s="211" t="b">
        <f t="shared" si="219"/>
        <v>0</v>
      </c>
      <c r="AC275" s="211" cm="1">
        <f t="array" ref="AC275">IF($AB275, INDEX(Appliances, $W275, 9), 0)</f>
        <v>0</v>
      </c>
      <c r="AD275" s="211" cm="1">
        <f t="array" ref="AD275">IF($AB275, INDEX(Appliances, $W275, 10), 0)</f>
        <v>0</v>
      </c>
      <c r="AE275" s="212">
        <f t="shared" si="366"/>
        <v>0</v>
      </c>
      <c r="AF275" s="213">
        <f t="shared" si="367"/>
        <v>0</v>
      </c>
      <c r="AG275" s="222" t="str">
        <f t="shared" si="368"/>
        <v>-</v>
      </c>
      <c r="AH275" s="210">
        <f>_xlfn.MAXIFS(Y!$F$61:$J$61, Y!$F$61:$J$61, "&lt;="&amp;AG275)</f>
        <v>0</v>
      </c>
      <c r="AI275" s="210" cm="1">
        <f t="array" ref="AI275">IFERROR(IF(AE275&gt;0, INDEX(Appliances, $W275, MATCH($AH275, Y!$F$61:$J$61, 0)+3),0), 0)</f>
        <v>0</v>
      </c>
      <c r="AJ275" s="64"/>
      <c r="AK275" s="211" t="b">
        <f t="shared" si="222"/>
        <v>0</v>
      </c>
      <c r="AL275" s="211" cm="1">
        <f t="array" ref="AL275">IF($AK275, INDEX(Appliances, $W275, 9), 0)</f>
        <v>0</v>
      </c>
      <c r="AM275" s="211" cm="1">
        <f t="array" ref="AM275">IF($AK275, INDEX(Appliances, $W275, 10), 0)</f>
        <v>0</v>
      </c>
      <c r="AN275" s="212">
        <f t="shared" si="369"/>
        <v>0</v>
      </c>
      <c r="AO275" s="213">
        <f t="shared" si="370"/>
        <v>0</v>
      </c>
      <c r="AP275" s="222" t="str">
        <f t="shared" si="371"/>
        <v>-</v>
      </c>
      <c r="AQ275" s="210">
        <f>_xlfn.MAXIFS(Y!$F$61:$J$61, Y!$F$61:$J$61, "&lt;="&amp;AP275)</f>
        <v>0</v>
      </c>
      <c r="AR275" s="210" cm="1">
        <f t="array" ref="AR275">IFERROR(IF(AN275&gt;0, INDEX(Appliances, $W275, MATCH($AQ275, Y!$F$61:$J$61, 0)+3),0), 0)</f>
        <v>0</v>
      </c>
      <c r="AS275" s="64"/>
      <c r="AT275" s="211" t="b">
        <f t="shared" si="226"/>
        <v>0</v>
      </c>
      <c r="AU275" s="211">
        <f t="shared" si="329"/>
        <v>0</v>
      </c>
      <c r="AV275" s="211">
        <f t="shared" si="330"/>
        <v>0</v>
      </c>
      <c r="AW275" s="212">
        <f t="shared" si="372"/>
        <v>0</v>
      </c>
      <c r="AX275" s="213">
        <f t="shared" si="373"/>
        <v>0</v>
      </c>
      <c r="AY275" s="222" t="str">
        <f t="shared" si="374"/>
        <v>-</v>
      </c>
      <c r="AZ275" s="210">
        <f>_xlfn.MAXIFS(Y!$F$61:$J$61, Y!$F$61:$J$61, "&lt;="&amp;AY275)</f>
        <v>0</v>
      </c>
      <c r="BA275" s="210" cm="1">
        <f t="array" ref="BA275">IFERROR(IF(AW275&gt;0, INDEX(Appliances, $W275, MATCH($AQ275, Y!$F$61:$J$61, 0)+3),0), 0)</f>
        <v>0</v>
      </c>
      <c r="BB275" s="64"/>
    </row>
    <row r="276" spans="1:54" s="264" customFormat="1" ht="12" x14ac:dyDescent="0.2">
      <c r="A276" s="64"/>
      <c r="B276" s="251">
        <v>254</v>
      </c>
      <c r="C276" s="255"/>
      <c r="D276" s="255"/>
      <c r="E276" s="256"/>
      <c r="F276" s="257" t="str">
        <f>IFERROR(VLOOKUP(E276, Z!$A$2:$C$4127, 3, FALSE), "")</f>
        <v/>
      </c>
      <c r="G276" s="258"/>
      <c r="H276" s="255"/>
      <c r="I276" s="255"/>
      <c r="J276" s="256"/>
      <c r="K276" s="259"/>
      <c r="L276" s="260"/>
      <c r="M276" s="253">
        <f t="shared" si="209"/>
        <v>0</v>
      </c>
      <c r="N276" s="261"/>
      <c r="O276" s="260"/>
      <c r="P276" s="253">
        <f t="shared" si="362"/>
        <v>0</v>
      </c>
      <c r="Q276" s="261"/>
      <c r="R276" s="260"/>
      <c r="S276" s="262">
        <f t="shared" si="363"/>
        <v>0</v>
      </c>
      <c r="T276" s="268"/>
      <c r="U276" s="263">
        <f t="shared" si="364"/>
        <v>0</v>
      </c>
      <c r="V276" s="64"/>
      <c r="W276" s="210">
        <f t="shared" si="375"/>
        <v>0</v>
      </c>
      <c r="X276" s="210" t="str">
        <f t="shared" si="365"/>
        <v>-</v>
      </c>
      <c r="Y276" s="210" t="e">
        <f>IF(X276, MATCH(J276, Y!$F$62:$H$62, 0), 0)</f>
        <v>#VALUE!</v>
      </c>
      <c r="Z276" s="210" cm="1">
        <f t="array" ref="Z276">IFERROR(IF($X276, INDEX(Appliances, $W276, $Y276+3), 0), 0)</f>
        <v>0</v>
      </c>
      <c r="AA276" s="64"/>
      <c r="AB276" s="211" t="b">
        <f t="shared" si="219"/>
        <v>0</v>
      </c>
      <c r="AC276" s="211" cm="1">
        <f t="array" ref="AC276">IF($AB276, INDEX(Appliances, $W276, 9), 0)</f>
        <v>0</v>
      </c>
      <c r="AD276" s="211" cm="1">
        <f t="array" ref="AD276">IF($AB276, INDEX(Appliances, $W276, 10), 0)</f>
        <v>0</v>
      </c>
      <c r="AE276" s="212">
        <f t="shared" si="366"/>
        <v>0</v>
      </c>
      <c r="AF276" s="213">
        <f t="shared" si="367"/>
        <v>0</v>
      </c>
      <c r="AG276" s="222" t="str">
        <f t="shared" si="368"/>
        <v>-</v>
      </c>
      <c r="AH276" s="210">
        <f>_xlfn.MAXIFS(Y!$F$61:$J$61, Y!$F$61:$J$61, "&lt;="&amp;AG276)</f>
        <v>0</v>
      </c>
      <c r="AI276" s="210" cm="1">
        <f t="array" ref="AI276">IFERROR(IF(AE276&gt;0, INDEX(Appliances, $W276, MATCH($AH276, Y!$F$61:$J$61, 0)+3),0), 0)</f>
        <v>0</v>
      </c>
      <c r="AJ276" s="64"/>
      <c r="AK276" s="211" t="b">
        <f t="shared" si="222"/>
        <v>0</v>
      </c>
      <c r="AL276" s="211" cm="1">
        <f t="array" ref="AL276">IF($AK276, INDEX(Appliances, $W276, 9), 0)</f>
        <v>0</v>
      </c>
      <c r="AM276" s="211" cm="1">
        <f t="array" ref="AM276">IF($AK276, INDEX(Appliances, $W276, 10), 0)</f>
        <v>0</v>
      </c>
      <c r="AN276" s="212">
        <f t="shared" si="369"/>
        <v>0</v>
      </c>
      <c r="AO276" s="213">
        <f t="shared" si="370"/>
        <v>0</v>
      </c>
      <c r="AP276" s="222" t="str">
        <f t="shared" si="371"/>
        <v>-</v>
      </c>
      <c r="AQ276" s="210">
        <f>_xlfn.MAXIFS(Y!$F$61:$J$61, Y!$F$61:$J$61, "&lt;="&amp;AP276)</f>
        <v>0</v>
      </c>
      <c r="AR276" s="210" cm="1">
        <f t="array" ref="AR276">IFERROR(IF(AN276&gt;0, INDEX(Appliances, $W276, MATCH($AQ276, Y!$F$61:$J$61, 0)+3),0), 0)</f>
        <v>0</v>
      </c>
      <c r="AS276" s="64"/>
      <c r="AT276" s="211" t="b">
        <f t="shared" si="226"/>
        <v>0</v>
      </c>
      <c r="AU276" s="211">
        <f t="shared" si="332"/>
        <v>0</v>
      </c>
      <c r="AV276" s="211">
        <f t="shared" si="333"/>
        <v>0</v>
      </c>
      <c r="AW276" s="212">
        <f t="shared" si="372"/>
        <v>0</v>
      </c>
      <c r="AX276" s="213">
        <f t="shared" si="373"/>
        <v>0</v>
      </c>
      <c r="AY276" s="222" t="str">
        <f t="shared" si="374"/>
        <v>-</v>
      </c>
      <c r="AZ276" s="210">
        <f>_xlfn.MAXIFS(Y!$F$61:$J$61, Y!$F$61:$J$61, "&lt;="&amp;AY276)</f>
        <v>0</v>
      </c>
      <c r="BA276" s="210" cm="1">
        <f t="array" ref="BA276">IFERROR(IF(AW276&gt;0, INDEX(Appliances, $W276, MATCH($AQ276, Y!$F$61:$J$61, 0)+3),0), 0)</f>
        <v>0</v>
      </c>
      <c r="BB276" s="64"/>
    </row>
    <row r="277" spans="1:54" s="264" customFormat="1" ht="12" x14ac:dyDescent="0.2">
      <c r="A277" s="64"/>
      <c r="B277" s="251">
        <v>255</v>
      </c>
      <c r="C277" s="255"/>
      <c r="D277" s="255"/>
      <c r="E277" s="256"/>
      <c r="F277" s="257" t="str">
        <f>IFERROR(VLOOKUP(E277, Z!$A$2:$C$4127, 3, FALSE), "")</f>
        <v/>
      </c>
      <c r="G277" s="258"/>
      <c r="H277" s="255"/>
      <c r="I277" s="255"/>
      <c r="J277" s="256"/>
      <c r="K277" s="259"/>
      <c r="L277" s="260"/>
      <c r="M277" s="253">
        <f t="shared" si="209"/>
        <v>0</v>
      </c>
      <c r="N277" s="261"/>
      <c r="O277" s="260"/>
      <c r="P277" s="253">
        <f t="shared" si="362"/>
        <v>0</v>
      </c>
      <c r="Q277" s="261"/>
      <c r="R277" s="260"/>
      <c r="S277" s="262">
        <f t="shared" si="363"/>
        <v>0</v>
      </c>
      <c r="T277" s="268"/>
      <c r="U277" s="263">
        <f t="shared" si="364"/>
        <v>0</v>
      </c>
      <c r="V277" s="64"/>
      <c r="W277" s="210">
        <f t="shared" si="375"/>
        <v>0</v>
      </c>
      <c r="X277" s="210" t="str">
        <f t="shared" si="365"/>
        <v>-</v>
      </c>
      <c r="Y277" s="210" t="e">
        <f>IF(X277, MATCH(J277, Y!$F$62:$H$62, 0), 0)</f>
        <v>#VALUE!</v>
      </c>
      <c r="Z277" s="210" cm="1">
        <f t="array" ref="Z277">IFERROR(IF($X277, INDEX(Appliances, $W277, $Y277+3), 0), 0)</f>
        <v>0</v>
      </c>
      <c r="AA277" s="64"/>
      <c r="AB277" s="211" t="b">
        <f t="shared" si="219"/>
        <v>0</v>
      </c>
      <c r="AC277" s="211" cm="1">
        <f t="array" ref="AC277">IF($AB277, INDEX(Appliances, $W277, 9), 0)</f>
        <v>0</v>
      </c>
      <c r="AD277" s="211" cm="1">
        <f t="array" ref="AD277">IF($AB277, INDEX(Appliances, $W277, 10), 0)</f>
        <v>0</v>
      </c>
      <c r="AE277" s="212">
        <f t="shared" si="366"/>
        <v>0</v>
      </c>
      <c r="AF277" s="213">
        <f t="shared" si="367"/>
        <v>0</v>
      </c>
      <c r="AG277" s="222" t="str">
        <f t="shared" si="368"/>
        <v>-</v>
      </c>
      <c r="AH277" s="210">
        <f>_xlfn.MAXIFS(Y!$F$61:$J$61, Y!$F$61:$J$61, "&lt;="&amp;AG277)</f>
        <v>0</v>
      </c>
      <c r="AI277" s="210" cm="1">
        <f t="array" ref="AI277">IFERROR(IF(AE277&gt;0, INDEX(Appliances, $W277, MATCH($AH277, Y!$F$61:$J$61, 0)+3),0), 0)</f>
        <v>0</v>
      </c>
      <c r="AJ277" s="64"/>
      <c r="AK277" s="211" t="b">
        <f t="shared" si="222"/>
        <v>0</v>
      </c>
      <c r="AL277" s="211" cm="1">
        <f t="array" ref="AL277">IF($AK277, INDEX(Appliances, $W277, 9), 0)</f>
        <v>0</v>
      </c>
      <c r="AM277" s="211" cm="1">
        <f t="array" ref="AM277">IF($AK277, INDEX(Appliances, $W277, 10), 0)</f>
        <v>0</v>
      </c>
      <c r="AN277" s="212">
        <f t="shared" si="369"/>
        <v>0</v>
      </c>
      <c r="AO277" s="213">
        <f t="shared" si="370"/>
        <v>0</v>
      </c>
      <c r="AP277" s="222" t="str">
        <f t="shared" si="371"/>
        <v>-</v>
      </c>
      <c r="AQ277" s="210">
        <f>_xlfn.MAXIFS(Y!$F$61:$J$61, Y!$F$61:$J$61, "&lt;="&amp;AP277)</f>
        <v>0</v>
      </c>
      <c r="AR277" s="210" cm="1">
        <f t="array" ref="AR277">IFERROR(IF(AN277&gt;0, INDEX(Appliances, $W277, MATCH($AQ277, Y!$F$61:$J$61, 0)+3),0), 0)</f>
        <v>0</v>
      </c>
      <c r="AS277" s="64"/>
      <c r="AT277" s="211" t="b">
        <f t="shared" si="226"/>
        <v>0</v>
      </c>
      <c r="AU277" s="211">
        <f t="shared" si="329"/>
        <v>0</v>
      </c>
      <c r="AV277" s="211">
        <f t="shared" si="330"/>
        <v>0</v>
      </c>
      <c r="AW277" s="212">
        <f t="shared" si="372"/>
        <v>0</v>
      </c>
      <c r="AX277" s="213">
        <f t="shared" si="373"/>
        <v>0</v>
      </c>
      <c r="AY277" s="222" t="str">
        <f t="shared" si="374"/>
        <v>-</v>
      </c>
      <c r="AZ277" s="210">
        <f>_xlfn.MAXIFS(Y!$F$61:$J$61, Y!$F$61:$J$61, "&lt;="&amp;AY277)</f>
        <v>0</v>
      </c>
      <c r="BA277" s="210" cm="1">
        <f t="array" ref="BA277">IFERROR(IF(AW277&gt;0, INDEX(Appliances, $W277, MATCH($AQ277, Y!$F$61:$J$61, 0)+3),0), 0)</f>
        <v>0</v>
      </c>
      <c r="BB277" s="64"/>
    </row>
    <row r="278" spans="1:54" s="264" customFormat="1" ht="12" x14ac:dyDescent="0.2">
      <c r="A278" s="64"/>
      <c r="B278" s="251">
        <v>256</v>
      </c>
      <c r="C278" s="255"/>
      <c r="D278" s="255"/>
      <c r="E278" s="256"/>
      <c r="F278" s="257" t="str">
        <f>IFERROR(VLOOKUP(E278, Z!$A$2:$C$4127, 3, FALSE), "")</f>
        <v/>
      </c>
      <c r="G278" s="258"/>
      <c r="H278" s="255"/>
      <c r="I278" s="255"/>
      <c r="J278" s="256"/>
      <c r="K278" s="259"/>
      <c r="L278" s="260"/>
      <c r="M278" s="253">
        <f t="shared" si="209"/>
        <v>0</v>
      </c>
      <c r="N278" s="261"/>
      <c r="O278" s="260"/>
      <c r="P278" s="253">
        <f t="shared" si="362"/>
        <v>0</v>
      </c>
      <c r="Q278" s="261"/>
      <c r="R278" s="260"/>
      <c r="S278" s="262">
        <f t="shared" si="363"/>
        <v>0</v>
      </c>
      <c r="T278" s="268"/>
      <c r="U278" s="263">
        <f t="shared" si="364"/>
        <v>0</v>
      </c>
      <c r="V278" s="64"/>
      <c r="W278" s="210">
        <f t="shared" si="375"/>
        <v>0</v>
      </c>
      <c r="X278" s="210" t="str">
        <f t="shared" si="365"/>
        <v>-</v>
      </c>
      <c r="Y278" s="210" t="e">
        <f>IF(X278, MATCH(J278, Y!$F$62:$H$62, 0), 0)</f>
        <v>#VALUE!</v>
      </c>
      <c r="Z278" s="210" cm="1">
        <f t="array" ref="Z278">IFERROR(IF($X278, INDEX(Appliances, $W278, $Y278+3), 0), 0)</f>
        <v>0</v>
      </c>
      <c r="AA278" s="64"/>
      <c r="AB278" s="211" t="b">
        <f t="shared" si="219"/>
        <v>0</v>
      </c>
      <c r="AC278" s="211" cm="1">
        <f t="array" ref="AC278">IF($AB278, INDEX(Appliances, $W278, 9), 0)</f>
        <v>0</v>
      </c>
      <c r="AD278" s="211" cm="1">
        <f t="array" ref="AD278">IF($AB278, INDEX(Appliances, $W278, 10), 0)</f>
        <v>0</v>
      </c>
      <c r="AE278" s="212">
        <f t="shared" si="366"/>
        <v>0</v>
      </c>
      <c r="AF278" s="213">
        <f t="shared" si="367"/>
        <v>0</v>
      </c>
      <c r="AG278" s="222" t="str">
        <f t="shared" si="368"/>
        <v>-</v>
      </c>
      <c r="AH278" s="210">
        <f>_xlfn.MAXIFS(Y!$F$61:$J$61, Y!$F$61:$J$61, "&lt;="&amp;AG278)</f>
        <v>0</v>
      </c>
      <c r="AI278" s="210" cm="1">
        <f t="array" ref="AI278">IFERROR(IF(AE278&gt;0, INDEX(Appliances, $W278, MATCH($AH278, Y!$F$61:$J$61, 0)+3),0), 0)</f>
        <v>0</v>
      </c>
      <c r="AJ278" s="64"/>
      <c r="AK278" s="211" t="b">
        <f t="shared" si="222"/>
        <v>0</v>
      </c>
      <c r="AL278" s="211" cm="1">
        <f t="array" ref="AL278">IF($AK278, INDEX(Appliances, $W278, 9), 0)</f>
        <v>0</v>
      </c>
      <c r="AM278" s="211" cm="1">
        <f t="array" ref="AM278">IF($AK278, INDEX(Appliances, $W278, 10), 0)</f>
        <v>0</v>
      </c>
      <c r="AN278" s="212">
        <f t="shared" si="369"/>
        <v>0</v>
      </c>
      <c r="AO278" s="213">
        <f t="shared" si="370"/>
        <v>0</v>
      </c>
      <c r="AP278" s="222" t="str">
        <f t="shared" si="371"/>
        <v>-</v>
      </c>
      <c r="AQ278" s="210">
        <f>_xlfn.MAXIFS(Y!$F$61:$J$61, Y!$F$61:$J$61, "&lt;="&amp;AP278)</f>
        <v>0</v>
      </c>
      <c r="AR278" s="210" cm="1">
        <f t="array" ref="AR278">IFERROR(IF(AN278&gt;0, INDEX(Appliances, $W278, MATCH($AQ278, Y!$F$61:$J$61, 0)+3),0), 0)</f>
        <v>0</v>
      </c>
      <c r="AS278" s="64"/>
      <c r="AT278" s="211" t="b">
        <f t="shared" si="226"/>
        <v>0</v>
      </c>
      <c r="AU278" s="211">
        <f t="shared" si="332"/>
        <v>0</v>
      </c>
      <c r="AV278" s="211">
        <f t="shared" si="333"/>
        <v>0</v>
      </c>
      <c r="AW278" s="212">
        <f t="shared" si="372"/>
        <v>0</v>
      </c>
      <c r="AX278" s="213">
        <f t="shared" si="373"/>
        <v>0</v>
      </c>
      <c r="AY278" s="222" t="str">
        <f t="shared" si="374"/>
        <v>-</v>
      </c>
      <c r="AZ278" s="210">
        <f>_xlfn.MAXIFS(Y!$F$61:$J$61, Y!$F$61:$J$61, "&lt;="&amp;AY278)</f>
        <v>0</v>
      </c>
      <c r="BA278" s="210" cm="1">
        <f t="array" ref="BA278">IFERROR(IF(AW278&gt;0, INDEX(Appliances, $W278, MATCH($AQ278, Y!$F$61:$J$61, 0)+3),0), 0)</f>
        <v>0</v>
      </c>
      <c r="BB278" s="64"/>
    </row>
    <row r="279" spans="1:54" s="264" customFormat="1" ht="12" x14ac:dyDescent="0.2">
      <c r="A279" s="64"/>
      <c r="B279" s="251">
        <v>257</v>
      </c>
      <c r="C279" s="255"/>
      <c r="D279" s="255"/>
      <c r="E279" s="256"/>
      <c r="F279" s="257" t="str">
        <f>IFERROR(VLOOKUP(E279, Z!$A$2:$C$4127, 3, FALSE), "")</f>
        <v/>
      </c>
      <c r="G279" s="258"/>
      <c r="H279" s="255"/>
      <c r="I279" s="255"/>
      <c r="J279" s="256"/>
      <c r="K279" s="259"/>
      <c r="L279" s="260"/>
      <c r="M279" s="253">
        <f t="shared" si="209"/>
        <v>0</v>
      </c>
      <c r="N279" s="261"/>
      <c r="O279" s="260"/>
      <c r="P279" s="253">
        <f t="shared" si="362"/>
        <v>0</v>
      </c>
      <c r="Q279" s="261"/>
      <c r="R279" s="260"/>
      <c r="S279" s="262">
        <f t="shared" si="363"/>
        <v>0</v>
      </c>
      <c r="T279" s="268"/>
      <c r="U279" s="263">
        <f t="shared" si="364"/>
        <v>0</v>
      </c>
      <c r="V279" s="64"/>
      <c r="W279" s="210">
        <f t="shared" si="375"/>
        <v>0</v>
      </c>
      <c r="X279" s="210" t="str">
        <f t="shared" si="365"/>
        <v>-</v>
      </c>
      <c r="Y279" s="210" t="e">
        <f>IF(X279, MATCH(J279, Y!$F$62:$H$62, 0), 0)</f>
        <v>#VALUE!</v>
      </c>
      <c r="Z279" s="210" cm="1">
        <f t="array" ref="Z279">IFERROR(IF($X279, INDEX(Appliances, $W279, $Y279+3), 0), 0)</f>
        <v>0</v>
      </c>
      <c r="AA279" s="64"/>
      <c r="AB279" s="211" t="b">
        <f t="shared" si="219"/>
        <v>0</v>
      </c>
      <c r="AC279" s="211" cm="1">
        <f t="array" ref="AC279">IF($AB279, INDEX(Appliances, $W279, 9), 0)</f>
        <v>0</v>
      </c>
      <c r="AD279" s="211" cm="1">
        <f t="array" ref="AD279">IF($AB279, INDEX(Appliances, $W279, 10), 0)</f>
        <v>0</v>
      </c>
      <c r="AE279" s="212">
        <f t="shared" si="366"/>
        <v>0</v>
      </c>
      <c r="AF279" s="213">
        <f t="shared" si="367"/>
        <v>0</v>
      </c>
      <c r="AG279" s="222" t="str">
        <f t="shared" si="368"/>
        <v>-</v>
      </c>
      <c r="AH279" s="210">
        <f>_xlfn.MAXIFS(Y!$F$61:$J$61, Y!$F$61:$J$61, "&lt;="&amp;AG279)</f>
        <v>0</v>
      </c>
      <c r="AI279" s="210" cm="1">
        <f t="array" ref="AI279">IFERROR(IF(AE279&gt;0, INDEX(Appliances, $W279, MATCH($AH279, Y!$F$61:$J$61, 0)+3),0), 0)</f>
        <v>0</v>
      </c>
      <c r="AJ279" s="64"/>
      <c r="AK279" s="211" t="b">
        <f t="shared" si="222"/>
        <v>0</v>
      </c>
      <c r="AL279" s="211" cm="1">
        <f t="array" ref="AL279">IF($AK279, INDEX(Appliances, $W279, 9), 0)</f>
        <v>0</v>
      </c>
      <c r="AM279" s="211" cm="1">
        <f t="array" ref="AM279">IF($AK279, INDEX(Appliances, $W279, 10), 0)</f>
        <v>0</v>
      </c>
      <c r="AN279" s="212">
        <f t="shared" si="369"/>
        <v>0</v>
      </c>
      <c r="AO279" s="213">
        <f t="shared" si="370"/>
        <v>0</v>
      </c>
      <c r="AP279" s="222" t="str">
        <f t="shared" si="371"/>
        <v>-</v>
      </c>
      <c r="AQ279" s="210">
        <f>_xlfn.MAXIFS(Y!$F$61:$J$61, Y!$F$61:$J$61, "&lt;="&amp;AP279)</f>
        <v>0</v>
      </c>
      <c r="AR279" s="210" cm="1">
        <f t="array" ref="AR279">IFERROR(IF(AN279&gt;0, INDEX(Appliances, $W279, MATCH($AQ279, Y!$F$61:$J$61, 0)+3),0), 0)</f>
        <v>0</v>
      </c>
      <c r="AS279" s="64"/>
      <c r="AT279" s="211" t="b">
        <f t="shared" si="226"/>
        <v>0</v>
      </c>
      <c r="AU279" s="211">
        <f t="shared" si="329"/>
        <v>0</v>
      </c>
      <c r="AV279" s="211">
        <f t="shared" si="330"/>
        <v>0</v>
      </c>
      <c r="AW279" s="212">
        <f t="shared" si="372"/>
        <v>0</v>
      </c>
      <c r="AX279" s="213">
        <f t="shared" si="373"/>
        <v>0</v>
      </c>
      <c r="AY279" s="222" t="str">
        <f t="shared" si="374"/>
        <v>-</v>
      </c>
      <c r="AZ279" s="210">
        <f>_xlfn.MAXIFS(Y!$F$61:$J$61, Y!$F$61:$J$61, "&lt;="&amp;AY279)</f>
        <v>0</v>
      </c>
      <c r="BA279" s="210" cm="1">
        <f t="array" ref="BA279">IFERROR(IF(AW279&gt;0, INDEX(Appliances, $W279, MATCH($AQ279, Y!$F$61:$J$61, 0)+3),0), 0)</f>
        <v>0</v>
      </c>
      <c r="BB279" s="64"/>
    </row>
    <row r="280" spans="1:54" s="264" customFormat="1" ht="12" x14ac:dyDescent="0.2">
      <c r="A280" s="64"/>
      <c r="B280" s="251">
        <v>258</v>
      </c>
      <c r="C280" s="255"/>
      <c r="D280" s="255"/>
      <c r="E280" s="256"/>
      <c r="F280" s="257" t="str">
        <f>IFERROR(VLOOKUP(E280, Z!$A$2:$C$4127, 3, FALSE), "")</f>
        <v/>
      </c>
      <c r="G280" s="258"/>
      <c r="H280" s="255"/>
      <c r="I280" s="255"/>
      <c r="J280" s="256"/>
      <c r="K280" s="259"/>
      <c r="L280" s="260"/>
      <c r="M280" s="253">
        <f t="shared" si="209"/>
        <v>0</v>
      </c>
      <c r="N280" s="261"/>
      <c r="O280" s="260"/>
      <c r="P280" s="253">
        <f t="shared" si="362"/>
        <v>0</v>
      </c>
      <c r="Q280" s="261"/>
      <c r="R280" s="260"/>
      <c r="S280" s="262">
        <f t="shared" si="363"/>
        <v>0</v>
      </c>
      <c r="T280" s="268"/>
      <c r="U280" s="263">
        <f t="shared" si="364"/>
        <v>0</v>
      </c>
      <c r="V280" s="64"/>
      <c r="W280" s="210">
        <f t="shared" si="375"/>
        <v>0</v>
      </c>
      <c r="X280" s="210" t="str">
        <f t="shared" si="365"/>
        <v>-</v>
      </c>
      <c r="Y280" s="210" t="e">
        <f>IF(X280, MATCH(J280, Y!$F$62:$H$62, 0), 0)</f>
        <v>#VALUE!</v>
      </c>
      <c r="Z280" s="210" cm="1">
        <f t="array" ref="Z280">IFERROR(IF($X280, INDEX(Appliances, $W280, $Y280+3), 0), 0)</f>
        <v>0</v>
      </c>
      <c r="AA280" s="64"/>
      <c r="AB280" s="211" t="b">
        <f t="shared" si="219"/>
        <v>0</v>
      </c>
      <c r="AC280" s="211" cm="1">
        <f t="array" ref="AC280">IF($AB280, INDEX(Appliances, $W280, 9), 0)</f>
        <v>0</v>
      </c>
      <c r="AD280" s="211" cm="1">
        <f t="array" ref="AD280">IF($AB280, INDEX(Appliances, $W280, 10), 0)</f>
        <v>0</v>
      </c>
      <c r="AE280" s="212">
        <f t="shared" si="366"/>
        <v>0</v>
      </c>
      <c r="AF280" s="213">
        <f t="shared" si="367"/>
        <v>0</v>
      </c>
      <c r="AG280" s="222" t="str">
        <f t="shared" si="368"/>
        <v>-</v>
      </c>
      <c r="AH280" s="210">
        <f>_xlfn.MAXIFS(Y!$F$61:$J$61, Y!$F$61:$J$61, "&lt;="&amp;AG280)</f>
        <v>0</v>
      </c>
      <c r="AI280" s="210" cm="1">
        <f t="array" ref="AI280">IFERROR(IF(AE280&gt;0, INDEX(Appliances, $W280, MATCH($AH280, Y!$F$61:$J$61, 0)+3),0), 0)</f>
        <v>0</v>
      </c>
      <c r="AJ280" s="64"/>
      <c r="AK280" s="211" t="b">
        <f t="shared" si="222"/>
        <v>0</v>
      </c>
      <c r="AL280" s="211" cm="1">
        <f t="array" ref="AL280">IF($AK280, INDEX(Appliances, $W280, 9), 0)</f>
        <v>0</v>
      </c>
      <c r="AM280" s="211" cm="1">
        <f t="array" ref="AM280">IF($AK280, INDEX(Appliances, $W280, 10), 0)</f>
        <v>0</v>
      </c>
      <c r="AN280" s="212">
        <f t="shared" si="369"/>
        <v>0</v>
      </c>
      <c r="AO280" s="213">
        <f t="shared" si="370"/>
        <v>0</v>
      </c>
      <c r="AP280" s="222" t="str">
        <f t="shared" si="371"/>
        <v>-</v>
      </c>
      <c r="AQ280" s="210">
        <f>_xlfn.MAXIFS(Y!$F$61:$J$61, Y!$F$61:$J$61, "&lt;="&amp;AP280)</f>
        <v>0</v>
      </c>
      <c r="AR280" s="210" cm="1">
        <f t="array" ref="AR280">IFERROR(IF(AN280&gt;0, INDEX(Appliances, $W280, MATCH($AQ280, Y!$F$61:$J$61, 0)+3),0), 0)</f>
        <v>0</v>
      </c>
      <c r="AS280" s="64"/>
      <c r="AT280" s="211" t="b">
        <f t="shared" si="226"/>
        <v>0</v>
      </c>
      <c r="AU280" s="211">
        <f t="shared" si="332"/>
        <v>0</v>
      </c>
      <c r="AV280" s="211">
        <f t="shared" si="333"/>
        <v>0</v>
      </c>
      <c r="AW280" s="212">
        <f t="shared" si="372"/>
        <v>0</v>
      </c>
      <c r="AX280" s="213">
        <f t="shared" si="373"/>
        <v>0</v>
      </c>
      <c r="AY280" s="222" t="str">
        <f t="shared" si="374"/>
        <v>-</v>
      </c>
      <c r="AZ280" s="210">
        <f>_xlfn.MAXIFS(Y!$F$61:$J$61, Y!$F$61:$J$61, "&lt;="&amp;AY280)</f>
        <v>0</v>
      </c>
      <c r="BA280" s="210" cm="1">
        <f t="array" ref="BA280">IFERROR(IF(AW280&gt;0, INDEX(Appliances, $W280, MATCH($AQ280, Y!$F$61:$J$61, 0)+3),0), 0)</f>
        <v>0</v>
      </c>
      <c r="BB280" s="64"/>
    </row>
    <row r="281" spans="1:54" s="264" customFormat="1" ht="12" x14ac:dyDescent="0.2">
      <c r="A281" s="64"/>
      <c r="B281" s="251">
        <v>259</v>
      </c>
      <c r="C281" s="255"/>
      <c r="D281" s="255"/>
      <c r="E281" s="256"/>
      <c r="F281" s="257" t="str">
        <f>IFERROR(VLOOKUP(E281, Z!$A$2:$C$4127, 3, FALSE), "")</f>
        <v/>
      </c>
      <c r="G281" s="258"/>
      <c r="H281" s="255"/>
      <c r="I281" s="255"/>
      <c r="J281" s="256"/>
      <c r="K281" s="259"/>
      <c r="L281" s="260"/>
      <c r="M281" s="253">
        <f t="shared" si="209"/>
        <v>0</v>
      </c>
      <c r="N281" s="261"/>
      <c r="O281" s="260"/>
      <c r="P281" s="253">
        <f t="shared" si="362"/>
        <v>0</v>
      </c>
      <c r="Q281" s="261"/>
      <c r="R281" s="260"/>
      <c r="S281" s="262">
        <f t="shared" si="363"/>
        <v>0</v>
      </c>
      <c r="T281" s="268"/>
      <c r="U281" s="263">
        <f t="shared" si="364"/>
        <v>0</v>
      </c>
      <c r="V281" s="64"/>
      <c r="W281" s="210">
        <f t="shared" si="375"/>
        <v>0</v>
      </c>
      <c r="X281" s="210" t="str">
        <f t="shared" si="365"/>
        <v>-</v>
      </c>
      <c r="Y281" s="210" t="e">
        <f>IF(X281, MATCH(J281, Y!$F$62:$H$62, 0), 0)</f>
        <v>#VALUE!</v>
      </c>
      <c r="Z281" s="210" cm="1">
        <f t="array" ref="Z281">IFERROR(IF($X281, INDEX(Appliances, $W281, $Y281+3), 0), 0)</f>
        <v>0</v>
      </c>
      <c r="AA281" s="64"/>
      <c r="AB281" s="211" t="b">
        <f t="shared" si="219"/>
        <v>0</v>
      </c>
      <c r="AC281" s="211" cm="1">
        <f t="array" ref="AC281">IF($AB281, INDEX(Appliances, $W281, 9), 0)</f>
        <v>0</v>
      </c>
      <c r="AD281" s="211" cm="1">
        <f t="array" ref="AD281">IF($AB281, INDEX(Appliances, $W281, 10), 0)</f>
        <v>0</v>
      </c>
      <c r="AE281" s="212">
        <f t="shared" si="366"/>
        <v>0</v>
      </c>
      <c r="AF281" s="213">
        <f t="shared" si="367"/>
        <v>0</v>
      </c>
      <c r="AG281" s="222" t="str">
        <f t="shared" si="368"/>
        <v>-</v>
      </c>
      <c r="AH281" s="210">
        <f>_xlfn.MAXIFS(Y!$F$61:$J$61, Y!$F$61:$J$61, "&lt;="&amp;AG281)</f>
        <v>0</v>
      </c>
      <c r="AI281" s="210" cm="1">
        <f t="array" ref="AI281">IFERROR(IF(AE281&gt;0, INDEX(Appliances, $W281, MATCH($AH281, Y!$F$61:$J$61, 0)+3),0), 0)</f>
        <v>0</v>
      </c>
      <c r="AJ281" s="64"/>
      <c r="AK281" s="211" t="b">
        <f t="shared" si="222"/>
        <v>0</v>
      </c>
      <c r="AL281" s="211" cm="1">
        <f t="array" ref="AL281">IF($AK281, INDEX(Appliances, $W281, 9), 0)</f>
        <v>0</v>
      </c>
      <c r="AM281" s="211" cm="1">
        <f t="array" ref="AM281">IF($AK281, INDEX(Appliances, $W281, 10), 0)</f>
        <v>0</v>
      </c>
      <c r="AN281" s="212">
        <f t="shared" si="369"/>
        <v>0</v>
      </c>
      <c r="AO281" s="213">
        <f t="shared" si="370"/>
        <v>0</v>
      </c>
      <c r="AP281" s="222" t="str">
        <f t="shared" si="371"/>
        <v>-</v>
      </c>
      <c r="AQ281" s="210">
        <f>_xlfn.MAXIFS(Y!$F$61:$J$61, Y!$F$61:$J$61, "&lt;="&amp;AP281)</f>
        <v>0</v>
      </c>
      <c r="AR281" s="210" cm="1">
        <f t="array" ref="AR281">IFERROR(IF(AN281&gt;0, INDEX(Appliances, $W281, MATCH($AQ281, Y!$F$61:$J$61, 0)+3),0), 0)</f>
        <v>0</v>
      </c>
      <c r="AS281" s="64"/>
      <c r="AT281" s="211" t="b">
        <f t="shared" si="226"/>
        <v>0</v>
      </c>
      <c r="AU281" s="211">
        <f t="shared" si="329"/>
        <v>0</v>
      </c>
      <c r="AV281" s="211">
        <f t="shared" si="330"/>
        <v>0</v>
      </c>
      <c r="AW281" s="212">
        <f t="shared" si="372"/>
        <v>0</v>
      </c>
      <c r="AX281" s="213">
        <f t="shared" si="373"/>
        <v>0</v>
      </c>
      <c r="AY281" s="222" t="str">
        <f t="shared" si="374"/>
        <v>-</v>
      </c>
      <c r="AZ281" s="210">
        <f>_xlfn.MAXIFS(Y!$F$61:$J$61, Y!$F$61:$J$61, "&lt;="&amp;AY281)</f>
        <v>0</v>
      </c>
      <c r="BA281" s="210" cm="1">
        <f t="array" ref="BA281">IFERROR(IF(AW281&gt;0, INDEX(Appliances, $W281, MATCH($AQ281, Y!$F$61:$J$61, 0)+3),0), 0)</f>
        <v>0</v>
      </c>
      <c r="BB281" s="64"/>
    </row>
    <row r="282" spans="1:54" s="264" customFormat="1" ht="12" x14ac:dyDescent="0.2">
      <c r="A282" s="64"/>
      <c r="B282" s="251">
        <v>260</v>
      </c>
      <c r="C282" s="255"/>
      <c r="D282" s="255"/>
      <c r="E282" s="256"/>
      <c r="F282" s="257" t="str">
        <f>IFERROR(VLOOKUP(E282, Z!$A$2:$C$4127, 3, FALSE), "")</f>
        <v/>
      </c>
      <c r="G282" s="258"/>
      <c r="H282" s="255"/>
      <c r="I282" s="255"/>
      <c r="J282" s="256"/>
      <c r="K282" s="259"/>
      <c r="L282" s="260"/>
      <c r="M282" s="253">
        <f t="shared" si="209"/>
        <v>0</v>
      </c>
      <c r="N282" s="261"/>
      <c r="O282" s="260"/>
      <c r="P282" s="253">
        <f t="shared" si="362"/>
        <v>0</v>
      </c>
      <c r="Q282" s="261"/>
      <c r="R282" s="260"/>
      <c r="S282" s="262">
        <f t="shared" si="363"/>
        <v>0</v>
      </c>
      <c r="T282" s="268"/>
      <c r="U282" s="263">
        <f t="shared" si="364"/>
        <v>0</v>
      </c>
      <c r="V282" s="64"/>
      <c r="W282" s="210">
        <f t="shared" si="375"/>
        <v>0</v>
      </c>
      <c r="X282" s="210" t="str">
        <f t="shared" si="365"/>
        <v>-</v>
      </c>
      <c r="Y282" s="210" t="e">
        <f>IF(X282, MATCH(J282, Y!$F$62:$H$62, 0), 0)</f>
        <v>#VALUE!</v>
      </c>
      <c r="Z282" s="210" cm="1">
        <f t="array" ref="Z282">IFERROR(IF($X282, INDEX(Appliances, $W282, $Y282+3), 0), 0)</f>
        <v>0</v>
      </c>
      <c r="AA282" s="64"/>
      <c r="AB282" s="211" t="b">
        <f t="shared" si="219"/>
        <v>0</v>
      </c>
      <c r="AC282" s="211" cm="1">
        <f t="array" ref="AC282">IF($AB282, INDEX(Appliances, $W282, 9), 0)</f>
        <v>0</v>
      </c>
      <c r="AD282" s="211" cm="1">
        <f t="array" ref="AD282">IF($AB282, INDEX(Appliances, $W282, 10), 0)</f>
        <v>0</v>
      </c>
      <c r="AE282" s="212">
        <f t="shared" si="366"/>
        <v>0</v>
      </c>
      <c r="AF282" s="213">
        <f t="shared" si="367"/>
        <v>0</v>
      </c>
      <c r="AG282" s="222" t="str">
        <f t="shared" si="368"/>
        <v>-</v>
      </c>
      <c r="AH282" s="210">
        <f>_xlfn.MAXIFS(Y!$F$61:$J$61, Y!$F$61:$J$61, "&lt;="&amp;AG282)</f>
        <v>0</v>
      </c>
      <c r="AI282" s="210" cm="1">
        <f t="array" ref="AI282">IFERROR(IF(AE282&gt;0, INDEX(Appliances, $W282, MATCH($AH282, Y!$F$61:$J$61, 0)+3),0), 0)</f>
        <v>0</v>
      </c>
      <c r="AJ282" s="64"/>
      <c r="AK282" s="211" t="b">
        <f t="shared" si="222"/>
        <v>0</v>
      </c>
      <c r="AL282" s="211" cm="1">
        <f t="array" ref="AL282">IF($AK282, INDEX(Appliances, $W282, 9), 0)</f>
        <v>0</v>
      </c>
      <c r="AM282" s="211" cm="1">
        <f t="array" ref="AM282">IF($AK282, INDEX(Appliances, $W282, 10), 0)</f>
        <v>0</v>
      </c>
      <c r="AN282" s="212">
        <f t="shared" si="369"/>
        <v>0</v>
      </c>
      <c r="AO282" s="213">
        <f t="shared" si="370"/>
        <v>0</v>
      </c>
      <c r="AP282" s="222" t="str">
        <f t="shared" si="371"/>
        <v>-</v>
      </c>
      <c r="AQ282" s="210">
        <f>_xlfn.MAXIFS(Y!$F$61:$J$61, Y!$F$61:$J$61, "&lt;="&amp;AP282)</f>
        <v>0</v>
      </c>
      <c r="AR282" s="210" cm="1">
        <f t="array" ref="AR282">IFERROR(IF(AN282&gt;0, INDEX(Appliances, $W282, MATCH($AQ282, Y!$F$61:$J$61, 0)+3),0), 0)</f>
        <v>0</v>
      </c>
      <c r="AS282" s="64"/>
      <c r="AT282" s="211" t="b">
        <f t="shared" si="226"/>
        <v>0</v>
      </c>
      <c r="AU282" s="211">
        <f t="shared" si="332"/>
        <v>0</v>
      </c>
      <c r="AV282" s="211">
        <f t="shared" si="333"/>
        <v>0</v>
      </c>
      <c r="AW282" s="212">
        <f t="shared" si="372"/>
        <v>0</v>
      </c>
      <c r="AX282" s="213">
        <f t="shared" si="373"/>
        <v>0</v>
      </c>
      <c r="AY282" s="222" t="str">
        <f t="shared" si="374"/>
        <v>-</v>
      </c>
      <c r="AZ282" s="210">
        <f>_xlfn.MAXIFS(Y!$F$61:$J$61, Y!$F$61:$J$61, "&lt;="&amp;AY282)</f>
        <v>0</v>
      </c>
      <c r="BA282" s="210" cm="1">
        <f t="array" ref="BA282">IFERROR(IF(AW282&gt;0, INDEX(Appliances, $W282, MATCH($AQ282, Y!$F$61:$J$61, 0)+3),0), 0)</f>
        <v>0</v>
      </c>
      <c r="BB282" s="64"/>
    </row>
    <row r="283" spans="1:54" s="264" customFormat="1" ht="12" x14ac:dyDescent="0.2">
      <c r="A283" s="64"/>
      <c r="B283" s="251">
        <v>261</v>
      </c>
      <c r="C283" s="255"/>
      <c r="D283" s="255"/>
      <c r="E283" s="256"/>
      <c r="F283" s="257" t="str">
        <f>IFERROR(VLOOKUP(E283, Z!$A$2:$C$4127, 3, FALSE), "")</f>
        <v/>
      </c>
      <c r="G283" s="258"/>
      <c r="H283" s="255"/>
      <c r="I283" s="255"/>
      <c r="J283" s="256"/>
      <c r="K283" s="259"/>
      <c r="L283" s="260"/>
      <c r="M283" s="253">
        <f t="shared" si="209"/>
        <v>0</v>
      </c>
      <c r="N283" s="261"/>
      <c r="O283" s="260"/>
      <c r="P283" s="253">
        <f t="shared" si="362"/>
        <v>0</v>
      </c>
      <c r="Q283" s="261"/>
      <c r="R283" s="260"/>
      <c r="S283" s="262">
        <f t="shared" si="363"/>
        <v>0</v>
      </c>
      <c r="T283" s="268"/>
      <c r="U283" s="263">
        <f t="shared" si="364"/>
        <v>0</v>
      </c>
      <c r="V283" s="64"/>
      <c r="W283" s="210">
        <f t="shared" si="375"/>
        <v>0</v>
      </c>
      <c r="X283" s="210" t="str">
        <f t="shared" si="365"/>
        <v>-</v>
      </c>
      <c r="Y283" s="210" t="e">
        <f>IF(X283, MATCH(J283, Y!$F$62:$H$62, 0), 0)</f>
        <v>#VALUE!</v>
      </c>
      <c r="Z283" s="210" cm="1">
        <f t="array" ref="Z283">IFERROR(IF($X283, INDEX(Appliances, $W283, $Y283+3), 0), 0)</f>
        <v>0</v>
      </c>
      <c r="AA283" s="64"/>
      <c r="AB283" s="211" t="b">
        <f t="shared" si="219"/>
        <v>0</v>
      </c>
      <c r="AC283" s="211" cm="1">
        <f t="array" ref="AC283">IF($AB283, INDEX(Appliances, $W283, 9), 0)</f>
        <v>0</v>
      </c>
      <c r="AD283" s="211" cm="1">
        <f t="array" ref="AD283">IF($AB283, INDEX(Appliances, $W283, 10), 0)</f>
        <v>0</v>
      </c>
      <c r="AE283" s="212">
        <f t="shared" si="366"/>
        <v>0</v>
      </c>
      <c r="AF283" s="213">
        <f t="shared" si="367"/>
        <v>0</v>
      </c>
      <c r="AG283" s="222" t="str">
        <f t="shared" si="368"/>
        <v>-</v>
      </c>
      <c r="AH283" s="210">
        <f>_xlfn.MAXIFS(Y!$F$61:$J$61, Y!$F$61:$J$61, "&lt;="&amp;AG283)</f>
        <v>0</v>
      </c>
      <c r="AI283" s="210" cm="1">
        <f t="array" ref="AI283">IFERROR(IF(AE283&gt;0, INDEX(Appliances, $W283, MATCH($AH283, Y!$F$61:$J$61, 0)+3),0), 0)</f>
        <v>0</v>
      </c>
      <c r="AJ283" s="64"/>
      <c r="AK283" s="211" t="b">
        <f t="shared" si="222"/>
        <v>0</v>
      </c>
      <c r="AL283" s="211" cm="1">
        <f t="array" ref="AL283">IF($AK283, INDEX(Appliances, $W283, 9), 0)</f>
        <v>0</v>
      </c>
      <c r="AM283" s="211" cm="1">
        <f t="array" ref="AM283">IF($AK283, INDEX(Appliances, $W283, 10), 0)</f>
        <v>0</v>
      </c>
      <c r="AN283" s="212">
        <f t="shared" si="369"/>
        <v>0</v>
      </c>
      <c r="AO283" s="213">
        <f t="shared" si="370"/>
        <v>0</v>
      </c>
      <c r="AP283" s="222" t="str">
        <f t="shared" si="371"/>
        <v>-</v>
      </c>
      <c r="AQ283" s="210">
        <f>_xlfn.MAXIFS(Y!$F$61:$J$61, Y!$F$61:$J$61, "&lt;="&amp;AP283)</f>
        <v>0</v>
      </c>
      <c r="AR283" s="210" cm="1">
        <f t="array" ref="AR283">IFERROR(IF(AN283&gt;0, INDEX(Appliances, $W283, MATCH($AQ283, Y!$F$61:$J$61, 0)+3),0), 0)</f>
        <v>0</v>
      </c>
      <c r="AS283" s="64"/>
      <c r="AT283" s="211" t="b">
        <f t="shared" si="226"/>
        <v>0</v>
      </c>
      <c r="AU283" s="211">
        <f t="shared" si="329"/>
        <v>0</v>
      </c>
      <c r="AV283" s="211">
        <f t="shared" si="330"/>
        <v>0</v>
      </c>
      <c r="AW283" s="212">
        <f t="shared" si="372"/>
        <v>0</v>
      </c>
      <c r="AX283" s="213">
        <f t="shared" si="373"/>
        <v>0</v>
      </c>
      <c r="AY283" s="222" t="str">
        <f t="shared" si="374"/>
        <v>-</v>
      </c>
      <c r="AZ283" s="210">
        <f>_xlfn.MAXIFS(Y!$F$61:$J$61, Y!$F$61:$J$61, "&lt;="&amp;AY283)</f>
        <v>0</v>
      </c>
      <c r="BA283" s="210" cm="1">
        <f t="array" ref="BA283">IFERROR(IF(AW283&gt;0, INDEX(Appliances, $W283, MATCH($AQ283, Y!$F$61:$J$61, 0)+3),0), 0)</f>
        <v>0</v>
      </c>
      <c r="BB283" s="64"/>
    </row>
    <row r="284" spans="1:54" s="264" customFormat="1" ht="12" x14ac:dyDescent="0.2">
      <c r="A284" s="64"/>
      <c r="B284" s="251">
        <v>262</v>
      </c>
      <c r="C284" s="255"/>
      <c r="D284" s="255"/>
      <c r="E284" s="256"/>
      <c r="F284" s="257" t="str">
        <f>IFERROR(VLOOKUP(E284, Z!$A$2:$C$4127, 3, FALSE), "")</f>
        <v/>
      </c>
      <c r="G284" s="258"/>
      <c r="H284" s="255"/>
      <c r="I284" s="255"/>
      <c r="J284" s="256"/>
      <c r="K284" s="259"/>
      <c r="L284" s="260"/>
      <c r="M284" s="253">
        <f t="shared" si="209"/>
        <v>0</v>
      </c>
      <c r="N284" s="261"/>
      <c r="O284" s="260"/>
      <c r="P284" s="253">
        <f t="shared" si="362"/>
        <v>0</v>
      </c>
      <c r="Q284" s="261"/>
      <c r="R284" s="260"/>
      <c r="S284" s="262">
        <f t="shared" si="363"/>
        <v>0</v>
      </c>
      <c r="T284" s="268"/>
      <c r="U284" s="263">
        <f t="shared" si="364"/>
        <v>0</v>
      </c>
      <c r="V284" s="64"/>
      <c r="W284" s="210">
        <f t="shared" si="375"/>
        <v>0</v>
      </c>
      <c r="X284" s="210" t="str">
        <f t="shared" si="365"/>
        <v>-</v>
      </c>
      <c r="Y284" s="210" t="e">
        <f>IF(X284, MATCH(J284, Y!$F$62:$H$62, 0), 0)</f>
        <v>#VALUE!</v>
      </c>
      <c r="Z284" s="210" cm="1">
        <f t="array" ref="Z284">IFERROR(IF($X284, INDEX(Appliances, $W284, $Y284+3), 0), 0)</f>
        <v>0</v>
      </c>
      <c r="AA284" s="64"/>
      <c r="AB284" s="211" t="b">
        <f t="shared" si="219"/>
        <v>0</v>
      </c>
      <c r="AC284" s="211" cm="1">
        <f t="array" ref="AC284">IF($AB284, INDEX(Appliances, $W284, 9), 0)</f>
        <v>0</v>
      </c>
      <c r="AD284" s="211" cm="1">
        <f t="array" ref="AD284">IF($AB284, INDEX(Appliances, $W284, 10), 0)</f>
        <v>0</v>
      </c>
      <c r="AE284" s="212">
        <f t="shared" si="366"/>
        <v>0</v>
      </c>
      <c r="AF284" s="213">
        <f t="shared" si="367"/>
        <v>0</v>
      </c>
      <c r="AG284" s="222" t="str">
        <f t="shared" si="368"/>
        <v>-</v>
      </c>
      <c r="AH284" s="210">
        <f>_xlfn.MAXIFS(Y!$F$61:$J$61, Y!$F$61:$J$61, "&lt;="&amp;AG284)</f>
        <v>0</v>
      </c>
      <c r="AI284" s="210" cm="1">
        <f t="array" ref="AI284">IFERROR(IF(AE284&gt;0, INDEX(Appliances, $W284, MATCH($AH284, Y!$F$61:$J$61, 0)+3),0), 0)</f>
        <v>0</v>
      </c>
      <c r="AJ284" s="64"/>
      <c r="AK284" s="211" t="b">
        <f t="shared" si="222"/>
        <v>0</v>
      </c>
      <c r="AL284" s="211" cm="1">
        <f t="array" ref="AL284">IF($AK284, INDEX(Appliances, $W284, 9), 0)</f>
        <v>0</v>
      </c>
      <c r="AM284" s="211" cm="1">
        <f t="array" ref="AM284">IF($AK284, INDEX(Appliances, $W284, 10), 0)</f>
        <v>0</v>
      </c>
      <c r="AN284" s="212">
        <f t="shared" si="369"/>
        <v>0</v>
      </c>
      <c r="AO284" s="213">
        <f t="shared" si="370"/>
        <v>0</v>
      </c>
      <c r="AP284" s="222" t="str">
        <f t="shared" si="371"/>
        <v>-</v>
      </c>
      <c r="AQ284" s="210">
        <f>_xlfn.MAXIFS(Y!$F$61:$J$61, Y!$F$61:$J$61, "&lt;="&amp;AP284)</f>
        <v>0</v>
      </c>
      <c r="AR284" s="210" cm="1">
        <f t="array" ref="AR284">IFERROR(IF(AN284&gt;0, INDEX(Appliances, $W284, MATCH($AQ284, Y!$F$61:$J$61, 0)+3),0), 0)</f>
        <v>0</v>
      </c>
      <c r="AS284" s="64"/>
      <c r="AT284" s="211" t="b">
        <f t="shared" si="226"/>
        <v>0</v>
      </c>
      <c r="AU284" s="211">
        <f t="shared" si="332"/>
        <v>0</v>
      </c>
      <c r="AV284" s="211">
        <f t="shared" si="333"/>
        <v>0</v>
      </c>
      <c r="AW284" s="212">
        <f t="shared" si="372"/>
        <v>0</v>
      </c>
      <c r="AX284" s="213">
        <f t="shared" si="373"/>
        <v>0</v>
      </c>
      <c r="AY284" s="222" t="str">
        <f t="shared" si="374"/>
        <v>-</v>
      </c>
      <c r="AZ284" s="210">
        <f>_xlfn.MAXIFS(Y!$F$61:$J$61, Y!$F$61:$J$61, "&lt;="&amp;AY284)</f>
        <v>0</v>
      </c>
      <c r="BA284" s="210" cm="1">
        <f t="array" ref="BA284">IFERROR(IF(AW284&gt;0, INDEX(Appliances, $W284, MATCH($AQ284, Y!$F$61:$J$61, 0)+3),0), 0)</f>
        <v>0</v>
      </c>
      <c r="BB284" s="64"/>
    </row>
    <row r="285" spans="1:54" s="264" customFormat="1" ht="12" x14ac:dyDescent="0.2">
      <c r="A285" s="64"/>
      <c r="B285" s="251">
        <v>263</v>
      </c>
      <c r="C285" s="255"/>
      <c r="D285" s="255"/>
      <c r="E285" s="256"/>
      <c r="F285" s="257" t="str">
        <f>IFERROR(VLOOKUP(E285, Z!$A$2:$C$4127, 3, FALSE), "")</f>
        <v/>
      </c>
      <c r="G285" s="258"/>
      <c r="H285" s="255"/>
      <c r="I285" s="255"/>
      <c r="J285" s="256"/>
      <c r="K285" s="259"/>
      <c r="L285" s="260"/>
      <c r="M285" s="253">
        <f t="shared" si="209"/>
        <v>0</v>
      </c>
      <c r="N285" s="261"/>
      <c r="O285" s="260"/>
      <c r="P285" s="253">
        <f t="shared" si="362"/>
        <v>0</v>
      </c>
      <c r="Q285" s="261"/>
      <c r="R285" s="260"/>
      <c r="S285" s="262">
        <f t="shared" si="363"/>
        <v>0</v>
      </c>
      <c r="T285" s="268"/>
      <c r="U285" s="263">
        <f t="shared" si="364"/>
        <v>0</v>
      </c>
      <c r="V285" s="64"/>
      <c r="W285" s="210">
        <f t="shared" si="375"/>
        <v>0</v>
      </c>
      <c r="X285" s="210" t="str">
        <f t="shared" si="365"/>
        <v>-</v>
      </c>
      <c r="Y285" s="210" t="e">
        <f>IF(X285, MATCH(J285, Y!$F$62:$H$62, 0), 0)</f>
        <v>#VALUE!</v>
      </c>
      <c r="Z285" s="210" cm="1">
        <f t="array" ref="Z285">IFERROR(IF($X285, INDEX(Appliances, $W285, $Y285+3), 0), 0)</f>
        <v>0</v>
      </c>
      <c r="AA285" s="64"/>
      <c r="AB285" s="211" t="b">
        <f t="shared" si="219"/>
        <v>0</v>
      </c>
      <c r="AC285" s="211" cm="1">
        <f t="array" ref="AC285">IF($AB285, INDEX(Appliances, $W285, 9), 0)</f>
        <v>0</v>
      </c>
      <c r="AD285" s="211" cm="1">
        <f t="array" ref="AD285">IF($AB285, INDEX(Appliances, $W285, 10), 0)</f>
        <v>0</v>
      </c>
      <c r="AE285" s="212">
        <f t="shared" si="366"/>
        <v>0</v>
      </c>
      <c r="AF285" s="213">
        <f t="shared" si="367"/>
        <v>0</v>
      </c>
      <c r="AG285" s="222" t="str">
        <f t="shared" si="368"/>
        <v>-</v>
      </c>
      <c r="AH285" s="210">
        <f>_xlfn.MAXIFS(Y!$F$61:$J$61, Y!$F$61:$J$61, "&lt;="&amp;AG285)</f>
        <v>0</v>
      </c>
      <c r="AI285" s="210" cm="1">
        <f t="array" ref="AI285">IFERROR(IF(AE285&gt;0, INDEX(Appliances, $W285, MATCH($AH285, Y!$F$61:$J$61, 0)+3),0), 0)</f>
        <v>0</v>
      </c>
      <c r="AJ285" s="64"/>
      <c r="AK285" s="211" t="b">
        <f t="shared" si="222"/>
        <v>0</v>
      </c>
      <c r="AL285" s="211" cm="1">
        <f t="array" ref="AL285">IF($AK285, INDEX(Appliances, $W285, 9), 0)</f>
        <v>0</v>
      </c>
      <c r="AM285" s="211" cm="1">
        <f t="array" ref="AM285">IF($AK285, INDEX(Appliances, $W285, 10), 0)</f>
        <v>0</v>
      </c>
      <c r="AN285" s="212">
        <f t="shared" si="369"/>
        <v>0</v>
      </c>
      <c r="AO285" s="213">
        <f t="shared" si="370"/>
        <v>0</v>
      </c>
      <c r="AP285" s="222" t="str">
        <f t="shared" si="371"/>
        <v>-</v>
      </c>
      <c r="AQ285" s="210">
        <f>_xlfn.MAXIFS(Y!$F$61:$J$61, Y!$F$61:$J$61, "&lt;="&amp;AP285)</f>
        <v>0</v>
      </c>
      <c r="AR285" s="210" cm="1">
        <f t="array" ref="AR285">IFERROR(IF(AN285&gt;0, INDEX(Appliances, $W285, MATCH($AQ285, Y!$F$61:$J$61, 0)+3),0), 0)</f>
        <v>0</v>
      </c>
      <c r="AS285" s="64"/>
      <c r="AT285" s="211" t="b">
        <f t="shared" si="226"/>
        <v>0</v>
      </c>
      <c r="AU285" s="211">
        <f t="shared" si="329"/>
        <v>0</v>
      </c>
      <c r="AV285" s="211">
        <f t="shared" si="330"/>
        <v>0</v>
      </c>
      <c r="AW285" s="212">
        <f t="shared" si="372"/>
        <v>0</v>
      </c>
      <c r="AX285" s="213">
        <f t="shared" si="373"/>
        <v>0</v>
      </c>
      <c r="AY285" s="222" t="str">
        <f t="shared" si="374"/>
        <v>-</v>
      </c>
      <c r="AZ285" s="210">
        <f>_xlfn.MAXIFS(Y!$F$61:$J$61, Y!$F$61:$J$61, "&lt;="&amp;AY285)</f>
        <v>0</v>
      </c>
      <c r="BA285" s="210" cm="1">
        <f t="array" ref="BA285">IFERROR(IF(AW285&gt;0, INDEX(Appliances, $W285, MATCH($AQ285, Y!$F$61:$J$61, 0)+3),0), 0)</f>
        <v>0</v>
      </c>
      <c r="BB285" s="64"/>
    </row>
    <row r="286" spans="1:54" s="264" customFormat="1" ht="12" x14ac:dyDescent="0.2">
      <c r="A286" s="64"/>
      <c r="B286" s="251">
        <v>264</v>
      </c>
      <c r="C286" s="255"/>
      <c r="D286" s="255"/>
      <c r="E286" s="256"/>
      <c r="F286" s="257" t="str">
        <f>IFERROR(VLOOKUP(E286, Z!$A$2:$C$4127, 3, FALSE), "")</f>
        <v/>
      </c>
      <c r="G286" s="258"/>
      <c r="H286" s="255"/>
      <c r="I286" s="255"/>
      <c r="J286" s="256"/>
      <c r="K286" s="259"/>
      <c r="L286" s="260"/>
      <c r="M286" s="253">
        <f t="shared" si="209"/>
        <v>0</v>
      </c>
      <c r="N286" s="261"/>
      <c r="O286" s="260"/>
      <c r="P286" s="253">
        <f t="shared" si="362"/>
        <v>0</v>
      </c>
      <c r="Q286" s="261"/>
      <c r="R286" s="260"/>
      <c r="S286" s="262">
        <f t="shared" si="363"/>
        <v>0</v>
      </c>
      <c r="T286" s="268"/>
      <c r="U286" s="263">
        <f t="shared" si="364"/>
        <v>0</v>
      </c>
      <c r="V286" s="64"/>
      <c r="W286" s="210">
        <f t="shared" si="375"/>
        <v>0</v>
      </c>
      <c r="X286" s="210" t="str">
        <f t="shared" si="365"/>
        <v>-</v>
      </c>
      <c r="Y286" s="210" t="e">
        <f>IF(X286, MATCH(J286, Y!$F$62:$H$62, 0), 0)</f>
        <v>#VALUE!</v>
      </c>
      <c r="Z286" s="210" cm="1">
        <f t="array" ref="Z286">IFERROR(IF($X286, INDEX(Appliances, $W286, $Y286+3), 0), 0)</f>
        <v>0</v>
      </c>
      <c r="AA286" s="64"/>
      <c r="AB286" s="211" t="b">
        <f t="shared" si="219"/>
        <v>0</v>
      </c>
      <c r="AC286" s="211" cm="1">
        <f t="array" ref="AC286">IF($AB286, INDEX(Appliances, $W286, 9), 0)</f>
        <v>0</v>
      </c>
      <c r="AD286" s="211" cm="1">
        <f t="array" ref="AD286">IF($AB286, INDEX(Appliances, $W286, 10), 0)</f>
        <v>0</v>
      </c>
      <c r="AE286" s="212">
        <f t="shared" si="366"/>
        <v>0</v>
      </c>
      <c r="AF286" s="213">
        <f t="shared" si="367"/>
        <v>0</v>
      </c>
      <c r="AG286" s="222" t="str">
        <f t="shared" si="368"/>
        <v>-</v>
      </c>
      <c r="AH286" s="210">
        <f>_xlfn.MAXIFS(Y!$F$61:$J$61, Y!$F$61:$J$61, "&lt;="&amp;AG286)</f>
        <v>0</v>
      </c>
      <c r="AI286" s="210" cm="1">
        <f t="array" ref="AI286">IFERROR(IF(AE286&gt;0, INDEX(Appliances, $W286, MATCH($AH286, Y!$F$61:$J$61, 0)+3),0), 0)</f>
        <v>0</v>
      </c>
      <c r="AJ286" s="64"/>
      <c r="AK286" s="211" t="b">
        <f t="shared" si="222"/>
        <v>0</v>
      </c>
      <c r="AL286" s="211" cm="1">
        <f t="array" ref="AL286">IF($AK286, INDEX(Appliances, $W286, 9), 0)</f>
        <v>0</v>
      </c>
      <c r="AM286" s="211" cm="1">
        <f t="array" ref="AM286">IF($AK286, INDEX(Appliances, $W286, 10), 0)</f>
        <v>0</v>
      </c>
      <c r="AN286" s="212">
        <f t="shared" si="369"/>
        <v>0</v>
      </c>
      <c r="AO286" s="213">
        <f t="shared" si="370"/>
        <v>0</v>
      </c>
      <c r="AP286" s="222" t="str">
        <f t="shared" si="371"/>
        <v>-</v>
      </c>
      <c r="AQ286" s="210">
        <f>_xlfn.MAXIFS(Y!$F$61:$J$61, Y!$F$61:$J$61, "&lt;="&amp;AP286)</f>
        <v>0</v>
      </c>
      <c r="AR286" s="210" cm="1">
        <f t="array" ref="AR286">IFERROR(IF(AN286&gt;0, INDEX(Appliances, $W286, MATCH($AQ286, Y!$F$61:$J$61, 0)+3),0), 0)</f>
        <v>0</v>
      </c>
      <c r="AS286" s="64"/>
      <c r="AT286" s="211" t="b">
        <f t="shared" si="226"/>
        <v>0</v>
      </c>
      <c r="AU286" s="211">
        <f t="shared" si="332"/>
        <v>0</v>
      </c>
      <c r="AV286" s="211">
        <f t="shared" si="333"/>
        <v>0</v>
      </c>
      <c r="AW286" s="212">
        <f t="shared" si="372"/>
        <v>0</v>
      </c>
      <c r="AX286" s="213">
        <f t="shared" si="373"/>
        <v>0</v>
      </c>
      <c r="AY286" s="222" t="str">
        <f t="shared" si="374"/>
        <v>-</v>
      </c>
      <c r="AZ286" s="210">
        <f>_xlfn.MAXIFS(Y!$F$61:$J$61, Y!$F$61:$J$61, "&lt;="&amp;AY286)</f>
        <v>0</v>
      </c>
      <c r="BA286" s="210" cm="1">
        <f t="array" ref="BA286">IFERROR(IF(AW286&gt;0, INDEX(Appliances, $W286, MATCH($AQ286, Y!$F$61:$J$61, 0)+3),0), 0)</f>
        <v>0</v>
      </c>
      <c r="BB286" s="64"/>
    </row>
    <row r="287" spans="1:54" s="264" customFormat="1" ht="12" x14ac:dyDescent="0.2">
      <c r="A287" s="64"/>
      <c r="B287" s="251">
        <v>265</v>
      </c>
      <c r="C287" s="255"/>
      <c r="D287" s="255"/>
      <c r="E287" s="256"/>
      <c r="F287" s="257" t="str">
        <f>IFERROR(VLOOKUP(E287, Z!$A$2:$C$4127, 3, FALSE), "")</f>
        <v/>
      </c>
      <c r="G287" s="258"/>
      <c r="H287" s="255"/>
      <c r="I287" s="255"/>
      <c r="J287" s="256"/>
      <c r="K287" s="259"/>
      <c r="L287" s="260"/>
      <c r="M287" s="253">
        <f t="shared" si="209"/>
        <v>0</v>
      </c>
      <c r="N287" s="261"/>
      <c r="O287" s="260"/>
      <c r="P287" s="253">
        <f t="shared" si="362"/>
        <v>0</v>
      </c>
      <c r="Q287" s="261"/>
      <c r="R287" s="260"/>
      <c r="S287" s="262">
        <f t="shared" si="363"/>
        <v>0</v>
      </c>
      <c r="T287" s="268"/>
      <c r="U287" s="263">
        <f t="shared" si="364"/>
        <v>0</v>
      </c>
      <c r="V287" s="64"/>
      <c r="W287" s="210">
        <f t="shared" si="375"/>
        <v>0</v>
      </c>
      <c r="X287" s="210" t="str">
        <f t="shared" si="365"/>
        <v>-</v>
      </c>
      <c r="Y287" s="210" t="e">
        <f>IF(X287, MATCH(J287, Y!$F$62:$H$62, 0), 0)</f>
        <v>#VALUE!</v>
      </c>
      <c r="Z287" s="210" cm="1">
        <f t="array" ref="Z287">IFERROR(IF($X287, INDEX(Appliances, $W287, $Y287+3), 0), 0)</f>
        <v>0</v>
      </c>
      <c r="AA287" s="64"/>
      <c r="AB287" s="211" t="b">
        <f t="shared" si="219"/>
        <v>0</v>
      </c>
      <c r="AC287" s="211" cm="1">
        <f t="array" ref="AC287">IF($AB287, INDEX(Appliances, $W287, 9), 0)</f>
        <v>0</v>
      </c>
      <c r="AD287" s="211" cm="1">
        <f t="array" ref="AD287">IF($AB287, INDEX(Appliances, $W287, 10), 0)</f>
        <v>0</v>
      </c>
      <c r="AE287" s="212">
        <f t="shared" si="366"/>
        <v>0</v>
      </c>
      <c r="AF287" s="213">
        <f t="shared" si="367"/>
        <v>0</v>
      </c>
      <c r="AG287" s="222" t="str">
        <f t="shared" si="368"/>
        <v>-</v>
      </c>
      <c r="AH287" s="210">
        <f>_xlfn.MAXIFS(Y!$F$61:$J$61, Y!$F$61:$J$61, "&lt;="&amp;AG287)</f>
        <v>0</v>
      </c>
      <c r="AI287" s="210" cm="1">
        <f t="array" ref="AI287">IFERROR(IF(AE287&gt;0, INDEX(Appliances, $W287, MATCH($AH287, Y!$F$61:$J$61, 0)+3),0), 0)</f>
        <v>0</v>
      </c>
      <c r="AJ287" s="64"/>
      <c r="AK287" s="211" t="b">
        <f t="shared" si="222"/>
        <v>0</v>
      </c>
      <c r="AL287" s="211" cm="1">
        <f t="array" ref="AL287">IF($AK287, INDEX(Appliances, $W287, 9), 0)</f>
        <v>0</v>
      </c>
      <c r="AM287" s="211" cm="1">
        <f t="array" ref="AM287">IF($AK287, INDEX(Appliances, $W287, 10), 0)</f>
        <v>0</v>
      </c>
      <c r="AN287" s="212">
        <f t="shared" si="369"/>
        <v>0</v>
      </c>
      <c r="AO287" s="213">
        <f t="shared" si="370"/>
        <v>0</v>
      </c>
      <c r="AP287" s="222" t="str">
        <f t="shared" si="371"/>
        <v>-</v>
      </c>
      <c r="AQ287" s="210">
        <f>_xlfn.MAXIFS(Y!$F$61:$J$61, Y!$F$61:$J$61, "&lt;="&amp;AP287)</f>
        <v>0</v>
      </c>
      <c r="AR287" s="210" cm="1">
        <f t="array" ref="AR287">IFERROR(IF(AN287&gt;0, INDEX(Appliances, $W287, MATCH($AQ287, Y!$F$61:$J$61, 0)+3),0), 0)</f>
        <v>0</v>
      </c>
      <c r="AS287" s="64"/>
      <c r="AT287" s="211" t="b">
        <f t="shared" si="226"/>
        <v>0</v>
      </c>
      <c r="AU287" s="211">
        <f t="shared" si="329"/>
        <v>0</v>
      </c>
      <c r="AV287" s="211">
        <f t="shared" si="330"/>
        <v>0</v>
      </c>
      <c r="AW287" s="212">
        <f t="shared" si="372"/>
        <v>0</v>
      </c>
      <c r="AX287" s="213">
        <f t="shared" si="373"/>
        <v>0</v>
      </c>
      <c r="AY287" s="222" t="str">
        <f t="shared" si="374"/>
        <v>-</v>
      </c>
      <c r="AZ287" s="210">
        <f>_xlfn.MAXIFS(Y!$F$61:$J$61, Y!$F$61:$J$61, "&lt;="&amp;AY287)</f>
        <v>0</v>
      </c>
      <c r="BA287" s="210" cm="1">
        <f t="array" ref="BA287">IFERROR(IF(AW287&gt;0, INDEX(Appliances, $W287, MATCH($AQ287, Y!$F$61:$J$61, 0)+3),0), 0)</f>
        <v>0</v>
      </c>
      <c r="BB287" s="64"/>
    </row>
    <row r="288" spans="1:54" s="264" customFormat="1" ht="12" x14ac:dyDescent="0.2">
      <c r="A288" s="64"/>
      <c r="B288" s="251">
        <v>266</v>
      </c>
      <c r="C288" s="255"/>
      <c r="D288" s="255"/>
      <c r="E288" s="256"/>
      <c r="F288" s="257" t="str">
        <f>IFERROR(VLOOKUP(E288, Z!$A$2:$C$4127, 3, FALSE), "")</f>
        <v/>
      </c>
      <c r="G288" s="258"/>
      <c r="H288" s="255"/>
      <c r="I288" s="255"/>
      <c r="J288" s="256"/>
      <c r="K288" s="259"/>
      <c r="L288" s="260"/>
      <c r="M288" s="253">
        <f t="shared" si="209"/>
        <v>0</v>
      </c>
      <c r="N288" s="261"/>
      <c r="O288" s="260"/>
      <c r="P288" s="253">
        <f t="shared" si="362"/>
        <v>0</v>
      </c>
      <c r="Q288" s="261"/>
      <c r="R288" s="260"/>
      <c r="S288" s="262">
        <f t="shared" si="363"/>
        <v>0</v>
      </c>
      <c r="T288" s="268"/>
      <c r="U288" s="263">
        <f t="shared" si="364"/>
        <v>0</v>
      </c>
      <c r="V288" s="64"/>
      <c r="W288" s="210">
        <f t="shared" si="375"/>
        <v>0</v>
      </c>
      <c r="X288" s="210" t="str">
        <f t="shared" si="365"/>
        <v>-</v>
      </c>
      <c r="Y288" s="210" t="e">
        <f>IF(X288, MATCH(J288, Y!$F$62:$H$62, 0), 0)</f>
        <v>#VALUE!</v>
      </c>
      <c r="Z288" s="210" cm="1">
        <f t="array" ref="Z288">IFERROR(IF($X288, INDEX(Appliances, $W288, $Y288+3), 0), 0)</f>
        <v>0</v>
      </c>
      <c r="AA288" s="64"/>
      <c r="AB288" s="211" t="b">
        <f t="shared" si="219"/>
        <v>0</v>
      </c>
      <c r="AC288" s="211" cm="1">
        <f t="array" ref="AC288">IF($AB288, INDEX(Appliances, $W288, 9), 0)</f>
        <v>0</v>
      </c>
      <c r="AD288" s="211" cm="1">
        <f t="array" ref="AD288">IF($AB288, INDEX(Appliances, $W288, 10), 0)</f>
        <v>0</v>
      </c>
      <c r="AE288" s="212">
        <f t="shared" si="366"/>
        <v>0</v>
      </c>
      <c r="AF288" s="213">
        <f t="shared" si="367"/>
        <v>0</v>
      </c>
      <c r="AG288" s="222" t="str">
        <f t="shared" si="368"/>
        <v>-</v>
      </c>
      <c r="AH288" s="210">
        <f>_xlfn.MAXIFS(Y!$F$61:$J$61, Y!$F$61:$J$61, "&lt;="&amp;AG288)</f>
        <v>0</v>
      </c>
      <c r="AI288" s="210" cm="1">
        <f t="array" ref="AI288">IFERROR(IF(AE288&gt;0, INDEX(Appliances, $W288, MATCH($AH288, Y!$F$61:$J$61, 0)+3),0), 0)</f>
        <v>0</v>
      </c>
      <c r="AJ288" s="64"/>
      <c r="AK288" s="211" t="b">
        <f t="shared" si="222"/>
        <v>0</v>
      </c>
      <c r="AL288" s="211" cm="1">
        <f t="array" ref="AL288">IF($AK288, INDEX(Appliances, $W288, 9), 0)</f>
        <v>0</v>
      </c>
      <c r="AM288" s="211" cm="1">
        <f t="array" ref="AM288">IF($AK288, INDEX(Appliances, $W288, 10), 0)</f>
        <v>0</v>
      </c>
      <c r="AN288" s="212">
        <f t="shared" si="369"/>
        <v>0</v>
      </c>
      <c r="AO288" s="213">
        <f t="shared" si="370"/>
        <v>0</v>
      </c>
      <c r="AP288" s="222" t="str">
        <f t="shared" si="371"/>
        <v>-</v>
      </c>
      <c r="AQ288" s="210">
        <f>_xlfn.MAXIFS(Y!$F$61:$J$61, Y!$F$61:$J$61, "&lt;="&amp;AP288)</f>
        <v>0</v>
      </c>
      <c r="AR288" s="210" cm="1">
        <f t="array" ref="AR288">IFERROR(IF(AN288&gt;0, INDEX(Appliances, $W288, MATCH($AQ288, Y!$F$61:$J$61, 0)+3),0), 0)</f>
        <v>0</v>
      </c>
      <c r="AS288" s="64"/>
      <c r="AT288" s="211" t="b">
        <f t="shared" si="226"/>
        <v>0</v>
      </c>
      <c r="AU288" s="211">
        <f t="shared" si="332"/>
        <v>0</v>
      </c>
      <c r="AV288" s="211">
        <f t="shared" si="333"/>
        <v>0</v>
      </c>
      <c r="AW288" s="212">
        <f t="shared" si="372"/>
        <v>0</v>
      </c>
      <c r="AX288" s="213">
        <f t="shared" si="373"/>
        <v>0</v>
      </c>
      <c r="AY288" s="222" t="str">
        <f t="shared" si="374"/>
        <v>-</v>
      </c>
      <c r="AZ288" s="210">
        <f>_xlfn.MAXIFS(Y!$F$61:$J$61, Y!$F$61:$J$61, "&lt;="&amp;AY288)</f>
        <v>0</v>
      </c>
      <c r="BA288" s="210" cm="1">
        <f t="array" ref="BA288">IFERROR(IF(AW288&gt;0, INDEX(Appliances, $W288, MATCH($AQ288, Y!$F$61:$J$61, 0)+3),0), 0)</f>
        <v>0</v>
      </c>
      <c r="BB288" s="64"/>
    </row>
    <row r="289" spans="1:54" s="264" customFormat="1" ht="12" x14ac:dyDescent="0.2">
      <c r="A289" s="64"/>
      <c r="B289" s="251">
        <v>267</v>
      </c>
      <c r="C289" s="255"/>
      <c r="D289" s="255"/>
      <c r="E289" s="256"/>
      <c r="F289" s="257" t="str">
        <f>IFERROR(VLOOKUP(E289, Z!$A$2:$C$4127, 3, FALSE), "")</f>
        <v/>
      </c>
      <c r="G289" s="258"/>
      <c r="H289" s="255"/>
      <c r="I289" s="255"/>
      <c r="J289" s="256"/>
      <c r="K289" s="259"/>
      <c r="L289" s="260"/>
      <c r="M289" s="253">
        <f t="shared" si="209"/>
        <v>0</v>
      </c>
      <c r="N289" s="261"/>
      <c r="O289" s="260"/>
      <c r="P289" s="253">
        <f t="shared" si="362"/>
        <v>0</v>
      </c>
      <c r="Q289" s="261"/>
      <c r="R289" s="260"/>
      <c r="S289" s="262">
        <f t="shared" si="363"/>
        <v>0</v>
      </c>
      <c r="T289" s="268"/>
      <c r="U289" s="263">
        <f t="shared" si="364"/>
        <v>0</v>
      </c>
      <c r="V289" s="64"/>
      <c r="W289" s="210">
        <f t="shared" si="375"/>
        <v>0</v>
      </c>
      <c r="X289" s="210" t="str">
        <f t="shared" si="365"/>
        <v>-</v>
      </c>
      <c r="Y289" s="210" t="e">
        <f>IF(X289, MATCH(J289, Y!$F$62:$H$62, 0), 0)</f>
        <v>#VALUE!</v>
      </c>
      <c r="Z289" s="210" cm="1">
        <f t="array" ref="Z289">IFERROR(IF($X289, INDEX(Appliances, $W289, $Y289+3), 0), 0)</f>
        <v>0</v>
      </c>
      <c r="AA289" s="64"/>
      <c r="AB289" s="211" t="b">
        <f t="shared" si="219"/>
        <v>0</v>
      </c>
      <c r="AC289" s="211" cm="1">
        <f t="array" ref="AC289">IF($AB289, INDEX(Appliances, $W289, 9), 0)</f>
        <v>0</v>
      </c>
      <c r="AD289" s="211" cm="1">
        <f t="array" ref="AD289">IF($AB289, INDEX(Appliances, $W289, 10), 0)</f>
        <v>0</v>
      </c>
      <c r="AE289" s="212">
        <f t="shared" si="366"/>
        <v>0</v>
      </c>
      <c r="AF289" s="213">
        <f t="shared" si="367"/>
        <v>0</v>
      </c>
      <c r="AG289" s="222" t="str">
        <f t="shared" si="368"/>
        <v>-</v>
      </c>
      <c r="AH289" s="210">
        <f>_xlfn.MAXIFS(Y!$F$61:$J$61, Y!$F$61:$J$61, "&lt;="&amp;AG289)</f>
        <v>0</v>
      </c>
      <c r="AI289" s="210" cm="1">
        <f t="array" ref="AI289">IFERROR(IF(AE289&gt;0, INDEX(Appliances, $W289, MATCH($AH289, Y!$F$61:$J$61, 0)+3),0), 0)</f>
        <v>0</v>
      </c>
      <c r="AJ289" s="64"/>
      <c r="AK289" s="211" t="b">
        <f t="shared" si="222"/>
        <v>0</v>
      </c>
      <c r="AL289" s="211" cm="1">
        <f t="array" ref="AL289">IF($AK289, INDEX(Appliances, $W289, 9), 0)</f>
        <v>0</v>
      </c>
      <c r="AM289" s="211" cm="1">
        <f t="array" ref="AM289">IF($AK289, INDEX(Appliances, $W289, 10), 0)</f>
        <v>0</v>
      </c>
      <c r="AN289" s="212">
        <f t="shared" si="369"/>
        <v>0</v>
      </c>
      <c r="AO289" s="213">
        <f t="shared" si="370"/>
        <v>0</v>
      </c>
      <c r="AP289" s="222" t="str">
        <f t="shared" si="371"/>
        <v>-</v>
      </c>
      <c r="AQ289" s="210">
        <f>_xlfn.MAXIFS(Y!$F$61:$J$61, Y!$F$61:$J$61, "&lt;="&amp;AP289)</f>
        <v>0</v>
      </c>
      <c r="AR289" s="210" cm="1">
        <f t="array" ref="AR289">IFERROR(IF(AN289&gt;0, INDEX(Appliances, $W289, MATCH($AQ289, Y!$F$61:$J$61, 0)+3),0), 0)</f>
        <v>0</v>
      </c>
      <c r="AS289" s="64"/>
      <c r="AT289" s="211" t="b">
        <f t="shared" si="226"/>
        <v>0</v>
      </c>
      <c r="AU289" s="211">
        <f t="shared" si="329"/>
        <v>0</v>
      </c>
      <c r="AV289" s="211">
        <f t="shared" si="330"/>
        <v>0</v>
      </c>
      <c r="AW289" s="212">
        <f t="shared" si="372"/>
        <v>0</v>
      </c>
      <c r="AX289" s="213">
        <f t="shared" si="373"/>
        <v>0</v>
      </c>
      <c r="AY289" s="222" t="str">
        <f t="shared" si="374"/>
        <v>-</v>
      </c>
      <c r="AZ289" s="210">
        <f>_xlfn.MAXIFS(Y!$F$61:$J$61, Y!$F$61:$J$61, "&lt;="&amp;AY289)</f>
        <v>0</v>
      </c>
      <c r="BA289" s="210" cm="1">
        <f t="array" ref="BA289">IFERROR(IF(AW289&gt;0, INDEX(Appliances, $W289, MATCH($AQ289, Y!$F$61:$J$61, 0)+3),0), 0)</f>
        <v>0</v>
      </c>
      <c r="BB289" s="64"/>
    </row>
    <row r="290" spans="1:54" s="264" customFormat="1" ht="12" x14ac:dyDescent="0.2">
      <c r="A290" s="64"/>
      <c r="B290" s="251">
        <v>268</v>
      </c>
      <c r="C290" s="255"/>
      <c r="D290" s="255"/>
      <c r="E290" s="256"/>
      <c r="F290" s="257" t="str">
        <f>IFERROR(VLOOKUP(E290, Z!$A$2:$C$4127, 3, FALSE), "")</f>
        <v/>
      </c>
      <c r="G290" s="258"/>
      <c r="H290" s="255"/>
      <c r="I290" s="255"/>
      <c r="J290" s="256"/>
      <c r="K290" s="259"/>
      <c r="L290" s="260"/>
      <c r="M290" s="253">
        <f t="shared" si="209"/>
        <v>0</v>
      </c>
      <c r="N290" s="261"/>
      <c r="O290" s="260"/>
      <c r="P290" s="253">
        <f t="shared" si="362"/>
        <v>0</v>
      </c>
      <c r="Q290" s="261"/>
      <c r="R290" s="260"/>
      <c r="S290" s="262">
        <f t="shared" si="363"/>
        <v>0</v>
      </c>
      <c r="T290" s="268"/>
      <c r="U290" s="263">
        <f t="shared" si="364"/>
        <v>0</v>
      </c>
      <c r="V290" s="64"/>
      <c r="W290" s="210">
        <f t="shared" si="375"/>
        <v>0</v>
      </c>
      <c r="X290" s="210" t="str">
        <f t="shared" si="365"/>
        <v>-</v>
      </c>
      <c r="Y290" s="210" t="e">
        <f>IF(X290, MATCH(J290, Y!$F$62:$H$62, 0), 0)</f>
        <v>#VALUE!</v>
      </c>
      <c r="Z290" s="210" cm="1">
        <f t="array" ref="Z290">IFERROR(IF($X290, INDEX(Appliances, $W290, $Y290+3), 0), 0)</f>
        <v>0</v>
      </c>
      <c r="AA290" s="64"/>
      <c r="AB290" s="211" t="b">
        <f t="shared" si="219"/>
        <v>0</v>
      </c>
      <c r="AC290" s="211" cm="1">
        <f t="array" ref="AC290">IF($AB290, INDEX(Appliances, $W290, 9), 0)</f>
        <v>0</v>
      </c>
      <c r="AD290" s="211" cm="1">
        <f t="array" ref="AD290">IF($AB290, INDEX(Appliances, $W290, 10), 0)</f>
        <v>0</v>
      </c>
      <c r="AE290" s="212">
        <f t="shared" si="366"/>
        <v>0</v>
      </c>
      <c r="AF290" s="213">
        <f t="shared" si="367"/>
        <v>0</v>
      </c>
      <c r="AG290" s="222" t="str">
        <f t="shared" si="368"/>
        <v>-</v>
      </c>
      <c r="AH290" s="210">
        <f>_xlfn.MAXIFS(Y!$F$61:$J$61, Y!$F$61:$J$61, "&lt;="&amp;AG290)</f>
        <v>0</v>
      </c>
      <c r="AI290" s="210" cm="1">
        <f t="array" ref="AI290">IFERROR(IF(AE290&gt;0, INDEX(Appliances, $W290, MATCH($AH290, Y!$F$61:$J$61, 0)+3),0), 0)</f>
        <v>0</v>
      </c>
      <c r="AJ290" s="64"/>
      <c r="AK290" s="211" t="b">
        <f t="shared" si="222"/>
        <v>0</v>
      </c>
      <c r="AL290" s="211" cm="1">
        <f t="array" ref="AL290">IF($AK290, INDEX(Appliances, $W290, 9), 0)</f>
        <v>0</v>
      </c>
      <c r="AM290" s="211" cm="1">
        <f t="array" ref="AM290">IF($AK290, INDEX(Appliances, $W290, 10), 0)</f>
        <v>0</v>
      </c>
      <c r="AN290" s="212">
        <f t="shared" si="369"/>
        <v>0</v>
      </c>
      <c r="AO290" s="213">
        <f t="shared" si="370"/>
        <v>0</v>
      </c>
      <c r="AP290" s="222" t="str">
        <f t="shared" si="371"/>
        <v>-</v>
      </c>
      <c r="AQ290" s="210">
        <f>_xlfn.MAXIFS(Y!$F$61:$J$61, Y!$F$61:$J$61, "&lt;="&amp;AP290)</f>
        <v>0</v>
      </c>
      <c r="AR290" s="210" cm="1">
        <f t="array" ref="AR290">IFERROR(IF(AN290&gt;0, INDEX(Appliances, $W290, MATCH($AQ290, Y!$F$61:$J$61, 0)+3),0), 0)</f>
        <v>0</v>
      </c>
      <c r="AS290" s="64"/>
      <c r="AT290" s="211" t="b">
        <f t="shared" si="226"/>
        <v>0</v>
      </c>
      <c r="AU290" s="211">
        <f t="shared" si="332"/>
        <v>0</v>
      </c>
      <c r="AV290" s="211">
        <f t="shared" si="333"/>
        <v>0</v>
      </c>
      <c r="AW290" s="212">
        <f t="shared" si="372"/>
        <v>0</v>
      </c>
      <c r="AX290" s="213">
        <f t="shared" si="373"/>
        <v>0</v>
      </c>
      <c r="AY290" s="222" t="str">
        <f t="shared" si="374"/>
        <v>-</v>
      </c>
      <c r="AZ290" s="210">
        <f>_xlfn.MAXIFS(Y!$F$61:$J$61, Y!$F$61:$J$61, "&lt;="&amp;AY290)</f>
        <v>0</v>
      </c>
      <c r="BA290" s="210" cm="1">
        <f t="array" ref="BA290">IFERROR(IF(AW290&gt;0, INDEX(Appliances, $W290, MATCH($AQ290, Y!$F$61:$J$61, 0)+3),0), 0)</f>
        <v>0</v>
      </c>
      <c r="BB290" s="64"/>
    </row>
    <row r="291" spans="1:54" s="264" customFormat="1" ht="12" x14ac:dyDescent="0.2">
      <c r="A291" s="64"/>
      <c r="B291" s="251">
        <v>269</v>
      </c>
      <c r="C291" s="255"/>
      <c r="D291" s="255"/>
      <c r="E291" s="256"/>
      <c r="F291" s="257" t="str">
        <f>IFERROR(VLOOKUP(E291, Z!$A$2:$C$4127, 3, FALSE), "")</f>
        <v/>
      </c>
      <c r="G291" s="258"/>
      <c r="H291" s="255"/>
      <c r="I291" s="255"/>
      <c r="J291" s="256"/>
      <c r="K291" s="259"/>
      <c r="L291" s="260"/>
      <c r="M291" s="253">
        <f t="shared" si="209"/>
        <v>0</v>
      </c>
      <c r="N291" s="261"/>
      <c r="O291" s="260"/>
      <c r="P291" s="253">
        <f t="shared" si="362"/>
        <v>0</v>
      </c>
      <c r="Q291" s="261"/>
      <c r="R291" s="260"/>
      <c r="S291" s="262">
        <f t="shared" si="363"/>
        <v>0</v>
      </c>
      <c r="T291" s="268"/>
      <c r="U291" s="263">
        <f t="shared" si="364"/>
        <v>0</v>
      </c>
      <c r="V291" s="64"/>
      <c r="W291" s="210">
        <f t="shared" si="375"/>
        <v>0</v>
      </c>
      <c r="X291" s="210" t="str">
        <f t="shared" si="365"/>
        <v>-</v>
      </c>
      <c r="Y291" s="210" t="e">
        <f>IF(X291, MATCH(J291, Y!$F$62:$H$62, 0), 0)</f>
        <v>#VALUE!</v>
      </c>
      <c r="Z291" s="210" cm="1">
        <f t="array" ref="Z291">IFERROR(IF($X291, INDEX(Appliances, $W291, $Y291+3), 0), 0)</f>
        <v>0</v>
      </c>
      <c r="AA291" s="64"/>
      <c r="AB291" s="211" t="b">
        <f t="shared" si="219"/>
        <v>0</v>
      </c>
      <c r="AC291" s="211" cm="1">
        <f t="array" ref="AC291">IF($AB291, INDEX(Appliances, $W291, 9), 0)</f>
        <v>0</v>
      </c>
      <c r="AD291" s="211" cm="1">
        <f t="array" ref="AD291">IF($AB291, INDEX(Appliances, $W291, 10), 0)</f>
        <v>0</v>
      </c>
      <c r="AE291" s="212">
        <f t="shared" si="366"/>
        <v>0</v>
      </c>
      <c r="AF291" s="213">
        <f t="shared" si="367"/>
        <v>0</v>
      </c>
      <c r="AG291" s="222" t="str">
        <f t="shared" si="368"/>
        <v>-</v>
      </c>
      <c r="AH291" s="210">
        <f>_xlfn.MAXIFS(Y!$F$61:$J$61, Y!$F$61:$J$61, "&lt;="&amp;AG291)</f>
        <v>0</v>
      </c>
      <c r="AI291" s="210" cm="1">
        <f t="array" ref="AI291">IFERROR(IF(AE291&gt;0, INDEX(Appliances, $W291, MATCH($AH291, Y!$F$61:$J$61, 0)+3),0), 0)</f>
        <v>0</v>
      </c>
      <c r="AJ291" s="64"/>
      <c r="AK291" s="211" t="b">
        <f t="shared" si="222"/>
        <v>0</v>
      </c>
      <c r="AL291" s="211" cm="1">
        <f t="array" ref="AL291">IF($AK291, INDEX(Appliances, $W291, 9), 0)</f>
        <v>0</v>
      </c>
      <c r="AM291" s="211" cm="1">
        <f t="array" ref="AM291">IF($AK291, INDEX(Appliances, $W291, 10), 0)</f>
        <v>0</v>
      </c>
      <c r="AN291" s="212">
        <f t="shared" si="369"/>
        <v>0</v>
      </c>
      <c r="AO291" s="213">
        <f t="shared" si="370"/>
        <v>0</v>
      </c>
      <c r="AP291" s="222" t="str">
        <f t="shared" si="371"/>
        <v>-</v>
      </c>
      <c r="AQ291" s="210">
        <f>_xlfn.MAXIFS(Y!$F$61:$J$61, Y!$F$61:$J$61, "&lt;="&amp;AP291)</f>
        <v>0</v>
      </c>
      <c r="AR291" s="210" cm="1">
        <f t="array" ref="AR291">IFERROR(IF(AN291&gt;0, INDEX(Appliances, $W291, MATCH($AQ291, Y!$F$61:$J$61, 0)+3),0), 0)</f>
        <v>0</v>
      </c>
      <c r="AS291" s="64"/>
      <c r="AT291" s="211" t="b">
        <f t="shared" si="226"/>
        <v>0</v>
      </c>
      <c r="AU291" s="211">
        <f t="shared" si="329"/>
        <v>0</v>
      </c>
      <c r="AV291" s="211">
        <f t="shared" si="330"/>
        <v>0</v>
      </c>
      <c r="AW291" s="212">
        <f t="shared" si="372"/>
        <v>0</v>
      </c>
      <c r="AX291" s="213">
        <f t="shared" si="373"/>
        <v>0</v>
      </c>
      <c r="AY291" s="222" t="str">
        <f t="shared" si="374"/>
        <v>-</v>
      </c>
      <c r="AZ291" s="210">
        <f>_xlfn.MAXIFS(Y!$F$61:$J$61, Y!$F$61:$J$61, "&lt;="&amp;AY291)</f>
        <v>0</v>
      </c>
      <c r="BA291" s="210" cm="1">
        <f t="array" ref="BA291">IFERROR(IF(AW291&gt;0, INDEX(Appliances, $W291, MATCH($AQ291, Y!$F$61:$J$61, 0)+3),0), 0)</f>
        <v>0</v>
      </c>
      <c r="BB291" s="64"/>
    </row>
    <row r="292" spans="1:54" s="264" customFormat="1" ht="12" x14ac:dyDescent="0.2">
      <c r="A292" s="64"/>
      <c r="B292" s="251">
        <v>270</v>
      </c>
      <c r="C292" s="255"/>
      <c r="D292" s="255"/>
      <c r="E292" s="256"/>
      <c r="F292" s="257" t="str">
        <f>IFERROR(VLOOKUP(E292, Z!$A$2:$C$4127, 3, FALSE), "")</f>
        <v/>
      </c>
      <c r="G292" s="258"/>
      <c r="H292" s="255"/>
      <c r="I292" s="255"/>
      <c r="J292" s="256"/>
      <c r="K292" s="259"/>
      <c r="L292" s="260"/>
      <c r="M292" s="253">
        <f t="shared" si="209"/>
        <v>0</v>
      </c>
      <c r="N292" s="261"/>
      <c r="O292" s="260"/>
      <c r="P292" s="253">
        <f t="shared" si="362"/>
        <v>0</v>
      </c>
      <c r="Q292" s="261"/>
      <c r="R292" s="260"/>
      <c r="S292" s="262">
        <f t="shared" si="363"/>
        <v>0</v>
      </c>
      <c r="T292" s="268"/>
      <c r="U292" s="263">
        <f t="shared" si="364"/>
        <v>0</v>
      </c>
      <c r="V292" s="64"/>
      <c r="W292" s="210">
        <f t="shared" si="375"/>
        <v>0</v>
      </c>
      <c r="X292" s="210" t="str">
        <f t="shared" si="365"/>
        <v>-</v>
      </c>
      <c r="Y292" s="210" t="e">
        <f>IF(X292, MATCH(J292, Y!$F$62:$H$62, 0), 0)</f>
        <v>#VALUE!</v>
      </c>
      <c r="Z292" s="210" cm="1">
        <f t="array" ref="Z292">IFERROR(IF($X292, INDEX(Appliances, $W292, $Y292+3), 0), 0)</f>
        <v>0</v>
      </c>
      <c r="AA292" s="64"/>
      <c r="AB292" s="211" t="b">
        <f t="shared" si="219"/>
        <v>0</v>
      </c>
      <c r="AC292" s="211" cm="1">
        <f t="array" ref="AC292">IF($AB292, INDEX(Appliances, $W292, 9), 0)</f>
        <v>0</v>
      </c>
      <c r="AD292" s="211" cm="1">
        <f t="array" ref="AD292">IF($AB292, INDEX(Appliances, $W292, 10), 0)</f>
        <v>0</v>
      </c>
      <c r="AE292" s="212">
        <f t="shared" si="366"/>
        <v>0</v>
      </c>
      <c r="AF292" s="213">
        <f t="shared" si="367"/>
        <v>0</v>
      </c>
      <c r="AG292" s="222" t="str">
        <f t="shared" si="368"/>
        <v>-</v>
      </c>
      <c r="AH292" s="210">
        <f>_xlfn.MAXIFS(Y!$F$61:$J$61, Y!$F$61:$J$61, "&lt;="&amp;AG292)</f>
        <v>0</v>
      </c>
      <c r="AI292" s="210" cm="1">
        <f t="array" ref="AI292">IFERROR(IF(AE292&gt;0, INDEX(Appliances, $W292, MATCH($AH292, Y!$F$61:$J$61, 0)+3),0), 0)</f>
        <v>0</v>
      </c>
      <c r="AJ292" s="64"/>
      <c r="AK292" s="211" t="b">
        <f t="shared" si="222"/>
        <v>0</v>
      </c>
      <c r="AL292" s="211" cm="1">
        <f t="array" ref="AL292">IF($AK292, INDEX(Appliances, $W292, 9), 0)</f>
        <v>0</v>
      </c>
      <c r="AM292" s="211" cm="1">
        <f t="array" ref="AM292">IF($AK292, INDEX(Appliances, $W292, 10), 0)</f>
        <v>0</v>
      </c>
      <c r="AN292" s="212">
        <f t="shared" si="369"/>
        <v>0</v>
      </c>
      <c r="AO292" s="213">
        <f t="shared" si="370"/>
        <v>0</v>
      </c>
      <c r="AP292" s="222" t="str">
        <f t="shared" si="371"/>
        <v>-</v>
      </c>
      <c r="AQ292" s="210">
        <f>_xlfn.MAXIFS(Y!$F$61:$J$61, Y!$F$61:$J$61, "&lt;="&amp;AP292)</f>
        <v>0</v>
      </c>
      <c r="AR292" s="210" cm="1">
        <f t="array" ref="AR292">IFERROR(IF(AN292&gt;0, INDEX(Appliances, $W292, MATCH($AQ292, Y!$F$61:$J$61, 0)+3),0), 0)</f>
        <v>0</v>
      </c>
      <c r="AS292" s="64"/>
      <c r="AT292" s="211" t="b">
        <f t="shared" si="226"/>
        <v>0</v>
      </c>
      <c r="AU292" s="211">
        <f t="shared" si="332"/>
        <v>0</v>
      </c>
      <c r="AV292" s="211">
        <f t="shared" si="333"/>
        <v>0</v>
      </c>
      <c r="AW292" s="212">
        <f t="shared" si="372"/>
        <v>0</v>
      </c>
      <c r="AX292" s="213">
        <f t="shared" si="373"/>
        <v>0</v>
      </c>
      <c r="AY292" s="222" t="str">
        <f t="shared" si="374"/>
        <v>-</v>
      </c>
      <c r="AZ292" s="210">
        <f>_xlfn.MAXIFS(Y!$F$61:$J$61, Y!$F$61:$J$61, "&lt;="&amp;AY292)</f>
        <v>0</v>
      </c>
      <c r="BA292" s="210" cm="1">
        <f t="array" ref="BA292">IFERROR(IF(AW292&gt;0, INDEX(Appliances, $W292, MATCH($AQ292, Y!$F$61:$J$61, 0)+3),0), 0)</f>
        <v>0</v>
      </c>
      <c r="BB292" s="64"/>
    </row>
    <row r="293" spans="1:54" s="264" customFormat="1" ht="12" x14ac:dyDescent="0.2">
      <c r="A293" s="64"/>
      <c r="B293" s="251">
        <v>271</v>
      </c>
      <c r="C293" s="255"/>
      <c r="D293" s="255"/>
      <c r="E293" s="256"/>
      <c r="F293" s="257" t="str">
        <f>IFERROR(VLOOKUP(E293, Z!$A$2:$C$4127, 3, FALSE), "")</f>
        <v/>
      </c>
      <c r="G293" s="258"/>
      <c r="H293" s="255"/>
      <c r="I293" s="255"/>
      <c r="J293" s="256"/>
      <c r="K293" s="259"/>
      <c r="L293" s="260"/>
      <c r="M293" s="253">
        <f t="shared" si="209"/>
        <v>0</v>
      </c>
      <c r="N293" s="261"/>
      <c r="O293" s="260"/>
      <c r="P293" s="253">
        <f t="shared" si="362"/>
        <v>0</v>
      </c>
      <c r="Q293" s="261"/>
      <c r="R293" s="260"/>
      <c r="S293" s="262">
        <f t="shared" si="363"/>
        <v>0</v>
      </c>
      <c r="T293" s="268"/>
      <c r="U293" s="263">
        <f t="shared" si="364"/>
        <v>0</v>
      </c>
      <c r="V293" s="64"/>
      <c r="W293" s="210">
        <f t="shared" si="375"/>
        <v>0</v>
      </c>
      <c r="X293" s="210" t="str">
        <f t="shared" si="365"/>
        <v>-</v>
      </c>
      <c r="Y293" s="210" t="e">
        <f>IF(X293, MATCH(J293, Y!$F$62:$H$62, 0), 0)</f>
        <v>#VALUE!</v>
      </c>
      <c r="Z293" s="210" cm="1">
        <f t="array" ref="Z293">IFERROR(IF($X293, INDEX(Appliances, $W293, $Y293+3), 0), 0)</f>
        <v>0</v>
      </c>
      <c r="AA293" s="64"/>
      <c r="AB293" s="211" t="b">
        <f t="shared" si="219"/>
        <v>0</v>
      </c>
      <c r="AC293" s="211" cm="1">
        <f t="array" ref="AC293">IF($AB293, INDEX(Appliances, $W293, 9), 0)</f>
        <v>0</v>
      </c>
      <c r="AD293" s="211" cm="1">
        <f t="array" ref="AD293">IF($AB293, INDEX(Appliances, $W293, 10), 0)</f>
        <v>0</v>
      </c>
      <c r="AE293" s="212">
        <f t="shared" si="366"/>
        <v>0</v>
      </c>
      <c r="AF293" s="213">
        <f t="shared" si="367"/>
        <v>0</v>
      </c>
      <c r="AG293" s="222" t="str">
        <f t="shared" si="368"/>
        <v>-</v>
      </c>
      <c r="AH293" s="210">
        <f>_xlfn.MAXIFS(Y!$F$61:$J$61, Y!$F$61:$J$61, "&lt;="&amp;AG293)</f>
        <v>0</v>
      </c>
      <c r="AI293" s="210" cm="1">
        <f t="array" ref="AI293">IFERROR(IF(AE293&gt;0, INDEX(Appliances, $W293, MATCH($AH293, Y!$F$61:$J$61, 0)+3),0), 0)</f>
        <v>0</v>
      </c>
      <c r="AJ293" s="64"/>
      <c r="AK293" s="211" t="b">
        <f t="shared" si="222"/>
        <v>0</v>
      </c>
      <c r="AL293" s="211" cm="1">
        <f t="array" ref="AL293">IF($AK293, INDEX(Appliances, $W293, 9), 0)</f>
        <v>0</v>
      </c>
      <c r="AM293" s="211" cm="1">
        <f t="array" ref="AM293">IF($AK293, INDEX(Appliances, $W293, 10), 0)</f>
        <v>0</v>
      </c>
      <c r="AN293" s="212">
        <f t="shared" si="369"/>
        <v>0</v>
      </c>
      <c r="AO293" s="213">
        <f t="shared" si="370"/>
        <v>0</v>
      </c>
      <c r="AP293" s="222" t="str">
        <f t="shared" si="371"/>
        <v>-</v>
      </c>
      <c r="AQ293" s="210">
        <f>_xlfn.MAXIFS(Y!$F$61:$J$61, Y!$F$61:$J$61, "&lt;="&amp;AP293)</f>
        <v>0</v>
      </c>
      <c r="AR293" s="210" cm="1">
        <f t="array" ref="AR293">IFERROR(IF(AN293&gt;0, INDEX(Appliances, $W293, MATCH($AQ293, Y!$F$61:$J$61, 0)+3),0), 0)</f>
        <v>0</v>
      </c>
      <c r="AS293" s="64"/>
      <c r="AT293" s="211" t="b">
        <f t="shared" si="226"/>
        <v>0</v>
      </c>
      <c r="AU293" s="211">
        <f t="shared" si="329"/>
        <v>0</v>
      </c>
      <c r="AV293" s="211">
        <f t="shared" si="330"/>
        <v>0</v>
      </c>
      <c r="AW293" s="212">
        <f t="shared" si="372"/>
        <v>0</v>
      </c>
      <c r="AX293" s="213">
        <f t="shared" si="373"/>
        <v>0</v>
      </c>
      <c r="AY293" s="222" t="str">
        <f t="shared" si="374"/>
        <v>-</v>
      </c>
      <c r="AZ293" s="210">
        <f>_xlfn.MAXIFS(Y!$F$61:$J$61, Y!$F$61:$J$61, "&lt;="&amp;AY293)</f>
        <v>0</v>
      </c>
      <c r="BA293" s="210" cm="1">
        <f t="array" ref="BA293">IFERROR(IF(AW293&gt;0, INDEX(Appliances, $W293, MATCH($AQ293, Y!$F$61:$J$61, 0)+3),0), 0)</f>
        <v>0</v>
      </c>
      <c r="BB293" s="64"/>
    </row>
    <row r="294" spans="1:54" s="264" customFormat="1" ht="12" x14ac:dyDescent="0.2">
      <c r="A294" s="64"/>
      <c r="B294" s="251">
        <v>272</v>
      </c>
      <c r="C294" s="255"/>
      <c r="D294" s="255"/>
      <c r="E294" s="256"/>
      <c r="F294" s="257" t="str">
        <f>IFERROR(VLOOKUP(E294, Z!$A$2:$C$4127, 3, FALSE), "")</f>
        <v/>
      </c>
      <c r="G294" s="258"/>
      <c r="H294" s="255"/>
      <c r="I294" s="255"/>
      <c r="J294" s="256"/>
      <c r="K294" s="259"/>
      <c r="L294" s="260"/>
      <c r="M294" s="253">
        <f t="shared" si="209"/>
        <v>0</v>
      </c>
      <c r="N294" s="261"/>
      <c r="O294" s="260"/>
      <c r="P294" s="253">
        <f t="shared" si="362"/>
        <v>0</v>
      </c>
      <c r="Q294" s="261"/>
      <c r="R294" s="260"/>
      <c r="S294" s="262">
        <f t="shared" si="363"/>
        <v>0</v>
      </c>
      <c r="T294" s="268"/>
      <c r="U294" s="263">
        <f t="shared" si="364"/>
        <v>0</v>
      </c>
      <c r="V294" s="64"/>
      <c r="W294" s="210">
        <f t="shared" si="375"/>
        <v>0</v>
      </c>
      <c r="X294" s="210" t="str">
        <f t="shared" si="365"/>
        <v>-</v>
      </c>
      <c r="Y294" s="210" t="e">
        <f>IF(X294, MATCH(J294, Y!$F$62:$H$62, 0), 0)</f>
        <v>#VALUE!</v>
      </c>
      <c r="Z294" s="210" cm="1">
        <f t="array" ref="Z294">IFERROR(IF($X294, INDEX(Appliances, $W294, $Y294+3), 0), 0)</f>
        <v>0</v>
      </c>
      <c r="AA294" s="64"/>
      <c r="AB294" s="211" t="b">
        <f t="shared" si="219"/>
        <v>0</v>
      </c>
      <c r="AC294" s="211" cm="1">
        <f t="array" ref="AC294">IF($AB294, INDEX(Appliances, $W294, 9), 0)</f>
        <v>0</v>
      </c>
      <c r="AD294" s="211" cm="1">
        <f t="array" ref="AD294">IF($AB294, INDEX(Appliances, $W294, 10), 0)</f>
        <v>0</v>
      </c>
      <c r="AE294" s="212">
        <f t="shared" si="366"/>
        <v>0</v>
      </c>
      <c r="AF294" s="213">
        <f t="shared" si="367"/>
        <v>0</v>
      </c>
      <c r="AG294" s="222" t="str">
        <f t="shared" si="368"/>
        <v>-</v>
      </c>
      <c r="AH294" s="210">
        <f>_xlfn.MAXIFS(Y!$F$61:$J$61, Y!$F$61:$J$61, "&lt;="&amp;AG294)</f>
        <v>0</v>
      </c>
      <c r="AI294" s="210" cm="1">
        <f t="array" ref="AI294">IFERROR(IF(AE294&gt;0, INDEX(Appliances, $W294, MATCH($AH294, Y!$F$61:$J$61, 0)+3),0), 0)</f>
        <v>0</v>
      </c>
      <c r="AJ294" s="64"/>
      <c r="AK294" s="211" t="b">
        <f t="shared" si="222"/>
        <v>0</v>
      </c>
      <c r="AL294" s="211" cm="1">
        <f t="array" ref="AL294">IF($AK294, INDEX(Appliances, $W294, 9), 0)</f>
        <v>0</v>
      </c>
      <c r="AM294" s="211" cm="1">
        <f t="array" ref="AM294">IF($AK294, INDEX(Appliances, $W294, 10), 0)</f>
        <v>0</v>
      </c>
      <c r="AN294" s="212">
        <f t="shared" si="369"/>
        <v>0</v>
      </c>
      <c r="AO294" s="213">
        <f t="shared" si="370"/>
        <v>0</v>
      </c>
      <c r="AP294" s="222" t="str">
        <f t="shared" si="371"/>
        <v>-</v>
      </c>
      <c r="AQ294" s="210">
        <f>_xlfn.MAXIFS(Y!$F$61:$J$61, Y!$F$61:$J$61, "&lt;="&amp;AP294)</f>
        <v>0</v>
      </c>
      <c r="AR294" s="210" cm="1">
        <f t="array" ref="AR294">IFERROR(IF(AN294&gt;0, INDEX(Appliances, $W294, MATCH($AQ294, Y!$F$61:$J$61, 0)+3),0), 0)</f>
        <v>0</v>
      </c>
      <c r="AS294" s="64"/>
      <c r="AT294" s="211" t="b">
        <f t="shared" si="226"/>
        <v>0</v>
      </c>
      <c r="AU294" s="211">
        <f t="shared" si="332"/>
        <v>0</v>
      </c>
      <c r="AV294" s="211">
        <f t="shared" si="333"/>
        <v>0</v>
      </c>
      <c r="AW294" s="212">
        <f t="shared" si="372"/>
        <v>0</v>
      </c>
      <c r="AX294" s="213">
        <f t="shared" si="373"/>
        <v>0</v>
      </c>
      <c r="AY294" s="222" t="str">
        <f t="shared" si="374"/>
        <v>-</v>
      </c>
      <c r="AZ294" s="210">
        <f>_xlfn.MAXIFS(Y!$F$61:$J$61, Y!$F$61:$J$61, "&lt;="&amp;AY294)</f>
        <v>0</v>
      </c>
      <c r="BA294" s="210" cm="1">
        <f t="array" ref="BA294">IFERROR(IF(AW294&gt;0, INDEX(Appliances, $W294, MATCH($AQ294, Y!$F$61:$J$61, 0)+3),0), 0)</f>
        <v>0</v>
      </c>
      <c r="BB294" s="64"/>
    </row>
    <row r="295" spans="1:54" s="264" customFormat="1" ht="12" x14ac:dyDescent="0.2">
      <c r="A295" s="64"/>
      <c r="B295" s="251">
        <v>273</v>
      </c>
      <c r="C295" s="255"/>
      <c r="D295" s="255"/>
      <c r="E295" s="256"/>
      <c r="F295" s="257" t="str">
        <f>IFERROR(VLOOKUP(E295, Z!$A$2:$C$4127, 3, FALSE), "")</f>
        <v/>
      </c>
      <c r="G295" s="258"/>
      <c r="H295" s="255"/>
      <c r="I295" s="255"/>
      <c r="J295" s="256"/>
      <c r="K295" s="259"/>
      <c r="L295" s="260"/>
      <c r="M295" s="253">
        <f t="shared" si="209"/>
        <v>0</v>
      </c>
      <c r="N295" s="261"/>
      <c r="O295" s="260"/>
      <c r="P295" s="253">
        <f t="shared" si="362"/>
        <v>0</v>
      </c>
      <c r="Q295" s="261"/>
      <c r="R295" s="260"/>
      <c r="S295" s="262">
        <f t="shared" si="363"/>
        <v>0</v>
      </c>
      <c r="T295" s="268"/>
      <c r="U295" s="263">
        <f t="shared" si="364"/>
        <v>0</v>
      </c>
      <c r="V295" s="64"/>
      <c r="W295" s="210">
        <f t="shared" si="375"/>
        <v>0</v>
      </c>
      <c r="X295" s="210" t="str">
        <f t="shared" si="365"/>
        <v>-</v>
      </c>
      <c r="Y295" s="210" t="e">
        <f>IF(X295, MATCH(J295, Y!$F$62:$H$62, 0), 0)</f>
        <v>#VALUE!</v>
      </c>
      <c r="Z295" s="210" cm="1">
        <f t="array" ref="Z295">IFERROR(IF($X295, INDEX(Appliances, $W295, $Y295+3), 0), 0)</f>
        <v>0</v>
      </c>
      <c r="AA295" s="64"/>
      <c r="AB295" s="211" t="b">
        <f t="shared" si="219"/>
        <v>0</v>
      </c>
      <c r="AC295" s="211" cm="1">
        <f t="array" ref="AC295">IF($AB295, INDEX(Appliances, $W295, 9), 0)</f>
        <v>0</v>
      </c>
      <c r="AD295" s="211" cm="1">
        <f t="array" ref="AD295">IF($AB295, INDEX(Appliances, $W295, 10), 0)</f>
        <v>0</v>
      </c>
      <c r="AE295" s="212">
        <f t="shared" si="366"/>
        <v>0</v>
      </c>
      <c r="AF295" s="213">
        <f t="shared" si="367"/>
        <v>0</v>
      </c>
      <c r="AG295" s="222" t="str">
        <f t="shared" si="368"/>
        <v>-</v>
      </c>
      <c r="AH295" s="210">
        <f>_xlfn.MAXIFS(Y!$F$61:$J$61, Y!$F$61:$J$61, "&lt;="&amp;AG295)</f>
        <v>0</v>
      </c>
      <c r="AI295" s="210" cm="1">
        <f t="array" ref="AI295">IFERROR(IF(AE295&gt;0, INDEX(Appliances, $W295, MATCH($AH295, Y!$F$61:$J$61, 0)+3),0), 0)</f>
        <v>0</v>
      </c>
      <c r="AJ295" s="64"/>
      <c r="AK295" s="211" t="b">
        <f t="shared" si="222"/>
        <v>0</v>
      </c>
      <c r="AL295" s="211" cm="1">
        <f t="array" ref="AL295">IF($AK295, INDEX(Appliances, $W295, 9), 0)</f>
        <v>0</v>
      </c>
      <c r="AM295" s="211" cm="1">
        <f t="array" ref="AM295">IF($AK295, INDEX(Appliances, $W295, 10), 0)</f>
        <v>0</v>
      </c>
      <c r="AN295" s="212">
        <f t="shared" si="369"/>
        <v>0</v>
      </c>
      <c r="AO295" s="213">
        <f t="shared" si="370"/>
        <v>0</v>
      </c>
      <c r="AP295" s="222" t="str">
        <f t="shared" si="371"/>
        <v>-</v>
      </c>
      <c r="AQ295" s="210">
        <f>_xlfn.MAXIFS(Y!$F$61:$J$61, Y!$F$61:$J$61, "&lt;="&amp;AP295)</f>
        <v>0</v>
      </c>
      <c r="AR295" s="210" cm="1">
        <f t="array" ref="AR295">IFERROR(IF(AN295&gt;0, INDEX(Appliances, $W295, MATCH($AQ295, Y!$F$61:$J$61, 0)+3),0), 0)</f>
        <v>0</v>
      </c>
      <c r="AS295" s="64"/>
      <c r="AT295" s="211" t="b">
        <f t="shared" si="226"/>
        <v>0</v>
      </c>
      <c r="AU295" s="211">
        <f t="shared" si="329"/>
        <v>0</v>
      </c>
      <c r="AV295" s="211">
        <f t="shared" si="330"/>
        <v>0</v>
      </c>
      <c r="AW295" s="212">
        <f t="shared" si="372"/>
        <v>0</v>
      </c>
      <c r="AX295" s="213">
        <f t="shared" si="373"/>
        <v>0</v>
      </c>
      <c r="AY295" s="222" t="str">
        <f t="shared" si="374"/>
        <v>-</v>
      </c>
      <c r="AZ295" s="210">
        <f>_xlfn.MAXIFS(Y!$F$61:$J$61, Y!$F$61:$J$61, "&lt;="&amp;AY295)</f>
        <v>0</v>
      </c>
      <c r="BA295" s="210" cm="1">
        <f t="array" ref="BA295">IFERROR(IF(AW295&gt;0, INDEX(Appliances, $W295, MATCH($AQ295, Y!$F$61:$J$61, 0)+3),0), 0)</f>
        <v>0</v>
      </c>
      <c r="BB295" s="64"/>
    </row>
    <row r="296" spans="1:54" s="264" customFormat="1" ht="12" x14ac:dyDescent="0.2">
      <c r="A296" s="64"/>
      <c r="B296" s="251">
        <v>274</v>
      </c>
      <c r="C296" s="255"/>
      <c r="D296" s="255"/>
      <c r="E296" s="256"/>
      <c r="F296" s="257" t="str">
        <f>IFERROR(VLOOKUP(E296, Z!$A$2:$C$4127, 3, FALSE), "")</f>
        <v/>
      </c>
      <c r="G296" s="258"/>
      <c r="H296" s="255"/>
      <c r="I296" s="255"/>
      <c r="J296" s="256"/>
      <c r="K296" s="259"/>
      <c r="L296" s="260"/>
      <c r="M296" s="253">
        <f t="shared" si="209"/>
        <v>0</v>
      </c>
      <c r="N296" s="261"/>
      <c r="O296" s="260"/>
      <c r="P296" s="253">
        <f t="shared" si="362"/>
        <v>0</v>
      </c>
      <c r="Q296" s="261"/>
      <c r="R296" s="260"/>
      <c r="S296" s="262">
        <f t="shared" si="363"/>
        <v>0</v>
      </c>
      <c r="T296" s="268"/>
      <c r="U296" s="263">
        <f t="shared" si="364"/>
        <v>0</v>
      </c>
      <c r="V296" s="64"/>
      <c r="W296" s="210">
        <f t="shared" si="375"/>
        <v>0</v>
      </c>
      <c r="X296" s="210" t="str">
        <f t="shared" si="365"/>
        <v>-</v>
      </c>
      <c r="Y296" s="210" t="e">
        <f>IF(X296, MATCH(J296, Y!$F$62:$H$62, 0), 0)</f>
        <v>#VALUE!</v>
      </c>
      <c r="Z296" s="210" cm="1">
        <f t="array" ref="Z296">IFERROR(IF($X296, INDEX(Appliances, $W296, $Y296+3), 0), 0)</f>
        <v>0</v>
      </c>
      <c r="AA296" s="64"/>
      <c r="AB296" s="211" t="b">
        <f t="shared" si="219"/>
        <v>0</v>
      </c>
      <c r="AC296" s="211" cm="1">
        <f t="array" ref="AC296">IF($AB296, INDEX(Appliances, $W296, 9), 0)</f>
        <v>0</v>
      </c>
      <c r="AD296" s="211" cm="1">
        <f t="array" ref="AD296">IF($AB296, INDEX(Appliances, $W296, 10), 0)</f>
        <v>0</v>
      </c>
      <c r="AE296" s="212">
        <f t="shared" si="366"/>
        <v>0</v>
      </c>
      <c r="AF296" s="213">
        <f t="shared" si="367"/>
        <v>0</v>
      </c>
      <c r="AG296" s="222" t="str">
        <f t="shared" si="368"/>
        <v>-</v>
      </c>
      <c r="AH296" s="210">
        <f>_xlfn.MAXIFS(Y!$F$61:$J$61, Y!$F$61:$J$61, "&lt;="&amp;AG296)</f>
        <v>0</v>
      </c>
      <c r="AI296" s="210" cm="1">
        <f t="array" ref="AI296">IFERROR(IF(AE296&gt;0, INDEX(Appliances, $W296, MATCH($AH296, Y!$F$61:$J$61, 0)+3),0), 0)</f>
        <v>0</v>
      </c>
      <c r="AJ296" s="64"/>
      <c r="AK296" s="211" t="b">
        <f t="shared" si="222"/>
        <v>0</v>
      </c>
      <c r="AL296" s="211" cm="1">
        <f t="array" ref="AL296">IF($AK296, INDEX(Appliances, $W296, 9), 0)</f>
        <v>0</v>
      </c>
      <c r="AM296" s="211" cm="1">
        <f t="array" ref="AM296">IF($AK296, INDEX(Appliances, $W296, 10), 0)</f>
        <v>0</v>
      </c>
      <c r="AN296" s="212">
        <f t="shared" si="369"/>
        <v>0</v>
      </c>
      <c r="AO296" s="213">
        <f t="shared" si="370"/>
        <v>0</v>
      </c>
      <c r="AP296" s="222" t="str">
        <f t="shared" si="371"/>
        <v>-</v>
      </c>
      <c r="AQ296" s="210">
        <f>_xlfn.MAXIFS(Y!$F$61:$J$61, Y!$F$61:$J$61, "&lt;="&amp;AP296)</f>
        <v>0</v>
      </c>
      <c r="AR296" s="210" cm="1">
        <f t="array" ref="AR296">IFERROR(IF(AN296&gt;0, INDEX(Appliances, $W296, MATCH($AQ296, Y!$F$61:$J$61, 0)+3),0), 0)</f>
        <v>0</v>
      </c>
      <c r="AS296" s="64"/>
      <c r="AT296" s="211" t="b">
        <f t="shared" si="226"/>
        <v>0</v>
      </c>
      <c r="AU296" s="211">
        <f t="shared" si="332"/>
        <v>0</v>
      </c>
      <c r="AV296" s="211">
        <f t="shared" si="333"/>
        <v>0</v>
      </c>
      <c r="AW296" s="212">
        <f t="shared" si="372"/>
        <v>0</v>
      </c>
      <c r="AX296" s="213">
        <f t="shared" si="373"/>
        <v>0</v>
      </c>
      <c r="AY296" s="222" t="str">
        <f t="shared" si="374"/>
        <v>-</v>
      </c>
      <c r="AZ296" s="210">
        <f>_xlfn.MAXIFS(Y!$F$61:$J$61, Y!$F$61:$J$61, "&lt;="&amp;AY296)</f>
        <v>0</v>
      </c>
      <c r="BA296" s="210" cm="1">
        <f t="array" ref="BA296">IFERROR(IF(AW296&gt;0, INDEX(Appliances, $W296, MATCH($AQ296, Y!$F$61:$J$61, 0)+3),0), 0)</f>
        <v>0</v>
      </c>
      <c r="BB296" s="64"/>
    </row>
    <row r="297" spans="1:54" s="264" customFormat="1" ht="12" x14ac:dyDescent="0.2">
      <c r="A297" s="64"/>
      <c r="B297" s="251">
        <v>275</v>
      </c>
      <c r="C297" s="255"/>
      <c r="D297" s="255"/>
      <c r="E297" s="256"/>
      <c r="F297" s="257" t="str">
        <f>IFERROR(VLOOKUP(E297, Z!$A$2:$C$4127, 3, FALSE), "")</f>
        <v/>
      </c>
      <c r="G297" s="258"/>
      <c r="H297" s="255"/>
      <c r="I297" s="255"/>
      <c r="J297" s="256"/>
      <c r="K297" s="259"/>
      <c r="L297" s="260"/>
      <c r="M297" s="253">
        <f t="shared" si="209"/>
        <v>0</v>
      </c>
      <c r="N297" s="261"/>
      <c r="O297" s="260"/>
      <c r="P297" s="253">
        <f t="shared" si="362"/>
        <v>0</v>
      </c>
      <c r="Q297" s="261"/>
      <c r="R297" s="260"/>
      <c r="S297" s="262">
        <f t="shared" si="363"/>
        <v>0</v>
      </c>
      <c r="T297" s="268"/>
      <c r="U297" s="263">
        <f t="shared" si="364"/>
        <v>0</v>
      </c>
      <c r="V297" s="64"/>
      <c r="W297" s="210">
        <f t="shared" si="375"/>
        <v>0</v>
      </c>
      <c r="X297" s="210" t="str">
        <f t="shared" si="365"/>
        <v>-</v>
      </c>
      <c r="Y297" s="210" t="e">
        <f>IF(X297, MATCH(J297, Y!$F$62:$H$62, 0), 0)</f>
        <v>#VALUE!</v>
      </c>
      <c r="Z297" s="210" cm="1">
        <f t="array" ref="Z297">IFERROR(IF($X297, INDEX(Appliances, $W297, $Y297+3), 0), 0)</f>
        <v>0</v>
      </c>
      <c r="AA297" s="64"/>
      <c r="AB297" s="211" t="b">
        <f t="shared" si="219"/>
        <v>0</v>
      </c>
      <c r="AC297" s="211" cm="1">
        <f t="array" ref="AC297">IF($AB297, INDEX(Appliances, $W297, 9), 0)</f>
        <v>0</v>
      </c>
      <c r="AD297" s="211" cm="1">
        <f t="array" ref="AD297">IF($AB297, INDEX(Appliances, $W297, 10), 0)</f>
        <v>0</v>
      </c>
      <c r="AE297" s="212">
        <f t="shared" si="366"/>
        <v>0</v>
      </c>
      <c r="AF297" s="213">
        <f t="shared" si="367"/>
        <v>0</v>
      </c>
      <c r="AG297" s="222" t="str">
        <f t="shared" si="368"/>
        <v>-</v>
      </c>
      <c r="AH297" s="210">
        <f>_xlfn.MAXIFS(Y!$F$61:$J$61, Y!$F$61:$J$61, "&lt;="&amp;AG297)</f>
        <v>0</v>
      </c>
      <c r="AI297" s="210" cm="1">
        <f t="array" ref="AI297">IFERROR(IF(AE297&gt;0, INDEX(Appliances, $W297, MATCH($AH297, Y!$F$61:$J$61, 0)+3),0), 0)</f>
        <v>0</v>
      </c>
      <c r="AJ297" s="64"/>
      <c r="AK297" s="211" t="b">
        <f t="shared" si="222"/>
        <v>0</v>
      </c>
      <c r="AL297" s="211" cm="1">
        <f t="array" ref="AL297">IF($AK297, INDEX(Appliances, $W297, 9), 0)</f>
        <v>0</v>
      </c>
      <c r="AM297" s="211" cm="1">
        <f t="array" ref="AM297">IF($AK297, INDEX(Appliances, $W297, 10), 0)</f>
        <v>0</v>
      </c>
      <c r="AN297" s="212">
        <f t="shared" si="369"/>
        <v>0</v>
      </c>
      <c r="AO297" s="213">
        <f t="shared" si="370"/>
        <v>0</v>
      </c>
      <c r="AP297" s="222" t="str">
        <f t="shared" si="371"/>
        <v>-</v>
      </c>
      <c r="AQ297" s="210">
        <f>_xlfn.MAXIFS(Y!$F$61:$J$61, Y!$F$61:$J$61, "&lt;="&amp;AP297)</f>
        <v>0</v>
      </c>
      <c r="AR297" s="210" cm="1">
        <f t="array" ref="AR297">IFERROR(IF(AN297&gt;0, INDEX(Appliances, $W297, MATCH($AQ297, Y!$F$61:$J$61, 0)+3),0), 0)</f>
        <v>0</v>
      </c>
      <c r="AS297" s="64"/>
      <c r="AT297" s="211" t="b">
        <f t="shared" si="226"/>
        <v>0</v>
      </c>
      <c r="AU297" s="211">
        <f t="shared" si="329"/>
        <v>0</v>
      </c>
      <c r="AV297" s="211">
        <f t="shared" si="330"/>
        <v>0</v>
      </c>
      <c r="AW297" s="212">
        <f t="shared" si="372"/>
        <v>0</v>
      </c>
      <c r="AX297" s="213">
        <f t="shared" si="373"/>
        <v>0</v>
      </c>
      <c r="AY297" s="222" t="str">
        <f t="shared" si="374"/>
        <v>-</v>
      </c>
      <c r="AZ297" s="210">
        <f>_xlfn.MAXIFS(Y!$F$61:$J$61, Y!$F$61:$J$61, "&lt;="&amp;AY297)</f>
        <v>0</v>
      </c>
      <c r="BA297" s="210" cm="1">
        <f t="array" ref="BA297">IFERROR(IF(AW297&gt;0, INDEX(Appliances, $W297, MATCH($AQ297, Y!$F$61:$J$61, 0)+3),0), 0)</f>
        <v>0</v>
      </c>
      <c r="BB297" s="64"/>
    </row>
    <row r="298" spans="1:54" s="264" customFormat="1" ht="12" x14ac:dyDescent="0.2">
      <c r="A298" s="64"/>
      <c r="B298" s="251">
        <v>276</v>
      </c>
      <c r="C298" s="255"/>
      <c r="D298" s="255"/>
      <c r="E298" s="256"/>
      <c r="F298" s="257" t="str">
        <f>IFERROR(VLOOKUP(E298, Z!$A$2:$C$4127, 3, FALSE), "")</f>
        <v/>
      </c>
      <c r="G298" s="258"/>
      <c r="H298" s="255"/>
      <c r="I298" s="255"/>
      <c r="J298" s="256"/>
      <c r="K298" s="259"/>
      <c r="L298" s="260"/>
      <c r="M298" s="253">
        <f t="shared" si="209"/>
        <v>0</v>
      </c>
      <c r="N298" s="261"/>
      <c r="O298" s="260"/>
      <c r="P298" s="253">
        <f t="shared" si="362"/>
        <v>0</v>
      </c>
      <c r="Q298" s="261"/>
      <c r="R298" s="260"/>
      <c r="S298" s="262">
        <f t="shared" si="363"/>
        <v>0</v>
      </c>
      <c r="T298" s="268"/>
      <c r="U298" s="263">
        <f t="shared" si="364"/>
        <v>0</v>
      </c>
      <c r="V298" s="64"/>
      <c r="W298" s="210">
        <f t="shared" si="375"/>
        <v>0</v>
      </c>
      <c r="X298" s="210" t="str">
        <f t="shared" si="365"/>
        <v>-</v>
      </c>
      <c r="Y298" s="210" t="e">
        <f>IF(X298, MATCH(J298, Y!$F$62:$H$62, 0), 0)</f>
        <v>#VALUE!</v>
      </c>
      <c r="Z298" s="210" cm="1">
        <f t="array" ref="Z298">IFERROR(IF($X298, INDEX(Appliances, $W298, $Y298+3), 0), 0)</f>
        <v>0</v>
      </c>
      <c r="AA298" s="64"/>
      <c r="AB298" s="211" t="b">
        <f t="shared" si="219"/>
        <v>0</v>
      </c>
      <c r="AC298" s="211" cm="1">
        <f t="array" ref="AC298">IF($AB298, INDEX(Appliances, $W298, 9), 0)</f>
        <v>0</v>
      </c>
      <c r="AD298" s="211" cm="1">
        <f t="array" ref="AD298">IF($AB298, INDEX(Appliances, $W298, 10), 0)</f>
        <v>0</v>
      </c>
      <c r="AE298" s="212">
        <f t="shared" si="366"/>
        <v>0</v>
      </c>
      <c r="AF298" s="213">
        <f t="shared" si="367"/>
        <v>0</v>
      </c>
      <c r="AG298" s="222" t="str">
        <f t="shared" si="368"/>
        <v>-</v>
      </c>
      <c r="AH298" s="210">
        <f>_xlfn.MAXIFS(Y!$F$61:$J$61, Y!$F$61:$J$61, "&lt;="&amp;AG298)</f>
        <v>0</v>
      </c>
      <c r="AI298" s="210" cm="1">
        <f t="array" ref="AI298">IFERROR(IF(AE298&gt;0, INDEX(Appliances, $W298, MATCH($AH298, Y!$F$61:$J$61, 0)+3),0), 0)</f>
        <v>0</v>
      </c>
      <c r="AJ298" s="64"/>
      <c r="AK298" s="211" t="b">
        <f t="shared" si="222"/>
        <v>0</v>
      </c>
      <c r="AL298" s="211" cm="1">
        <f t="array" ref="AL298">IF($AK298, INDEX(Appliances, $W298, 9), 0)</f>
        <v>0</v>
      </c>
      <c r="AM298" s="211" cm="1">
        <f t="array" ref="AM298">IF($AK298, INDEX(Appliances, $W298, 10), 0)</f>
        <v>0</v>
      </c>
      <c r="AN298" s="212">
        <f t="shared" si="369"/>
        <v>0</v>
      </c>
      <c r="AO298" s="213">
        <f t="shared" si="370"/>
        <v>0</v>
      </c>
      <c r="AP298" s="222" t="str">
        <f t="shared" si="371"/>
        <v>-</v>
      </c>
      <c r="AQ298" s="210">
        <f>_xlfn.MAXIFS(Y!$F$61:$J$61, Y!$F$61:$J$61, "&lt;="&amp;AP298)</f>
        <v>0</v>
      </c>
      <c r="AR298" s="210" cm="1">
        <f t="array" ref="AR298">IFERROR(IF(AN298&gt;0, INDEX(Appliances, $W298, MATCH($AQ298, Y!$F$61:$J$61, 0)+3),0), 0)</f>
        <v>0</v>
      </c>
      <c r="AS298" s="64"/>
      <c r="AT298" s="211" t="b">
        <f t="shared" si="226"/>
        <v>0</v>
      </c>
      <c r="AU298" s="211">
        <f t="shared" si="332"/>
        <v>0</v>
      </c>
      <c r="AV298" s="211">
        <f t="shared" si="333"/>
        <v>0</v>
      </c>
      <c r="AW298" s="212">
        <f t="shared" si="372"/>
        <v>0</v>
      </c>
      <c r="AX298" s="213">
        <f t="shared" si="373"/>
        <v>0</v>
      </c>
      <c r="AY298" s="222" t="str">
        <f t="shared" si="374"/>
        <v>-</v>
      </c>
      <c r="AZ298" s="210">
        <f>_xlfn.MAXIFS(Y!$F$61:$J$61, Y!$F$61:$J$61, "&lt;="&amp;AY298)</f>
        <v>0</v>
      </c>
      <c r="BA298" s="210" cm="1">
        <f t="array" ref="BA298">IFERROR(IF(AW298&gt;0, INDEX(Appliances, $W298, MATCH($AQ298, Y!$F$61:$J$61, 0)+3),0), 0)</f>
        <v>0</v>
      </c>
      <c r="BB298" s="64"/>
    </row>
    <row r="299" spans="1:54" s="264" customFormat="1" ht="12" x14ac:dyDescent="0.2">
      <c r="A299" s="64"/>
      <c r="B299" s="251">
        <v>277</v>
      </c>
      <c r="C299" s="255"/>
      <c r="D299" s="255"/>
      <c r="E299" s="256"/>
      <c r="F299" s="257" t="str">
        <f>IFERROR(VLOOKUP(E299, Z!$A$2:$C$4127, 3, FALSE), "")</f>
        <v/>
      </c>
      <c r="G299" s="258"/>
      <c r="H299" s="255"/>
      <c r="I299" s="255"/>
      <c r="J299" s="256"/>
      <c r="K299" s="259"/>
      <c r="L299" s="260"/>
      <c r="M299" s="253">
        <f t="shared" si="209"/>
        <v>0</v>
      </c>
      <c r="N299" s="261"/>
      <c r="O299" s="260"/>
      <c r="P299" s="253">
        <f t="shared" si="362"/>
        <v>0</v>
      </c>
      <c r="Q299" s="261"/>
      <c r="R299" s="260"/>
      <c r="S299" s="262">
        <f t="shared" si="363"/>
        <v>0</v>
      </c>
      <c r="T299" s="268"/>
      <c r="U299" s="263">
        <f t="shared" si="364"/>
        <v>0</v>
      </c>
      <c r="V299" s="64"/>
      <c r="W299" s="210">
        <f t="shared" si="375"/>
        <v>0</v>
      </c>
      <c r="X299" s="210" t="str">
        <f t="shared" si="365"/>
        <v>-</v>
      </c>
      <c r="Y299" s="210" t="e">
        <f>IF(X299, MATCH(J299, Y!$F$62:$H$62, 0), 0)</f>
        <v>#VALUE!</v>
      </c>
      <c r="Z299" s="210" cm="1">
        <f t="array" ref="Z299">IFERROR(IF($X299, INDEX(Appliances, $W299, $Y299+3), 0), 0)</f>
        <v>0</v>
      </c>
      <c r="AA299" s="64"/>
      <c r="AB299" s="211" t="b">
        <f t="shared" si="219"/>
        <v>0</v>
      </c>
      <c r="AC299" s="211" cm="1">
        <f t="array" ref="AC299">IF($AB299, INDEX(Appliances, $W299, 9), 0)</f>
        <v>0</v>
      </c>
      <c r="AD299" s="211" cm="1">
        <f t="array" ref="AD299">IF($AB299, INDEX(Appliances, $W299, 10), 0)</f>
        <v>0</v>
      </c>
      <c r="AE299" s="212">
        <f t="shared" si="366"/>
        <v>0</v>
      </c>
      <c r="AF299" s="213">
        <f t="shared" si="367"/>
        <v>0</v>
      </c>
      <c r="AG299" s="222" t="str">
        <f t="shared" si="368"/>
        <v>-</v>
      </c>
      <c r="AH299" s="210">
        <f>_xlfn.MAXIFS(Y!$F$61:$J$61, Y!$F$61:$J$61, "&lt;="&amp;AG299)</f>
        <v>0</v>
      </c>
      <c r="AI299" s="210" cm="1">
        <f t="array" ref="AI299">IFERROR(IF(AE299&gt;0, INDEX(Appliances, $W299, MATCH($AH299, Y!$F$61:$J$61, 0)+3),0), 0)</f>
        <v>0</v>
      </c>
      <c r="AJ299" s="64"/>
      <c r="AK299" s="211" t="b">
        <f t="shared" si="222"/>
        <v>0</v>
      </c>
      <c r="AL299" s="211" cm="1">
        <f t="array" ref="AL299">IF($AK299, INDEX(Appliances, $W299, 9), 0)</f>
        <v>0</v>
      </c>
      <c r="AM299" s="211" cm="1">
        <f t="array" ref="AM299">IF($AK299, INDEX(Appliances, $W299, 10), 0)</f>
        <v>0</v>
      </c>
      <c r="AN299" s="212">
        <f t="shared" si="369"/>
        <v>0</v>
      </c>
      <c r="AO299" s="213">
        <f t="shared" si="370"/>
        <v>0</v>
      </c>
      <c r="AP299" s="222" t="str">
        <f t="shared" si="371"/>
        <v>-</v>
      </c>
      <c r="AQ299" s="210">
        <f>_xlfn.MAXIFS(Y!$F$61:$J$61, Y!$F$61:$J$61, "&lt;="&amp;AP299)</f>
        <v>0</v>
      </c>
      <c r="AR299" s="210" cm="1">
        <f t="array" ref="AR299">IFERROR(IF(AN299&gt;0, INDEX(Appliances, $W299, MATCH($AQ299, Y!$F$61:$J$61, 0)+3),0), 0)</f>
        <v>0</v>
      </c>
      <c r="AS299" s="64"/>
      <c r="AT299" s="211" t="b">
        <f t="shared" si="226"/>
        <v>0</v>
      </c>
      <c r="AU299" s="211">
        <f t="shared" si="329"/>
        <v>0</v>
      </c>
      <c r="AV299" s="211">
        <f t="shared" si="330"/>
        <v>0</v>
      </c>
      <c r="AW299" s="212">
        <f t="shared" si="372"/>
        <v>0</v>
      </c>
      <c r="AX299" s="213">
        <f t="shared" si="373"/>
        <v>0</v>
      </c>
      <c r="AY299" s="222" t="str">
        <f t="shared" si="374"/>
        <v>-</v>
      </c>
      <c r="AZ299" s="210">
        <f>_xlfn.MAXIFS(Y!$F$61:$J$61, Y!$F$61:$J$61, "&lt;="&amp;AY299)</f>
        <v>0</v>
      </c>
      <c r="BA299" s="210" cm="1">
        <f t="array" ref="BA299">IFERROR(IF(AW299&gt;0, INDEX(Appliances, $W299, MATCH($AQ299, Y!$F$61:$J$61, 0)+3),0), 0)</f>
        <v>0</v>
      </c>
      <c r="BB299" s="64"/>
    </row>
    <row r="300" spans="1:54" s="264" customFormat="1" ht="12" x14ac:dyDescent="0.2">
      <c r="A300" s="64"/>
      <c r="B300" s="251">
        <v>278</v>
      </c>
      <c r="C300" s="255"/>
      <c r="D300" s="255"/>
      <c r="E300" s="256"/>
      <c r="F300" s="257" t="str">
        <f>IFERROR(VLOOKUP(E300, Z!$A$2:$C$4127, 3, FALSE), "")</f>
        <v/>
      </c>
      <c r="G300" s="258"/>
      <c r="H300" s="255"/>
      <c r="I300" s="255"/>
      <c r="J300" s="256"/>
      <c r="K300" s="259"/>
      <c r="L300" s="260"/>
      <c r="M300" s="253">
        <f t="shared" si="209"/>
        <v>0</v>
      </c>
      <c r="N300" s="261"/>
      <c r="O300" s="260"/>
      <c r="P300" s="253">
        <f t="shared" si="362"/>
        <v>0</v>
      </c>
      <c r="Q300" s="261"/>
      <c r="R300" s="260"/>
      <c r="S300" s="262">
        <f t="shared" si="363"/>
        <v>0</v>
      </c>
      <c r="T300" s="268"/>
      <c r="U300" s="263">
        <f t="shared" si="364"/>
        <v>0</v>
      </c>
      <c r="V300" s="64"/>
      <c r="W300" s="210">
        <f t="shared" si="375"/>
        <v>0</v>
      </c>
      <c r="X300" s="210" t="str">
        <f t="shared" si="365"/>
        <v>-</v>
      </c>
      <c r="Y300" s="210" t="e">
        <f>IF(X300, MATCH(J300, Y!$F$62:$H$62, 0), 0)</f>
        <v>#VALUE!</v>
      </c>
      <c r="Z300" s="210" cm="1">
        <f t="array" ref="Z300">IFERROR(IF($X300, INDEX(Appliances, $W300, $Y300+3), 0), 0)</f>
        <v>0</v>
      </c>
      <c r="AA300" s="64"/>
      <c r="AB300" s="211" t="b">
        <f t="shared" si="219"/>
        <v>0</v>
      </c>
      <c r="AC300" s="211" cm="1">
        <f t="array" ref="AC300">IF($AB300, INDEX(Appliances, $W300, 9), 0)</f>
        <v>0</v>
      </c>
      <c r="AD300" s="211" cm="1">
        <f t="array" ref="AD300">IF($AB300, INDEX(Appliances, $W300, 10), 0)</f>
        <v>0</v>
      </c>
      <c r="AE300" s="212">
        <f t="shared" si="366"/>
        <v>0</v>
      </c>
      <c r="AF300" s="213">
        <f t="shared" si="367"/>
        <v>0</v>
      </c>
      <c r="AG300" s="222" t="str">
        <f t="shared" si="368"/>
        <v>-</v>
      </c>
      <c r="AH300" s="210">
        <f>_xlfn.MAXIFS(Y!$F$61:$J$61, Y!$F$61:$J$61, "&lt;="&amp;AG300)</f>
        <v>0</v>
      </c>
      <c r="AI300" s="210" cm="1">
        <f t="array" ref="AI300">IFERROR(IF(AE300&gt;0, INDEX(Appliances, $W300, MATCH($AH300, Y!$F$61:$J$61, 0)+3),0), 0)</f>
        <v>0</v>
      </c>
      <c r="AJ300" s="64"/>
      <c r="AK300" s="211" t="b">
        <f t="shared" si="222"/>
        <v>0</v>
      </c>
      <c r="AL300" s="211" cm="1">
        <f t="array" ref="AL300">IF($AK300, INDEX(Appliances, $W300, 9), 0)</f>
        <v>0</v>
      </c>
      <c r="AM300" s="211" cm="1">
        <f t="array" ref="AM300">IF($AK300, INDEX(Appliances, $W300, 10), 0)</f>
        <v>0</v>
      </c>
      <c r="AN300" s="212">
        <f t="shared" si="369"/>
        <v>0</v>
      </c>
      <c r="AO300" s="213">
        <f t="shared" si="370"/>
        <v>0</v>
      </c>
      <c r="AP300" s="222" t="str">
        <f t="shared" si="371"/>
        <v>-</v>
      </c>
      <c r="AQ300" s="210">
        <f>_xlfn.MAXIFS(Y!$F$61:$J$61, Y!$F$61:$J$61, "&lt;="&amp;AP300)</f>
        <v>0</v>
      </c>
      <c r="AR300" s="210" cm="1">
        <f t="array" ref="AR300">IFERROR(IF(AN300&gt;0, INDEX(Appliances, $W300, MATCH($AQ300, Y!$F$61:$J$61, 0)+3),0), 0)</f>
        <v>0</v>
      </c>
      <c r="AS300" s="64"/>
      <c r="AT300" s="211" t="b">
        <f t="shared" si="226"/>
        <v>0</v>
      </c>
      <c r="AU300" s="211">
        <f t="shared" si="332"/>
        <v>0</v>
      </c>
      <c r="AV300" s="211">
        <f t="shared" si="333"/>
        <v>0</v>
      </c>
      <c r="AW300" s="212">
        <f t="shared" si="372"/>
        <v>0</v>
      </c>
      <c r="AX300" s="213">
        <f t="shared" si="373"/>
        <v>0</v>
      </c>
      <c r="AY300" s="222" t="str">
        <f t="shared" si="374"/>
        <v>-</v>
      </c>
      <c r="AZ300" s="210">
        <f>_xlfn.MAXIFS(Y!$F$61:$J$61, Y!$F$61:$J$61, "&lt;="&amp;AY300)</f>
        <v>0</v>
      </c>
      <c r="BA300" s="210" cm="1">
        <f t="array" ref="BA300">IFERROR(IF(AW300&gt;0, INDEX(Appliances, $W300, MATCH($AQ300, Y!$F$61:$J$61, 0)+3),0), 0)</f>
        <v>0</v>
      </c>
      <c r="BB300" s="64"/>
    </row>
    <row r="301" spans="1:54" s="264" customFormat="1" ht="12" x14ac:dyDescent="0.2">
      <c r="A301" s="64"/>
      <c r="B301" s="251">
        <v>279</v>
      </c>
      <c r="C301" s="255"/>
      <c r="D301" s="255"/>
      <c r="E301" s="256"/>
      <c r="F301" s="257" t="str">
        <f>IFERROR(VLOOKUP(E301, Z!$A$2:$C$4127, 3, FALSE), "")</f>
        <v/>
      </c>
      <c r="G301" s="258"/>
      <c r="H301" s="255"/>
      <c r="I301" s="255"/>
      <c r="J301" s="256"/>
      <c r="K301" s="259"/>
      <c r="L301" s="260"/>
      <c r="M301" s="253">
        <f t="shared" si="209"/>
        <v>0</v>
      </c>
      <c r="N301" s="261"/>
      <c r="O301" s="260"/>
      <c r="P301" s="253">
        <f t="shared" si="362"/>
        <v>0</v>
      </c>
      <c r="Q301" s="261"/>
      <c r="R301" s="260"/>
      <c r="S301" s="262">
        <f t="shared" si="363"/>
        <v>0</v>
      </c>
      <c r="T301" s="268"/>
      <c r="U301" s="263">
        <f t="shared" si="364"/>
        <v>0</v>
      </c>
      <c r="V301" s="64"/>
      <c r="W301" s="210">
        <f t="shared" si="375"/>
        <v>0</v>
      </c>
      <c r="X301" s="210" t="str">
        <f t="shared" si="365"/>
        <v>-</v>
      </c>
      <c r="Y301" s="210" t="e">
        <f>IF(X301, MATCH(J301, Y!$F$62:$H$62, 0), 0)</f>
        <v>#VALUE!</v>
      </c>
      <c r="Z301" s="210" cm="1">
        <f t="array" ref="Z301">IFERROR(IF($X301, INDEX(Appliances, $W301, $Y301+3), 0), 0)</f>
        <v>0</v>
      </c>
      <c r="AA301" s="64"/>
      <c r="AB301" s="211" t="b">
        <f t="shared" si="219"/>
        <v>0</v>
      </c>
      <c r="AC301" s="211" cm="1">
        <f t="array" ref="AC301">IF($AB301, INDEX(Appliances, $W301, 9), 0)</f>
        <v>0</v>
      </c>
      <c r="AD301" s="211" cm="1">
        <f t="array" ref="AD301">IF($AB301, INDEX(Appliances, $W301, 10), 0)</f>
        <v>0</v>
      </c>
      <c r="AE301" s="212">
        <f t="shared" si="366"/>
        <v>0</v>
      </c>
      <c r="AF301" s="213">
        <f t="shared" si="367"/>
        <v>0</v>
      </c>
      <c r="AG301" s="222" t="str">
        <f t="shared" si="368"/>
        <v>-</v>
      </c>
      <c r="AH301" s="210">
        <f>_xlfn.MAXIFS(Y!$F$61:$J$61, Y!$F$61:$J$61, "&lt;="&amp;AG301)</f>
        <v>0</v>
      </c>
      <c r="AI301" s="210" cm="1">
        <f t="array" ref="AI301">IFERROR(IF(AE301&gt;0, INDEX(Appliances, $W301, MATCH($AH301, Y!$F$61:$J$61, 0)+3),0), 0)</f>
        <v>0</v>
      </c>
      <c r="AJ301" s="64"/>
      <c r="AK301" s="211" t="b">
        <f t="shared" si="222"/>
        <v>0</v>
      </c>
      <c r="AL301" s="211" cm="1">
        <f t="array" ref="AL301">IF($AK301, INDEX(Appliances, $W301, 9), 0)</f>
        <v>0</v>
      </c>
      <c r="AM301" s="211" cm="1">
        <f t="array" ref="AM301">IF($AK301, INDEX(Appliances, $W301, 10), 0)</f>
        <v>0</v>
      </c>
      <c r="AN301" s="212">
        <f t="shared" si="369"/>
        <v>0</v>
      </c>
      <c r="AO301" s="213">
        <f t="shared" si="370"/>
        <v>0</v>
      </c>
      <c r="AP301" s="222" t="str">
        <f t="shared" si="371"/>
        <v>-</v>
      </c>
      <c r="AQ301" s="210">
        <f>_xlfn.MAXIFS(Y!$F$61:$J$61, Y!$F$61:$J$61, "&lt;="&amp;AP301)</f>
        <v>0</v>
      </c>
      <c r="AR301" s="210" cm="1">
        <f t="array" ref="AR301">IFERROR(IF(AN301&gt;0, INDEX(Appliances, $W301, MATCH($AQ301, Y!$F$61:$J$61, 0)+3),0), 0)</f>
        <v>0</v>
      </c>
      <c r="AS301" s="64"/>
      <c r="AT301" s="211" t="b">
        <f t="shared" si="226"/>
        <v>0</v>
      </c>
      <c r="AU301" s="211">
        <f t="shared" si="329"/>
        <v>0</v>
      </c>
      <c r="AV301" s="211">
        <f t="shared" si="330"/>
        <v>0</v>
      </c>
      <c r="AW301" s="212">
        <f t="shared" si="372"/>
        <v>0</v>
      </c>
      <c r="AX301" s="213">
        <f t="shared" si="373"/>
        <v>0</v>
      </c>
      <c r="AY301" s="222" t="str">
        <f t="shared" si="374"/>
        <v>-</v>
      </c>
      <c r="AZ301" s="210">
        <f>_xlfn.MAXIFS(Y!$F$61:$J$61, Y!$F$61:$J$61, "&lt;="&amp;AY301)</f>
        <v>0</v>
      </c>
      <c r="BA301" s="210" cm="1">
        <f t="array" ref="BA301">IFERROR(IF(AW301&gt;0, INDEX(Appliances, $W301, MATCH($AQ301, Y!$F$61:$J$61, 0)+3),0), 0)</f>
        <v>0</v>
      </c>
      <c r="BB301" s="64"/>
    </row>
    <row r="302" spans="1:54" s="264" customFormat="1" ht="12" x14ac:dyDescent="0.2">
      <c r="A302" s="64"/>
      <c r="B302" s="251">
        <v>280</v>
      </c>
      <c r="C302" s="255"/>
      <c r="D302" s="255"/>
      <c r="E302" s="256"/>
      <c r="F302" s="257" t="str">
        <f>IFERROR(VLOOKUP(E302, Z!$A$2:$C$4127, 3, FALSE), "")</f>
        <v/>
      </c>
      <c r="G302" s="258"/>
      <c r="H302" s="255"/>
      <c r="I302" s="255"/>
      <c r="J302" s="256"/>
      <c r="K302" s="259"/>
      <c r="L302" s="260"/>
      <c r="M302" s="253">
        <f t="shared" si="209"/>
        <v>0</v>
      </c>
      <c r="N302" s="261"/>
      <c r="O302" s="260"/>
      <c r="P302" s="253">
        <f t="shared" si="362"/>
        <v>0</v>
      </c>
      <c r="Q302" s="261"/>
      <c r="R302" s="260"/>
      <c r="S302" s="262">
        <f t="shared" si="363"/>
        <v>0</v>
      </c>
      <c r="T302" s="268"/>
      <c r="U302" s="263">
        <f t="shared" si="364"/>
        <v>0</v>
      </c>
      <c r="V302" s="64"/>
      <c r="W302" s="210">
        <f t="shared" si="375"/>
        <v>0</v>
      </c>
      <c r="X302" s="210" t="str">
        <f t="shared" si="365"/>
        <v>-</v>
      </c>
      <c r="Y302" s="210" t="e">
        <f>IF(X302, MATCH(J302, Y!$F$62:$H$62, 0), 0)</f>
        <v>#VALUE!</v>
      </c>
      <c r="Z302" s="210" cm="1">
        <f t="array" ref="Z302">IFERROR(IF($X302, INDEX(Appliances, $W302, $Y302+3), 0), 0)</f>
        <v>0</v>
      </c>
      <c r="AA302" s="64"/>
      <c r="AB302" s="211" t="b">
        <f t="shared" si="219"/>
        <v>0</v>
      </c>
      <c r="AC302" s="211" cm="1">
        <f t="array" ref="AC302">IF($AB302, INDEX(Appliances, $W302, 9), 0)</f>
        <v>0</v>
      </c>
      <c r="AD302" s="211" cm="1">
        <f t="array" ref="AD302">IF($AB302, INDEX(Appliances, $W302, 10), 0)</f>
        <v>0</v>
      </c>
      <c r="AE302" s="212">
        <f t="shared" si="366"/>
        <v>0</v>
      </c>
      <c r="AF302" s="213">
        <f t="shared" si="367"/>
        <v>0</v>
      </c>
      <c r="AG302" s="222" t="str">
        <f t="shared" si="368"/>
        <v>-</v>
      </c>
      <c r="AH302" s="210">
        <f>_xlfn.MAXIFS(Y!$F$61:$J$61, Y!$F$61:$J$61, "&lt;="&amp;AG302)</f>
        <v>0</v>
      </c>
      <c r="AI302" s="210" cm="1">
        <f t="array" ref="AI302">IFERROR(IF(AE302&gt;0, INDEX(Appliances, $W302, MATCH($AH302, Y!$F$61:$J$61, 0)+3),0), 0)</f>
        <v>0</v>
      </c>
      <c r="AJ302" s="64"/>
      <c r="AK302" s="211" t="b">
        <f t="shared" si="222"/>
        <v>0</v>
      </c>
      <c r="AL302" s="211" cm="1">
        <f t="array" ref="AL302">IF($AK302, INDEX(Appliances, $W302, 9), 0)</f>
        <v>0</v>
      </c>
      <c r="AM302" s="211" cm="1">
        <f t="array" ref="AM302">IF($AK302, INDEX(Appliances, $W302, 10), 0)</f>
        <v>0</v>
      </c>
      <c r="AN302" s="212">
        <f t="shared" si="369"/>
        <v>0</v>
      </c>
      <c r="AO302" s="213">
        <f t="shared" si="370"/>
        <v>0</v>
      </c>
      <c r="AP302" s="222" t="str">
        <f t="shared" si="371"/>
        <v>-</v>
      </c>
      <c r="AQ302" s="210">
        <f>_xlfn.MAXIFS(Y!$F$61:$J$61, Y!$F$61:$J$61, "&lt;="&amp;AP302)</f>
        <v>0</v>
      </c>
      <c r="AR302" s="210" cm="1">
        <f t="array" ref="AR302">IFERROR(IF(AN302&gt;0, INDEX(Appliances, $W302, MATCH($AQ302, Y!$F$61:$J$61, 0)+3),0), 0)</f>
        <v>0</v>
      </c>
      <c r="AS302" s="64"/>
      <c r="AT302" s="211" t="b">
        <f t="shared" si="226"/>
        <v>0</v>
      </c>
      <c r="AU302" s="211">
        <f t="shared" si="332"/>
        <v>0</v>
      </c>
      <c r="AV302" s="211">
        <f t="shared" si="333"/>
        <v>0</v>
      </c>
      <c r="AW302" s="212">
        <f t="shared" si="372"/>
        <v>0</v>
      </c>
      <c r="AX302" s="213">
        <f t="shared" si="373"/>
        <v>0</v>
      </c>
      <c r="AY302" s="222" t="str">
        <f t="shared" si="374"/>
        <v>-</v>
      </c>
      <c r="AZ302" s="210">
        <f>_xlfn.MAXIFS(Y!$F$61:$J$61, Y!$F$61:$J$61, "&lt;="&amp;AY302)</f>
        <v>0</v>
      </c>
      <c r="BA302" s="210" cm="1">
        <f t="array" ref="BA302">IFERROR(IF(AW302&gt;0, INDEX(Appliances, $W302, MATCH($AQ302, Y!$F$61:$J$61, 0)+3),0), 0)</f>
        <v>0</v>
      </c>
      <c r="BB302" s="64"/>
    </row>
    <row r="303" spans="1:54" s="264" customFormat="1" ht="12" x14ac:dyDescent="0.2">
      <c r="A303" s="64"/>
      <c r="B303" s="251">
        <v>281</v>
      </c>
      <c r="C303" s="255"/>
      <c r="D303" s="255"/>
      <c r="E303" s="256"/>
      <c r="F303" s="257" t="str">
        <f>IFERROR(VLOOKUP(E303, Z!$A$2:$C$4127, 3, FALSE), "")</f>
        <v/>
      </c>
      <c r="G303" s="258"/>
      <c r="H303" s="255"/>
      <c r="I303" s="255"/>
      <c r="J303" s="256"/>
      <c r="K303" s="259"/>
      <c r="L303" s="260"/>
      <c r="M303" s="253">
        <f t="shared" si="209"/>
        <v>0</v>
      </c>
      <c r="N303" s="261"/>
      <c r="O303" s="260"/>
      <c r="P303" s="253">
        <f t="shared" si="362"/>
        <v>0</v>
      </c>
      <c r="Q303" s="261"/>
      <c r="R303" s="260"/>
      <c r="S303" s="262">
        <f t="shared" si="363"/>
        <v>0</v>
      </c>
      <c r="T303" s="268"/>
      <c r="U303" s="263">
        <f t="shared" si="364"/>
        <v>0</v>
      </c>
      <c r="V303" s="64"/>
      <c r="W303" s="210">
        <f t="shared" si="375"/>
        <v>0</v>
      </c>
      <c r="X303" s="210" t="str">
        <f t="shared" si="365"/>
        <v>-</v>
      </c>
      <c r="Y303" s="210" t="e">
        <f>IF(X303, MATCH(J303, Y!$F$62:$H$62, 0), 0)</f>
        <v>#VALUE!</v>
      </c>
      <c r="Z303" s="210" cm="1">
        <f t="array" ref="Z303">IFERROR(IF($X303, INDEX(Appliances, $W303, $Y303+3), 0), 0)</f>
        <v>0</v>
      </c>
      <c r="AA303" s="64"/>
      <c r="AB303" s="211" t="b">
        <f t="shared" si="219"/>
        <v>0</v>
      </c>
      <c r="AC303" s="211" cm="1">
        <f t="array" ref="AC303">IF($AB303, INDEX(Appliances, $W303, 9), 0)</f>
        <v>0</v>
      </c>
      <c r="AD303" s="211" cm="1">
        <f t="array" ref="AD303">IF($AB303, INDEX(Appliances, $W303, 10), 0)</f>
        <v>0</v>
      </c>
      <c r="AE303" s="212">
        <f t="shared" si="366"/>
        <v>0</v>
      </c>
      <c r="AF303" s="213">
        <f t="shared" si="367"/>
        <v>0</v>
      </c>
      <c r="AG303" s="222" t="str">
        <f t="shared" si="368"/>
        <v>-</v>
      </c>
      <c r="AH303" s="210">
        <f>_xlfn.MAXIFS(Y!$F$61:$J$61, Y!$F$61:$J$61, "&lt;="&amp;AG303)</f>
        <v>0</v>
      </c>
      <c r="AI303" s="210" cm="1">
        <f t="array" ref="AI303">IFERROR(IF(AE303&gt;0, INDEX(Appliances, $W303, MATCH($AH303, Y!$F$61:$J$61, 0)+3),0), 0)</f>
        <v>0</v>
      </c>
      <c r="AJ303" s="64"/>
      <c r="AK303" s="211" t="b">
        <f t="shared" si="222"/>
        <v>0</v>
      </c>
      <c r="AL303" s="211" cm="1">
        <f t="array" ref="AL303">IF($AK303, INDEX(Appliances, $W303, 9), 0)</f>
        <v>0</v>
      </c>
      <c r="AM303" s="211" cm="1">
        <f t="array" ref="AM303">IF($AK303, INDEX(Appliances, $W303, 10), 0)</f>
        <v>0</v>
      </c>
      <c r="AN303" s="212">
        <f t="shared" si="369"/>
        <v>0</v>
      </c>
      <c r="AO303" s="213">
        <f t="shared" si="370"/>
        <v>0</v>
      </c>
      <c r="AP303" s="222" t="str">
        <f t="shared" si="371"/>
        <v>-</v>
      </c>
      <c r="AQ303" s="210">
        <f>_xlfn.MAXIFS(Y!$F$61:$J$61, Y!$F$61:$J$61, "&lt;="&amp;AP303)</f>
        <v>0</v>
      </c>
      <c r="AR303" s="210" cm="1">
        <f t="array" ref="AR303">IFERROR(IF(AN303&gt;0, INDEX(Appliances, $W303, MATCH($AQ303, Y!$F$61:$J$61, 0)+3),0), 0)</f>
        <v>0</v>
      </c>
      <c r="AS303" s="64"/>
      <c r="AT303" s="211" t="b">
        <f t="shared" si="226"/>
        <v>0</v>
      </c>
      <c r="AU303" s="211">
        <f t="shared" si="329"/>
        <v>0</v>
      </c>
      <c r="AV303" s="211">
        <f t="shared" si="330"/>
        <v>0</v>
      </c>
      <c r="AW303" s="212">
        <f t="shared" si="372"/>
        <v>0</v>
      </c>
      <c r="AX303" s="213">
        <f t="shared" si="373"/>
        <v>0</v>
      </c>
      <c r="AY303" s="222" t="str">
        <f t="shared" si="374"/>
        <v>-</v>
      </c>
      <c r="AZ303" s="210">
        <f>_xlfn.MAXIFS(Y!$F$61:$J$61, Y!$F$61:$J$61, "&lt;="&amp;AY303)</f>
        <v>0</v>
      </c>
      <c r="BA303" s="210" cm="1">
        <f t="array" ref="BA303">IFERROR(IF(AW303&gt;0, INDEX(Appliances, $W303, MATCH($AQ303, Y!$F$61:$J$61, 0)+3),0), 0)</f>
        <v>0</v>
      </c>
      <c r="BB303" s="64"/>
    </row>
    <row r="304" spans="1:54" s="264" customFormat="1" ht="12" x14ac:dyDescent="0.2">
      <c r="A304" s="64"/>
      <c r="B304" s="251">
        <v>282</v>
      </c>
      <c r="C304" s="255"/>
      <c r="D304" s="255"/>
      <c r="E304" s="256"/>
      <c r="F304" s="257" t="str">
        <f>IFERROR(VLOOKUP(E304, Z!$A$2:$C$4127, 3, FALSE), "")</f>
        <v/>
      </c>
      <c r="G304" s="258"/>
      <c r="H304" s="255"/>
      <c r="I304" s="255"/>
      <c r="J304" s="256"/>
      <c r="K304" s="259"/>
      <c r="L304" s="260"/>
      <c r="M304" s="253">
        <f t="shared" si="209"/>
        <v>0</v>
      </c>
      <c r="N304" s="261"/>
      <c r="O304" s="260"/>
      <c r="P304" s="253">
        <f t="shared" si="362"/>
        <v>0</v>
      </c>
      <c r="Q304" s="261"/>
      <c r="R304" s="260"/>
      <c r="S304" s="262">
        <f t="shared" si="363"/>
        <v>0</v>
      </c>
      <c r="T304" s="268"/>
      <c r="U304" s="263">
        <f t="shared" si="364"/>
        <v>0</v>
      </c>
      <c r="V304" s="64"/>
      <c r="W304" s="210">
        <f t="shared" si="375"/>
        <v>0</v>
      </c>
      <c r="X304" s="210" t="str">
        <f t="shared" si="365"/>
        <v>-</v>
      </c>
      <c r="Y304" s="210" t="e">
        <f>IF(X304, MATCH(J304, Y!$F$62:$H$62, 0), 0)</f>
        <v>#VALUE!</v>
      </c>
      <c r="Z304" s="210" cm="1">
        <f t="array" ref="Z304">IFERROR(IF($X304, INDEX(Appliances, $W304, $Y304+3), 0), 0)</f>
        <v>0</v>
      </c>
      <c r="AA304" s="64"/>
      <c r="AB304" s="211" t="b">
        <f t="shared" si="219"/>
        <v>0</v>
      </c>
      <c r="AC304" s="211" cm="1">
        <f t="array" ref="AC304">IF($AB304, INDEX(Appliances, $W304, 9), 0)</f>
        <v>0</v>
      </c>
      <c r="AD304" s="211" cm="1">
        <f t="array" ref="AD304">IF($AB304, INDEX(Appliances, $W304, 10), 0)</f>
        <v>0</v>
      </c>
      <c r="AE304" s="212">
        <f t="shared" si="366"/>
        <v>0</v>
      </c>
      <c r="AF304" s="213">
        <f t="shared" si="367"/>
        <v>0</v>
      </c>
      <c r="AG304" s="222" t="str">
        <f t="shared" si="368"/>
        <v>-</v>
      </c>
      <c r="AH304" s="210">
        <f>_xlfn.MAXIFS(Y!$F$61:$J$61, Y!$F$61:$J$61, "&lt;="&amp;AG304)</f>
        <v>0</v>
      </c>
      <c r="AI304" s="210" cm="1">
        <f t="array" ref="AI304">IFERROR(IF(AE304&gt;0, INDEX(Appliances, $W304, MATCH($AH304, Y!$F$61:$J$61, 0)+3),0), 0)</f>
        <v>0</v>
      </c>
      <c r="AJ304" s="64"/>
      <c r="AK304" s="211" t="b">
        <f t="shared" si="222"/>
        <v>0</v>
      </c>
      <c r="AL304" s="211" cm="1">
        <f t="array" ref="AL304">IF($AK304, INDEX(Appliances, $W304, 9), 0)</f>
        <v>0</v>
      </c>
      <c r="AM304" s="211" cm="1">
        <f t="array" ref="AM304">IF($AK304, INDEX(Appliances, $W304, 10), 0)</f>
        <v>0</v>
      </c>
      <c r="AN304" s="212">
        <f t="shared" si="369"/>
        <v>0</v>
      </c>
      <c r="AO304" s="213">
        <f t="shared" si="370"/>
        <v>0</v>
      </c>
      <c r="AP304" s="222" t="str">
        <f t="shared" si="371"/>
        <v>-</v>
      </c>
      <c r="AQ304" s="210">
        <f>_xlfn.MAXIFS(Y!$F$61:$J$61, Y!$F$61:$J$61, "&lt;="&amp;AP304)</f>
        <v>0</v>
      </c>
      <c r="AR304" s="210" cm="1">
        <f t="array" ref="AR304">IFERROR(IF(AN304&gt;0, INDEX(Appliances, $W304, MATCH($AQ304, Y!$F$61:$J$61, 0)+3),0), 0)</f>
        <v>0</v>
      </c>
      <c r="AS304" s="64"/>
      <c r="AT304" s="211" t="b">
        <f t="shared" si="226"/>
        <v>0</v>
      </c>
      <c r="AU304" s="211">
        <f t="shared" si="332"/>
        <v>0</v>
      </c>
      <c r="AV304" s="211">
        <f t="shared" si="333"/>
        <v>0</v>
      </c>
      <c r="AW304" s="212">
        <f t="shared" si="372"/>
        <v>0</v>
      </c>
      <c r="AX304" s="213">
        <f t="shared" si="373"/>
        <v>0</v>
      </c>
      <c r="AY304" s="222" t="str">
        <f t="shared" si="374"/>
        <v>-</v>
      </c>
      <c r="AZ304" s="210">
        <f>_xlfn.MAXIFS(Y!$F$61:$J$61, Y!$F$61:$J$61, "&lt;="&amp;AY304)</f>
        <v>0</v>
      </c>
      <c r="BA304" s="210" cm="1">
        <f t="array" ref="BA304">IFERROR(IF(AW304&gt;0, INDEX(Appliances, $W304, MATCH($AQ304, Y!$F$61:$J$61, 0)+3),0), 0)</f>
        <v>0</v>
      </c>
      <c r="BB304" s="64"/>
    </row>
    <row r="305" spans="1:54" s="264" customFormat="1" ht="12" x14ac:dyDescent="0.2">
      <c r="A305" s="64"/>
      <c r="B305" s="251">
        <v>283</v>
      </c>
      <c r="C305" s="255"/>
      <c r="D305" s="255"/>
      <c r="E305" s="256"/>
      <c r="F305" s="257" t="str">
        <f>IFERROR(VLOOKUP(E305, Z!$A$2:$C$4127, 3, FALSE), "")</f>
        <v/>
      </c>
      <c r="G305" s="258"/>
      <c r="H305" s="255"/>
      <c r="I305" s="255"/>
      <c r="J305" s="256"/>
      <c r="K305" s="259"/>
      <c r="L305" s="260"/>
      <c r="M305" s="253">
        <f t="shared" si="209"/>
        <v>0</v>
      </c>
      <c r="N305" s="261"/>
      <c r="O305" s="260"/>
      <c r="P305" s="253">
        <f t="shared" si="362"/>
        <v>0</v>
      </c>
      <c r="Q305" s="261"/>
      <c r="R305" s="260"/>
      <c r="S305" s="262">
        <f t="shared" si="363"/>
        <v>0</v>
      </c>
      <c r="T305" s="268"/>
      <c r="U305" s="263">
        <f t="shared" si="364"/>
        <v>0</v>
      </c>
      <c r="V305" s="64"/>
      <c r="W305" s="210">
        <f t="shared" si="375"/>
        <v>0</v>
      </c>
      <c r="X305" s="210" t="str">
        <f t="shared" si="365"/>
        <v>-</v>
      </c>
      <c r="Y305" s="210" t="e">
        <f>IF(X305, MATCH(J305, Y!$F$62:$H$62, 0), 0)</f>
        <v>#VALUE!</v>
      </c>
      <c r="Z305" s="210" cm="1">
        <f t="array" ref="Z305">IFERROR(IF($X305, INDEX(Appliances, $W305, $Y305+3), 0), 0)</f>
        <v>0</v>
      </c>
      <c r="AA305" s="64"/>
      <c r="AB305" s="211" t="b">
        <f t="shared" si="219"/>
        <v>0</v>
      </c>
      <c r="AC305" s="211" cm="1">
        <f t="array" ref="AC305">IF($AB305, INDEX(Appliances, $W305, 9), 0)</f>
        <v>0</v>
      </c>
      <c r="AD305" s="211" cm="1">
        <f t="array" ref="AD305">IF($AB305, INDEX(Appliances, $W305, 10), 0)</f>
        <v>0</v>
      </c>
      <c r="AE305" s="212">
        <f t="shared" si="366"/>
        <v>0</v>
      </c>
      <c r="AF305" s="213">
        <f t="shared" si="367"/>
        <v>0</v>
      </c>
      <c r="AG305" s="222" t="str">
        <f t="shared" si="368"/>
        <v>-</v>
      </c>
      <c r="AH305" s="210">
        <f>_xlfn.MAXIFS(Y!$F$61:$J$61, Y!$F$61:$J$61, "&lt;="&amp;AG305)</f>
        <v>0</v>
      </c>
      <c r="AI305" s="210" cm="1">
        <f t="array" ref="AI305">IFERROR(IF(AE305&gt;0, INDEX(Appliances, $W305, MATCH($AH305, Y!$F$61:$J$61, 0)+3),0), 0)</f>
        <v>0</v>
      </c>
      <c r="AJ305" s="64"/>
      <c r="AK305" s="211" t="b">
        <f t="shared" si="222"/>
        <v>0</v>
      </c>
      <c r="AL305" s="211" cm="1">
        <f t="array" ref="AL305">IF($AK305, INDEX(Appliances, $W305, 9), 0)</f>
        <v>0</v>
      </c>
      <c r="AM305" s="211" cm="1">
        <f t="array" ref="AM305">IF($AK305, INDEX(Appliances, $W305, 10), 0)</f>
        <v>0</v>
      </c>
      <c r="AN305" s="212">
        <f t="shared" si="369"/>
        <v>0</v>
      </c>
      <c r="AO305" s="213">
        <f t="shared" si="370"/>
        <v>0</v>
      </c>
      <c r="AP305" s="222" t="str">
        <f t="shared" si="371"/>
        <v>-</v>
      </c>
      <c r="AQ305" s="210">
        <f>_xlfn.MAXIFS(Y!$F$61:$J$61, Y!$F$61:$J$61, "&lt;="&amp;AP305)</f>
        <v>0</v>
      </c>
      <c r="AR305" s="210" cm="1">
        <f t="array" ref="AR305">IFERROR(IF(AN305&gt;0, INDEX(Appliances, $W305, MATCH($AQ305, Y!$F$61:$J$61, 0)+3),0), 0)</f>
        <v>0</v>
      </c>
      <c r="AS305" s="64"/>
      <c r="AT305" s="211" t="b">
        <f t="shared" si="226"/>
        <v>0</v>
      </c>
      <c r="AU305" s="211">
        <f t="shared" si="329"/>
        <v>0</v>
      </c>
      <c r="AV305" s="211">
        <f t="shared" si="330"/>
        <v>0</v>
      </c>
      <c r="AW305" s="212">
        <f t="shared" si="372"/>
        <v>0</v>
      </c>
      <c r="AX305" s="213">
        <f t="shared" si="373"/>
        <v>0</v>
      </c>
      <c r="AY305" s="222" t="str">
        <f t="shared" si="374"/>
        <v>-</v>
      </c>
      <c r="AZ305" s="210">
        <f>_xlfn.MAXIFS(Y!$F$61:$J$61, Y!$F$61:$J$61, "&lt;="&amp;AY305)</f>
        <v>0</v>
      </c>
      <c r="BA305" s="210" cm="1">
        <f t="array" ref="BA305">IFERROR(IF(AW305&gt;0, INDEX(Appliances, $W305, MATCH($AQ305, Y!$F$61:$J$61, 0)+3),0), 0)</f>
        <v>0</v>
      </c>
      <c r="BB305" s="64"/>
    </row>
    <row r="306" spans="1:54" s="264" customFormat="1" ht="12" x14ac:dyDescent="0.2">
      <c r="A306" s="64"/>
      <c r="B306" s="251">
        <v>284</v>
      </c>
      <c r="C306" s="255"/>
      <c r="D306" s="255"/>
      <c r="E306" s="256"/>
      <c r="F306" s="257" t="str">
        <f>IFERROR(VLOOKUP(E306, Z!$A$2:$C$4127, 3, FALSE), "")</f>
        <v/>
      </c>
      <c r="G306" s="258"/>
      <c r="H306" s="255"/>
      <c r="I306" s="255"/>
      <c r="J306" s="256"/>
      <c r="K306" s="259"/>
      <c r="L306" s="260"/>
      <c r="M306" s="253">
        <f t="shared" si="209"/>
        <v>0</v>
      </c>
      <c r="N306" s="261"/>
      <c r="O306" s="260"/>
      <c r="P306" s="253">
        <f t="shared" si="362"/>
        <v>0</v>
      </c>
      <c r="Q306" s="261"/>
      <c r="R306" s="260"/>
      <c r="S306" s="262">
        <f t="shared" si="363"/>
        <v>0</v>
      </c>
      <c r="T306" s="268"/>
      <c r="U306" s="263">
        <f t="shared" si="364"/>
        <v>0</v>
      </c>
      <c r="V306" s="64"/>
      <c r="W306" s="210">
        <f t="shared" si="375"/>
        <v>0</v>
      </c>
      <c r="X306" s="210" t="str">
        <f t="shared" si="365"/>
        <v>-</v>
      </c>
      <c r="Y306" s="210" t="e">
        <f>IF(X306, MATCH(J306, Y!$F$62:$H$62, 0), 0)</f>
        <v>#VALUE!</v>
      </c>
      <c r="Z306" s="210" cm="1">
        <f t="array" ref="Z306">IFERROR(IF($X306, INDEX(Appliances, $W306, $Y306+3), 0), 0)</f>
        <v>0</v>
      </c>
      <c r="AA306" s="64"/>
      <c r="AB306" s="211" t="b">
        <f t="shared" si="219"/>
        <v>0</v>
      </c>
      <c r="AC306" s="211" cm="1">
        <f t="array" ref="AC306">IF($AB306, INDEX(Appliances, $W306, 9), 0)</f>
        <v>0</v>
      </c>
      <c r="AD306" s="211" cm="1">
        <f t="array" ref="AD306">IF($AB306, INDEX(Appliances, $W306, 10), 0)</f>
        <v>0</v>
      </c>
      <c r="AE306" s="212">
        <f t="shared" si="366"/>
        <v>0</v>
      </c>
      <c r="AF306" s="213">
        <f t="shared" si="367"/>
        <v>0</v>
      </c>
      <c r="AG306" s="222" t="str">
        <f t="shared" si="368"/>
        <v>-</v>
      </c>
      <c r="AH306" s="210">
        <f>_xlfn.MAXIFS(Y!$F$61:$J$61, Y!$F$61:$J$61, "&lt;="&amp;AG306)</f>
        <v>0</v>
      </c>
      <c r="AI306" s="210" cm="1">
        <f t="array" ref="AI306">IFERROR(IF(AE306&gt;0, INDEX(Appliances, $W306, MATCH($AH306, Y!$F$61:$J$61, 0)+3),0), 0)</f>
        <v>0</v>
      </c>
      <c r="AJ306" s="64"/>
      <c r="AK306" s="211" t="b">
        <f t="shared" si="222"/>
        <v>0</v>
      </c>
      <c r="AL306" s="211" cm="1">
        <f t="array" ref="AL306">IF($AK306, INDEX(Appliances, $W306, 9), 0)</f>
        <v>0</v>
      </c>
      <c r="AM306" s="211" cm="1">
        <f t="array" ref="AM306">IF($AK306, INDEX(Appliances, $W306, 10), 0)</f>
        <v>0</v>
      </c>
      <c r="AN306" s="212">
        <f t="shared" si="369"/>
        <v>0</v>
      </c>
      <c r="AO306" s="213">
        <f t="shared" si="370"/>
        <v>0</v>
      </c>
      <c r="AP306" s="222" t="str">
        <f t="shared" si="371"/>
        <v>-</v>
      </c>
      <c r="AQ306" s="210">
        <f>_xlfn.MAXIFS(Y!$F$61:$J$61, Y!$F$61:$J$61, "&lt;="&amp;AP306)</f>
        <v>0</v>
      </c>
      <c r="AR306" s="210" cm="1">
        <f t="array" ref="AR306">IFERROR(IF(AN306&gt;0, INDEX(Appliances, $W306, MATCH($AQ306, Y!$F$61:$J$61, 0)+3),0), 0)</f>
        <v>0</v>
      </c>
      <c r="AS306" s="64"/>
      <c r="AT306" s="211" t="b">
        <f t="shared" si="226"/>
        <v>0</v>
      </c>
      <c r="AU306" s="211">
        <f t="shared" si="332"/>
        <v>0</v>
      </c>
      <c r="AV306" s="211">
        <f t="shared" si="333"/>
        <v>0</v>
      </c>
      <c r="AW306" s="212">
        <f t="shared" si="372"/>
        <v>0</v>
      </c>
      <c r="AX306" s="213">
        <f t="shared" si="373"/>
        <v>0</v>
      </c>
      <c r="AY306" s="222" t="str">
        <f t="shared" si="374"/>
        <v>-</v>
      </c>
      <c r="AZ306" s="210">
        <f>_xlfn.MAXIFS(Y!$F$61:$J$61, Y!$F$61:$J$61, "&lt;="&amp;AY306)</f>
        <v>0</v>
      </c>
      <c r="BA306" s="210" cm="1">
        <f t="array" ref="BA306">IFERROR(IF(AW306&gt;0, INDEX(Appliances, $W306, MATCH($AQ306, Y!$F$61:$J$61, 0)+3),0), 0)</f>
        <v>0</v>
      </c>
      <c r="BB306" s="64"/>
    </row>
    <row r="307" spans="1:54" s="264" customFormat="1" ht="12" x14ac:dyDescent="0.2">
      <c r="A307" s="64"/>
      <c r="B307" s="251">
        <v>285</v>
      </c>
      <c r="C307" s="255"/>
      <c r="D307" s="255"/>
      <c r="E307" s="256"/>
      <c r="F307" s="257" t="str">
        <f>IFERROR(VLOOKUP(E307, Z!$A$2:$C$4127, 3, FALSE), "")</f>
        <v/>
      </c>
      <c r="G307" s="258"/>
      <c r="H307" s="255"/>
      <c r="I307" s="255"/>
      <c r="J307" s="256"/>
      <c r="K307" s="259"/>
      <c r="L307" s="260"/>
      <c r="M307" s="253">
        <f t="shared" si="209"/>
        <v>0</v>
      </c>
      <c r="N307" s="261"/>
      <c r="O307" s="260"/>
      <c r="P307" s="253">
        <f t="shared" si="362"/>
        <v>0</v>
      </c>
      <c r="Q307" s="261"/>
      <c r="R307" s="260"/>
      <c r="S307" s="262">
        <f t="shared" si="363"/>
        <v>0</v>
      </c>
      <c r="T307" s="268"/>
      <c r="U307" s="263">
        <f t="shared" si="364"/>
        <v>0</v>
      </c>
      <c r="V307" s="64"/>
      <c r="W307" s="210">
        <f t="shared" si="375"/>
        <v>0</v>
      </c>
      <c r="X307" s="210" t="str">
        <f t="shared" si="365"/>
        <v>-</v>
      </c>
      <c r="Y307" s="210" t="e">
        <f>IF(X307, MATCH(J307, Y!$F$62:$H$62, 0), 0)</f>
        <v>#VALUE!</v>
      </c>
      <c r="Z307" s="210" cm="1">
        <f t="array" ref="Z307">IFERROR(IF($X307, INDEX(Appliances, $W307, $Y307+3), 0), 0)</f>
        <v>0</v>
      </c>
      <c r="AA307" s="64"/>
      <c r="AB307" s="211" t="b">
        <f t="shared" si="219"/>
        <v>0</v>
      </c>
      <c r="AC307" s="211" cm="1">
        <f t="array" ref="AC307">IF($AB307, INDEX(Appliances, $W307, 9), 0)</f>
        <v>0</v>
      </c>
      <c r="AD307" s="211" cm="1">
        <f t="array" ref="AD307">IF($AB307, INDEX(Appliances, $W307, 10), 0)</f>
        <v>0</v>
      </c>
      <c r="AE307" s="212">
        <f t="shared" si="366"/>
        <v>0</v>
      </c>
      <c r="AF307" s="213">
        <f t="shared" si="367"/>
        <v>0</v>
      </c>
      <c r="AG307" s="222" t="str">
        <f t="shared" si="368"/>
        <v>-</v>
      </c>
      <c r="AH307" s="210">
        <f>_xlfn.MAXIFS(Y!$F$61:$J$61, Y!$F$61:$J$61, "&lt;="&amp;AG307)</f>
        <v>0</v>
      </c>
      <c r="AI307" s="210" cm="1">
        <f t="array" ref="AI307">IFERROR(IF(AE307&gt;0, INDEX(Appliances, $W307, MATCH($AH307, Y!$F$61:$J$61, 0)+3),0), 0)</f>
        <v>0</v>
      </c>
      <c r="AJ307" s="64"/>
      <c r="AK307" s="211" t="b">
        <f t="shared" si="222"/>
        <v>0</v>
      </c>
      <c r="AL307" s="211" cm="1">
        <f t="array" ref="AL307">IF($AK307, INDEX(Appliances, $W307, 9), 0)</f>
        <v>0</v>
      </c>
      <c r="AM307" s="211" cm="1">
        <f t="array" ref="AM307">IF($AK307, INDEX(Appliances, $W307, 10), 0)</f>
        <v>0</v>
      </c>
      <c r="AN307" s="212">
        <f t="shared" si="369"/>
        <v>0</v>
      </c>
      <c r="AO307" s="213">
        <f t="shared" si="370"/>
        <v>0</v>
      </c>
      <c r="AP307" s="222" t="str">
        <f t="shared" si="371"/>
        <v>-</v>
      </c>
      <c r="AQ307" s="210">
        <f>_xlfn.MAXIFS(Y!$F$61:$J$61, Y!$F$61:$J$61, "&lt;="&amp;AP307)</f>
        <v>0</v>
      </c>
      <c r="AR307" s="210" cm="1">
        <f t="array" ref="AR307">IFERROR(IF(AN307&gt;0, INDEX(Appliances, $W307, MATCH($AQ307, Y!$F$61:$J$61, 0)+3),0), 0)</f>
        <v>0</v>
      </c>
      <c r="AS307" s="64"/>
      <c r="AT307" s="211" t="b">
        <f t="shared" si="226"/>
        <v>0</v>
      </c>
      <c r="AU307" s="211">
        <f t="shared" si="329"/>
        <v>0</v>
      </c>
      <c r="AV307" s="211">
        <f t="shared" si="330"/>
        <v>0</v>
      </c>
      <c r="AW307" s="212">
        <f t="shared" si="372"/>
        <v>0</v>
      </c>
      <c r="AX307" s="213">
        <f t="shared" si="373"/>
        <v>0</v>
      </c>
      <c r="AY307" s="222" t="str">
        <f t="shared" si="374"/>
        <v>-</v>
      </c>
      <c r="AZ307" s="210">
        <f>_xlfn.MAXIFS(Y!$F$61:$J$61, Y!$F$61:$J$61, "&lt;="&amp;AY307)</f>
        <v>0</v>
      </c>
      <c r="BA307" s="210" cm="1">
        <f t="array" ref="BA307">IFERROR(IF(AW307&gt;0, INDEX(Appliances, $W307, MATCH($AQ307, Y!$F$61:$J$61, 0)+3),0), 0)</f>
        <v>0</v>
      </c>
      <c r="BB307" s="64"/>
    </row>
    <row r="308" spans="1:54" s="264" customFormat="1" ht="12" x14ac:dyDescent="0.2">
      <c r="A308" s="64"/>
      <c r="B308" s="251">
        <v>286</v>
      </c>
      <c r="C308" s="255"/>
      <c r="D308" s="255"/>
      <c r="E308" s="256"/>
      <c r="F308" s="257" t="str">
        <f>IFERROR(VLOOKUP(E308, Z!$A$2:$C$4127, 3, FALSE), "")</f>
        <v/>
      </c>
      <c r="G308" s="258"/>
      <c r="H308" s="255"/>
      <c r="I308" s="255"/>
      <c r="J308" s="256"/>
      <c r="K308" s="259"/>
      <c r="L308" s="260"/>
      <c r="M308" s="253">
        <f t="shared" si="209"/>
        <v>0</v>
      </c>
      <c r="N308" s="261"/>
      <c r="O308" s="260"/>
      <c r="P308" s="253">
        <f t="shared" si="362"/>
        <v>0</v>
      </c>
      <c r="Q308" s="261"/>
      <c r="R308" s="260"/>
      <c r="S308" s="262">
        <f t="shared" si="363"/>
        <v>0</v>
      </c>
      <c r="T308" s="268"/>
      <c r="U308" s="263">
        <f t="shared" si="364"/>
        <v>0</v>
      </c>
      <c r="V308" s="64"/>
      <c r="W308" s="210">
        <f t="shared" si="375"/>
        <v>0</v>
      </c>
      <c r="X308" s="210" t="str">
        <f t="shared" si="365"/>
        <v>-</v>
      </c>
      <c r="Y308" s="210" t="e">
        <f>IF(X308, MATCH(J308, Y!$F$62:$H$62, 0), 0)</f>
        <v>#VALUE!</v>
      </c>
      <c r="Z308" s="210" cm="1">
        <f t="array" ref="Z308">IFERROR(IF($X308, INDEX(Appliances, $W308, $Y308+3), 0), 0)</f>
        <v>0</v>
      </c>
      <c r="AA308" s="64"/>
      <c r="AB308" s="211" t="b">
        <f t="shared" si="219"/>
        <v>0</v>
      </c>
      <c r="AC308" s="211" cm="1">
        <f t="array" ref="AC308">IF($AB308, INDEX(Appliances, $W308, 9), 0)</f>
        <v>0</v>
      </c>
      <c r="AD308" s="211" cm="1">
        <f t="array" ref="AD308">IF($AB308, INDEX(Appliances, $W308, 10), 0)</f>
        <v>0</v>
      </c>
      <c r="AE308" s="212">
        <f t="shared" si="366"/>
        <v>0</v>
      </c>
      <c r="AF308" s="213">
        <f t="shared" si="367"/>
        <v>0</v>
      </c>
      <c r="AG308" s="222" t="str">
        <f t="shared" si="368"/>
        <v>-</v>
      </c>
      <c r="AH308" s="210">
        <f>_xlfn.MAXIFS(Y!$F$61:$J$61, Y!$F$61:$J$61, "&lt;="&amp;AG308)</f>
        <v>0</v>
      </c>
      <c r="AI308" s="210" cm="1">
        <f t="array" ref="AI308">IFERROR(IF(AE308&gt;0, INDEX(Appliances, $W308, MATCH($AH308, Y!$F$61:$J$61, 0)+3),0), 0)</f>
        <v>0</v>
      </c>
      <c r="AJ308" s="64"/>
      <c r="AK308" s="211" t="b">
        <f t="shared" si="222"/>
        <v>0</v>
      </c>
      <c r="AL308" s="211" cm="1">
        <f t="array" ref="AL308">IF($AK308, INDEX(Appliances, $W308, 9), 0)</f>
        <v>0</v>
      </c>
      <c r="AM308" s="211" cm="1">
        <f t="array" ref="AM308">IF($AK308, INDEX(Appliances, $W308, 10), 0)</f>
        <v>0</v>
      </c>
      <c r="AN308" s="212">
        <f t="shared" si="369"/>
        <v>0</v>
      </c>
      <c r="AO308" s="213">
        <f t="shared" si="370"/>
        <v>0</v>
      </c>
      <c r="AP308" s="222" t="str">
        <f t="shared" si="371"/>
        <v>-</v>
      </c>
      <c r="AQ308" s="210">
        <f>_xlfn.MAXIFS(Y!$F$61:$J$61, Y!$F$61:$J$61, "&lt;="&amp;AP308)</f>
        <v>0</v>
      </c>
      <c r="AR308" s="210" cm="1">
        <f t="array" ref="AR308">IFERROR(IF(AN308&gt;0, INDEX(Appliances, $W308, MATCH($AQ308, Y!$F$61:$J$61, 0)+3),0), 0)</f>
        <v>0</v>
      </c>
      <c r="AS308" s="64"/>
      <c r="AT308" s="211" t="b">
        <f t="shared" si="226"/>
        <v>0</v>
      </c>
      <c r="AU308" s="211">
        <f t="shared" si="332"/>
        <v>0</v>
      </c>
      <c r="AV308" s="211">
        <f t="shared" si="333"/>
        <v>0</v>
      </c>
      <c r="AW308" s="212">
        <f t="shared" si="372"/>
        <v>0</v>
      </c>
      <c r="AX308" s="213">
        <f t="shared" si="373"/>
        <v>0</v>
      </c>
      <c r="AY308" s="222" t="str">
        <f t="shared" si="374"/>
        <v>-</v>
      </c>
      <c r="AZ308" s="210">
        <f>_xlfn.MAXIFS(Y!$F$61:$J$61, Y!$F$61:$J$61, "&lt;="&amp;AY308)</f>
        <v>0</v>
      </c>
      <c r="BA308" s="210" cm="1">
        <f t="array" ref="BA308">IFERROR(IF(AW308&gt;0, INDEX(Appliances, $W308, MATCH($AQ308, Y!$F$61:$J$61, 0)+3),0), 0)</f>
        <v>0</v>
      </c>
      <c r="BB308" s="64"/>
    </row>
    <row r="309" spans="1:54" s="264" customFormat="1" ht="12" x14ac:dyDescent="0.2">
      <c r="A309" s="64"/>
      <c r="B309" s="251">
        <v>287</v>
      </c>
      <c r="C309" s="255"/>
      <c r="D309" s="255"/>
      <c r="E309" s="256"/>
      <c r="F309" s="257" t="str">
        <f>IFERROR(VLOOKUP(E309, Z!$A$2:$C$4127, 3, FALSE), "")</f>
        <v/>
      </c>
      <c r="G309" s="258"/>
      <c r="H309" s="255"/>
      <c r="I309" s="255"/>
      <c r="J309" s="256"/>
      <c r="K309" s="259"/>
      <c r="L309" s="260"/>
      <c r="M309" s="253">
        <f t="shared" si="209"/>
        <v>0</v>
      </c>
      <c r="N309" s="261"/>
      <c r="O309" s="260"/>
      <c r="P309" s="253">
        <f t="shared" si="362"/>
        <v>0</v>
      </c>
      <c r="Q309" s="261"/>
      <c r="R309" s="260"/>
      <c r="S309" s="262">
        <f t="shared" si="363"/>
        <v>0</v>
      </c>
      <c r="T309" s="268"/>
      <c r="U309" s="263">
        <f t="shared" si="364"/>
        <v>0</v>
      </c>
      <c r="V309" s="64"/>
      <c r="W309" s="210">
        <f t="shared" si="375"/>
        <v>0</v>
      </c>
      <c r="X309" s="210" t="str">
        <f t="shared" si="365"/>
        <v>-</v>
      </c>
      <c r="Y309" s="210" t="e">
        <f>IF(X309, MATCH(J309, Y!$F$62:$H$62, 0), 0)</f>
        <v>#VALUE!</v>
      </c>
      <c r="Z309" s="210" cm="1">
        <f t="array" ref="Z309">IFERROR(IF($X309, INDEX(Appliances, $W309, $Y309+3), 0), 0)</f>
        <v>0</v>
      </c>
      <c r="AA309" s="64"/>
      <c r="AB309" s="211" t="b">
        <f t="shared" si="219"/>
        <v>0</v>
      </c>
      <c r="AC309" s="211" cm="1">
        <f t="array" ref="AC309">IF($AB309, INDEX(Appliances, $W309, 9), 0)</f>
        <v>0</v>
      </c>
      <c r="AD309" s="211" cm="1">
        <f t="array" ref="AD309">IF($AB309, INDEX(Appliances, $W309, 10), 0)</f>
        <v>0</v>
      </c>
      <c r="AE309" s="212">
        <f t="shared" si="366"/>
        <v>0</v>
      </c>
      <c r="AF309" s="213">
        <f t="shared" si="367"/>
        <v>0</v>
      </c>
      <c r="AG309" s="222" t="str">
        <f t="shared" si="368"/>
        <v>-</v>
      </c>
      <c r="AH309" s="210">
        <f>_xlfn.MAXIFS(Y!$F$61:$J$61, Y!$F$61:$J$61, "&lt;="&amp;AG309)</f>
        <v>0</v>
      </c>
      <c r="AI309" s="210" cm="1">
        <f t="array" ref="AI309">IFERROR(IF(AE309&gt;0, INDEX(Appliances, $W309, MATCH($AH309, Y!$F$61:$J$61, 0)+3),0), 0)</f>
        <v>0</v>
      </c>
      <c r="AJ309" s="64"/>
      <c r="AK309" s="211" t="b">
        <f t="shared" si="222"/>
        <v>0</v>
      </c>
      <c r="AL309" s="211" cm="1">
        <f t="array" ref="AL309">IF($AK309, INDEX(Appliances, $W309, 9), 0)</f>
        <v>0</v>
      </c>
      <c r="AM309" s="211" cm="1">
        <f t="array" ref="AM309">IF($AK309, INDEX(Appliances, $W309, 10), 0)</f>
        <v>0</v>
      </c>
      <c r="AN309" s="212">
        <f t="shared" si="369"/>
        <v>0</v>
      </c>
      <c r="AO309" s="213">
        <f t="shared" si="370"/>
        <v>0</v>
      </c>
      <c r="AP309" s="222" t="str">
        <f t="shared" si="371"/>
        <v>-</v>
      </c>
      <c r="AQ309" s="210">
        <f>_xlfn.MAXIFS(Y!$F$61:$J$61, Y!$F$61:$J$61, "&lt;="&amp;AP309)</f>
        <v>0</v>
      </c>
      <c r="AR309" s="210" cm="1">
        <f t="array" ref="AR309">IFERROR(IF(AN309&gt;0, INDEX(Appliances, $W309, MATCH($AQ309, Y!$F$61:$J$61, 0)+3),0), 0)</f>
        <v>0</v>
      </c>
      <c r="AS309" s="64"/>
      <c r="AT309" s="211" t="b">
        <f t="shared" si="226"/>
        <v>0</v>
      </c>
      <c r="AU309" s="211">
        <f t="shared" si="329"/>
        <v>0</v>
      </c>
      <c r="AV309" s="211">
        <f t="shared" si="330"/>
        <v>0</v>
      </c>
      <c r="AW309" s="212">
        <f t="shared" si="372"/>
        <v>0</v>
      </c>
      <c r="AX309" s="213">
        <f t="shared" si="373"/>
        <v>0</v>
      </c>
      <c r="AY309" s="222" t="str">
        <f t="shared" si="374"/>
        <v>-</v>
      </c>
      <c r="AZ309" s="210">
        <f>_xlfn.MAXIFS(Y!$F$61:$J$61, Y!$F$61:$J$61, "&lt;="&amp;AY309)</f>
        <v>0</v>
      </c>
      <c r="BA309" s="210" cm="1">
        <f t="array" ref="BA309">IFERROR(IF(AW309&gt;0, INDEX(Appliances, $W309, MATCH($AQ309, Y!$F$61:$J$61, 0)+3),0), 0)</f>
        <v>0</v>
      </c>
      <c r="BB309" s="64"/>
    </row>
    <row r="310" spans="1:54" s="264" customFormat="1" ht="12" x14ac:dyDescent="0.2">
      <c r="A310" s="64"/>
      <c r="B310" s="251">
        <v>288</v>
      </c>
      <c r="C310" s="255"/>
      <c r="D310" s="255"/>
      <c r="E310" s="256"/>
      <c r="F310" s="257" t="str">
        <f>IFERROR(VLOOKUP(E310, Z!$A$2:$C$4127, 3, FALSE), "")</f>
        <v/>
      </c>
      <c r="G310" s="258"/>
      <c r="H310" s="255"/>
      <c r="I310" s="255"/>
      <c r="J310" s="256"/>
      <c r="K310" s="259"/>
      <c r="L310" s="260"/>
      <c r="M310" s="253">
        <f t="shared" si="209"/>
        <v>0</v>
      </c>
      <c r="N310" s="261"/>
      <c r="O310" s="260"/>
      <c r="P310" s="253">
        <f t="shared" si="362"/>
        <v>0</v>
      </c>
      <c r="Q310" s="261"/>
      <c r="R310" s="260"/>
      <c r="S310" s="262">
        <f t="shared" si="363"/>
        <v>0</v>
      </c>
      <c r="T310" s="268"/>
      <c r="U310" s="263">
        <f t="shared" si="364"/>
        <v>0</v>
      </c>
      <c r="V310" s="64"/>
      <c r="W310" s="210">
        <f t="shared" si="375"/>
        <v>0</v>
      </c>
      <c r="X310" s="210" t="str">
        <f t="shared" si="365"/>
        <v>-</v>
      </c>
      <c r="Y310" s="210" t="e">
        <f>IF(X310, MATCH(J310, Y!$F$62:$H$62, 0), 0)</f>
        <v>#VALUE!</v>
      </c>
      <c r="Z310" s="210" cm="1">
        <f t="array" ref="Z310">IFERROR(IF($X310, INDEX(Appliances, $W310, $Y310+3), 0), 0)</f>
        <v>0</v>
      </c>
      <c r="AA310" s="64"/>
      <c r="AB310" s="211" t="b">
        <f t="shared" si="219"/>
        <v>0</v>
      </c>
      <c r="AC310" s="211" cm="1">
        <f t="array" ref="AC310">IF($AB310, INDEX(Appliances, $W310, 9), 0)</f>
        <v>0</v>
      </c>
      <c r="AD310" s="211" cm="1">
        <f t="array" ref="AD310">IF($AB310, INDEX(Appliances, $W310, 10), 0)</f>
        <v>0</v>
      </c>
      <c r="AE310" s="212">
        <f t="shared" si="366"/>
        <v>0</v>
      </c>
      <c r="AF310" s="213">
        <f t="shared" si="367"/>
        <v>0</v>
      </c>
      <c r="AG310" s="222" t="str">
        <f t="shared" si="368"/>
        <v>-</v>
      </c>
      <c r="AH310" s="210">
        <f>_xlfn.MAXIFS(Y!$F$61:$J$61, Y!$F$61:$J$61, "&lt;="&amp;AG310)</f>
        <v>0</v>
      </c>
      <c r="AI310" s="210" cm="1">
        <f t="array" ref="AI310">IFERROR(IF(AE310&gt;0, INDEX(Appliances, $W310, MATCH($AH310, Y!$F$61:$J$61, 0)+3),0), 0)</f>
        <v>0</v>
      </c>
      <c r="AJ310" s="64"/>
      <c r="AK310" s="211" t="b">
        <f t="shared" si="222"/>
        <v>0</v>
      </c>
      <c r="AL310" s="211" cm="1">
        <f t="array" ref="AL310">IF($AK310, INDEX(Appliances, $W310, 9), 0)</f>
        <v>0</v>
      </c>
      <c r="AM310" s="211" cm="1">
        <f t="array" ref="AM310">IF($AK310, INDEX(Appliances, $W310, 10), 0)</f>
        <v>0</v>
      </c>
      <c r="AN310" s="212">
        <f t="shared" si="369"/>
        <v>0</v>
      </c>
      <c r="AO310" s="213">
        <f t="shared" si="370"/>
        <v>0</v>
      </c>
      <c r="AP310" s="222" t="str">
        <f t="shared" si="371"/>
        <v>-</v>
      </c>
      <c r="AQ310" s="210">
        <f>_xlfn.MAXIFS(Y!$F$61:$J$61, Y!$F$61:$J$61, "&lt;="&amp;AP310)</f>
        <v>0</v>
      </c>
      <c r="AR310" s="210" cm="1">
        <f t="array" ref="AR310">IFERROR(IF(AN310&gt;0, INDEX(Appliances, $W310, MATCH($AQ310, Y!$F$61:$J$61, 0)+3),0), 0)</f>
        <v>0</v>
      </c>
      <c r="AS310" s="64"/>
      <c r="AT310" s="211" t="b">
        <f t="shared" si="226"/>
        <v>0</v>
      </c>
      <c r="AU310" s="211">
        <f t="shared" si="332"/>
        <v>0</v>
      </c>
      <c r="AV310" s="211">
        <f t="shared" si="333"/>
        <v>0</v>
      </c>
      <c r="AW310" s="212">
        <f t="shared" si="372"/>
        <v>0</v>
      </c>
      <c r="AX310" s="213">
        <f t="shared" si="373"/>
        <v>0</v>
      </c>
      <c r="AY310" s="222" t="str">
        <f t="shared" si="374"/>
        <v>-</v>
      </c>
      <c r="AZ310" s="210">
        <f>_xlfn.MAXIFS(Y!$F$61:$J$61, Y!$F$61:$J$61, "&lt;="&amp;AY310)</f>
        <v>0</v>
      </c>
      <c r="BA310" s="210" cm="1">
        <f t="array" ref="BA310">IFERROR(IF(AW310&gt;0, INDEX(Appliances, $W310, MATCH($AQ310, Y!$F$61:$J$61, 0)+3),0), 0)</f>
        <v>0</v>
      </c>
      <c r="BB310" s="64"/>
    </row>
    <row r="311" spans="1:54" s="264" customFormat="1" ht="12" x14ac:dyDescent="0.2">
      <c r="A311" s="64"/>
      <c r="B311" s="251">
        <v>289</v>
      </c>
      <c r="C311" s="255"/>
      <c r="D311" s="255"/>
      <c r="E311" s="256"/>
      <c r="F311" s="257" t="str">
        <f>IFERROR(VLOOKUP(E311, Z!$A$2:$C$4127, 3, FALSE), "")</f>
        <v/>
      </c>
      <c r="G311" s="258"/>
      <c r="H311" s="255"/>
      <c r="I311" s="255"/>
      <c r="J311" s="256"/>
      <c r="K311" s="259"/>
      <c r="L311" s="260"/>
      <c r="M311" s="253">
        <f t="shared" si="209"/>
        <v>0</v>
      </c>
      <c r="N311" s="261"/>
      <c r="O311" s="260"/>
      <c r="P311" s="253">
        <f t="shared" si="362"/>
        <v>0</v>
      </c>
      <c r="Q311" s="261"/>
      <c r="R311" s="260"/>
      <c r="S311" s="262">
        <f t="shared" si="363"/>
        <v>0</v>
      </c>
      <c r="T311" s="268"/>
      <c r="U311" s="263">
        <f t="shared" si="364"/>
        <v>0</v>
      </c>
      <c r="V311" s="64"/>
      <c r="W311" s="210">
        <f t="shared" si="375"/>
        <v>0</v>
      </c>
      <c r="X311" s="210" t="str">
        <f t="shared" si="365"/>
        <v>-</v>
      </c>
      <c r="Y311" s="210" t="e">
        <f>IF(X311, MATCH(J311, Y!$F$62:$H$62, 0), 0)</f>
        <v>#VALUE!</v>
      </c>
      <c r="Z311" s="210" cm="1">
        <f t="array" ref="Z311">IFERROR(IF($X311, INDEX(Appliances, $W311, $Y311+3), 0), 0)</f>
        <v>0</v>
      </c>
      <c r="AA311" s="64"/>
      <c r="AB311" s="211" t="b">
        <f t="shared" si="219"/>
        <v>0</v>
      </c>
      <c r="AC311" s="211" cm="1">
        <f t="array" ref="AC311">IF($AB311, INDEX(Appliances, $W311, 9), 0)</f>
        <v>0</v>
      </c>
      <c r="AD311" s="211" cm="1">
        <f t="array" ref="AD311">IF($AB311, INDEX(Appliances, $W311, 10), 0)</f>
        <v>0</v>
      </c>
      <c r="AE311" s="212">
        <f t="shared" si="366"/>
        <v>0</v>
      </c>
      <c r="AF311" s="213">
        <f t="shared" si="367"/>
        <v>0</v>
      </c>
      <c r="AG311" s="222" t="str">
        <f t="shared" si="368"/>
        <v>-</v>
      </c>
      <c r="AH311" s="210">
        <f>_xlfn.MAXIFS(Y!$F$61:$J$61, Y!$F$61:$J$61, "&lt;="&amp;AG311)</f>
        <v>0</v>
      </c>
      <c r="AI311" s="210" cm="1">
        <f t="array" ref="AI311">IFERROR(IF(AE311&gt;0, INDEX(Appliances, $W311, MATCH($AH311, Y!$F$61:$J$61, 0)+3),0), 0)</f>
        <v>0</v>
      </c>
      <c r="AJ311" s="64"/>
      <c r="AK311" s="211" t="b">
        <f t="shared" si="222"/>
        <v>0</v>
      </c>
      <c r="AL311" s="211" cm="1">
        <f t="array" ref="AL311">IF($AK311, INDEX(Appliances, $W311, 9), 0)</f>
        <v>0</v>
      </c>
      <c r="AM311" s="211" cm="1">
        <f t="array" ref="AM311">IF($AK311, INDEX(Appliances, $W311, 10), 0)</f>
        <v>0</v>
      </c>
      <c r="AN311" s="212">
        <f t="shared" si="369"/>
        <v>0</v>
      </c>
      <c r="AO311" s="213">
        <f t="shared" si="370"/>
        <v>0</v>
      </c>
      <c r="AP311" s="222" t="str">
        <f t="shared" si="371"/>
        <v>-</v>
      </c>
      <c r="AQ311" s="210">
        <f>_xlfn.MAXIFS(Y!$F$61:$J$61, Y!$F$61:$J$61, "&lt;="&amp;AP311)</f>
        <v>0</v>
      </c>
      <c r="AR311" s="210" cm="1">
        <f t="array" ref="AR311">IFERROR(IF(AN311&gt;0, INDEX(Appliances, $W311, MATCH($AQ311, Y!$F$61:$J$61, 0)+3),0), 0)</f>
        <v>0</v>
      </c>
      <c r="AS311" s="64"/>
      <c r="AT311" s="211" t="b">
        <f t="shared" si="226"/>
        <v>0</v>
      </c>
      <c r="AU311" s="211">
        <f t="shared" si="329"/>
        <v>0</v>
      </c>
      <c r="AV311" s="211">
        <f t="shared" si="330"/>
        <v>0</v>
      </c>
      <c r="AW311" s="212">
        <f t="shared" si="372"/>
        <v>0</v>
      </c>
      <c r="AX311" s="213">
        <f t="shared" si="373"/>
        <v>0</v>
      </c>
      <c r="AY311" s="222" t="str">
        <f t="shared" si="374"/>
        <v>-</v>
      </c>
      <c r="AZ311" s="210">
        <f>_xlfn.MAXIFS(Y!$F$61:$J$61, Y!$F$61:$J$61, "&lt;="&amp;AY311)</f>
        <v>0</v>
      </c>
      <c r="BA311" s="210" cm="1">
        <f t="array" ref="BA311">IFERROR(IF(AW311&gt;0, INDEX(Appliances, $W311, MATCH($AQ311, Y!$F$61:$J$61, 0)+3),0), 0)</f>
        <v>0</v>
      </c>
      <c r="BB311" s="64"/>
    </row>
    <row r="312" spans="1:54" s="264" customFormat="1" ht="12" x14ac:dyDescent="0.2">
      <c r="A312" s="64"/>
      <c r="B312" s="251">
        <v>290</v>
      </c>
      <c r="C312" s="255"/>
      <c r="D312" s="255"/>
      <c r="E312" s="256"/>
      <c r="F312" s="257" t="str">
        <f>IFERROR(VLOOKUP(E312, Z!$A$2:$C$4127, 3, FALSE), "")</f>
        <v/>
      </c>
      <c r="G312" s="258"/>
      <c r="H312" s="255"/>
      <c r="I312" s="255"/>
      <c r="J312" s="256"/>
      <c r="K312" s="259"/>
      <c r="L312" s="260"/>
      <c r="M312" s="253">
        <f t="shared" si="209"/>
        <v>0</v>
      </c>
      <c r="N312" s="261"/>
      <c r="O312" s="260"/>
      <c r="P312" s="253">
        <f t="shared" si="362"/>
        <v>0</v>
      </c>
      <c r="Q312" s="261"/>
      <c r="R312" s="260"/>
      <c r="S312" s="262">
        <f t="shared" si="363"/>
        <v>0</v>
      </c>
      <c r="T312" s="268"/>
      <c r="U312" s="263">
        <f t="shared" si="364"/>
        <v>0</v>
      </c>
      <c r="V312" s="64"/>
      <c r="W312" s="210">
        <f t="shared" si="375"/>
        <v>0</v>
      </c>
      <c r="X312" s="210" t="str">
        <f t="shared" si="365"/>
        <v>-</v>
      </c>
      <c r="Y312" s="210" t="e">
        <f>IF(X312, MATCH(J312, Y!$F$62:$H$62, 0), 0)</f>
        <v>#VALUE!</v>
      </c>
      <c r="Z312" s="210" cm="1">
        <f t="array" ref="Z312">IFERROR(IF($X312, INDEX(Appliances, $W312, $Y312+3), 0), 0)</f>
        <v>0</v>
      </c>
      <c r="AA312" s="64"/>
      <c r="AB312" s="211" t="b">
        <f t="shared" si="219"/>
        <v>0</v>
      </c>
      <c r="AC312" s="211" cm="1">
        <f t="array" ref="AC312">IF($AB312, INDEX(Appliances, $W312, 9), 0)</f>
        <v>0</v>
      </c>
      <c r="AD312" s="211" cm="1">
        <f t="array" ref="AD312">IF($AB312, INDEX(Appliances, $W312, 10), 0)</f>
        <v>0</v>
      </c>
      <c r="AE312" s="212">
        <f t="shared" si="366"/>
        <v>0</v>
      </c>
      <c r="AF312" s="213">
        <f t="shared" si="367"/>
        <v>0</v>
      </c>
      <c r="AG312" s="222" t="str">
        <f t="shared" si="368"/>
        <v>-</v>
      </c>
      <c r="AH312" s="210">
        <f>_xlfn.MAXIFS(Y!$F$61:$J$61, Y!$F$61:$J$61, "&lt;="&amp;AG312)</f>
        <v>0</v>
      </c>
      <c r="AI312" s="210" cm="1">
        <f t="array" ref="AI312">IFERROR(IF(AE312&gt;0, INDEX(Appliances, $W312, MATCH($AH312, Y!$F$61:$J$61, 0)+3),0), 0)</f>
        <v>0</v>
      </c>
      <c r="AJ312" s="64"/>
      <c r="AK312" s="211" t="b">
        <f t="shared" si="222"/>
        <v>0</v>
      </c>
      <c r="AL312" s="211" cm="1">
        <f t="array" ref="AL312">IF($AK312, INDEX(Appliances, $W312, 9), 0)</f>
        <v>0</v>
      </c>
      <c r="AM312" s="211" cm="1">
        <f t="array" ref="AM312">IF($AK312, INDEX(Appliances, $W312, 10), 0)</f>
        <v>0</v>
      </c>
      <c r="AN312" s="212">
        <f t="shared" si="369"/>
        <v>0</v>
      </c>
      <c r="AO312" s="213">
        <f t="shared" si="370"/>
        <v>0</v>
      </c>
      <c r="AP312" s="222" t="str">
        <f t="shared" si="371"/>
        <v>-</v>
      </c>
      <c r="AQ312" s="210">
        <f>_xlfn.MAXIFS(Y!$F$61:$J$61, Y!$F$61:$J$61, "&lt;="&amp;AP312)</f>
        <v>0</v>
      </c>
      <c r="AR312" s="210" cm="1">
        <f t="array" ref="AR312">IFERROR(IF(AN312&gt;0, INDEX(Appliances, $W312, MATCH($AQ312, Y!$F$61:$J$61, 0)+3),0), 0)</f>
        <v>0</v>
      </c>
      <c r="AS312" s="64"/>
      <c r="AT312" s="211" t="b">
        <f t="shared" si="226"/>
        <v>0</v>
      </c>
      <c r="AU312" s="211">
        <f t="shared" si="332"/>
        <v>0</v>
      </c>
      <c r="AV312" s="211">
        <f t="shared" si="333"/>
        <v>0</v>
      </c>
      <c r="AW312" s="212">
        <f t="shared" si="372"/>
        <v>0</v>
      </c>
      <c r="AX312" s="213">
        <f t="shared" si="373"/>
        <v>0</v>
      </c>
      <c r="AY312" s="222" t="str">
        <f t="shared" si="374"/>
        <v>-</v>
      </c>
      <c r="AZ312" s="210">
        <f>_xlfn.MAXIFS(Y!$F$61:$J$61, Y!$F$61:$J$61, "&lt;="&amp;AY312)</f>
        <v>0</v>
      </c>
      <c r="BA312" s="210" cm="1">
        <f t="array" ref="BA312">IFERROR(IF(AW312&gt;0, INDEX(Appliances, $W312, MATCH($AQ312, Y!$F$61:$J$61, 0)+3),0), 0)</f>
        <v>0</v>
      </c>
      <c r="BB312" s="64"/>
    </row>
    <row r="313" spans="1:54" s="264" customFormat="1" ht="12" x14ac:dyDescent="0.2">
      <c r="A313" s="64"/>
      <c r="B313" s="251">
        <v>291</v>
      </c>
      <c r="C313" s="255"/>
      <c r="D313" s="255"/>
      <c r="E313" s="256"/>
      <c r="F313" s="257" t="str">
        <f>IFERROR(VLOOKUP(E313, Z!$A$2:$C$4127, 3, FALSE), "")</f>
        <v/>
      </c>
      <c r="G313" s="258"/>
      <c r="H313" s="255"/>
      <c r="I313" s="255"/>
      <c r="J313" s="256"/>
      <c r="K313" s="259"/>
      <c r="L313" s="260"/>
      <c r="M313" s="253">
        <f t="shared" si="209"/>
        <v>0</v>
      </c>
      <c r="N313" s="261"/>
      <c r="O313" s="260"/>
      <c r="P313" s="253">
        <f t="shared" si="362"/>
        <v>0</v>
      </c>
      <c r="Q313" s="261"/>
      <c r="R313" s="260"/>
      <c r="S313" s="262">
        <f t="shared" si="363"/>
        <v>0</v>
      </c>
      <c r="T313" s="268"/>
      <c r="U313" s="263">
        <f t="shared" si="364"/>
        <v>0</v>
      </c>
      <c r="V313" s="64"/>
      <c r="W313" s="210">
        <f t="shared" si="375"/>
        <v>0</v>
      </c>
      <c r="X313" s="210" t="str">
        <f t="shared" si="365"/>
        <v>-</v>
      </c>
      <c r="Y313" s="210" t="e">
        <f>IF(X313, MATCH(J313, Y!$F$62:$H$62, 0), 0)</f>
        <v>#VALUE!</v>
      </c>
      <c r="Z313" s="210" cm="1">
        <f t="array" ref="Z313">IFERROR(IF($X313, INDEX(Appliances, $W313, $Y313+3), 0), 0)</f>
        <v>0</v>
      </c>
      <c r="AA313" s="64"/>
      <c r="AB313" s="211" t="b">
        <f t="shared" si="219"/>
        <v>0</v>
      </c>
      <c r="AC313" s="211" cm="1">
        <f t="array" ref="AC313">IF($AB313, INDEX(Appliances, $W313, 9), 0)</f>
        <v>0</v>
      </c>
      <c r="AD313" s="211" cm="1">
        <f t="array" ref="AD313">IF($AB313, INDEX(Appliances, $W313, 10), 0)</f>
        <v>0</v>
      </c>
      <c r="AE313" s="212">
        <f t="shared" si="366"/>
        <v>0</v>
      </c>
      <c r="AF313" s="213">
        <f t="shared" si="367"/>
        <v>0</v>
      </c>
      <c r="AG313" s="222" t="str">
        <f t="shared" si="368"/>
        <v>-</v>
      </c>
      <c r="AH313" s="210">
        <f>_xlfn.MAXIFS(Y!$F$61:$J$61, Y!$F$61:$J$61, "&lt;="&amp;AG313)</f>
        <v>0</v>
      </c>
      <c r="AI313" s="210" cm="1">
        <f t="array" ref="AI313">IFERROR(IF(AE313&gt;0, INDEX(Appliances, $W313, MATCH($AH313, Y!$F$61:$J$61, 0)+3),0), 0)</f>
        <v>0</v>
      </c>
      <c r="AJ313" s="64"/>
      <c r="AK313" s="211" t="b">
        <f t="shared" si="222"/>
        <v>0</v>
      </c>
      <c r="AL313" s="211" cm="1">
        <f t="array" ref="AL313">IF($AK313, INDEX(Appliances, $W313, 9), 0)</f>
        <v>0</v>
      </c>
      <c r="AM313" s="211" cm="1">
        <f t="array" ref="AM313">IF($AK313, INDEX(Appliances, $W313, 10), 0)</f>
        <v>0</v>
      </c>
      <c r="AN313" s="212">
        <f t="shared" si="369"/>
        <v>0</v>
      </c>
      <c r="AO313" s="213">
        <f t="shared" si="370"/>
        <v>0</v>
      </c>
      <c r="AP313" s="222" t="str">
        <f t="shared" si="371"/>
        <v>-</v>
      </c>
      <c r="AQ313" s="210">
        <f>_xlfn.MAXIFS(Y!$F$61:$J$61, Y!$F$61:$J$61, "&lt;="&amp;AP313)</f>
        <v>0</v>
      </c>
      <c r="AR313" s="210" cm="1">
        <f t="array" ref="AR313">IFERROR(IF(AN313&gt;0, INDEX(Appliances, $W313, MATCH($AQ313, Y!$F$61:$J$61, 0)+3),0), 0)</f>
        <v>0</v>
      </c>
      <c r="AS313" s="64"/>
      <c r="AT313" s="211" t="b">
        <f t="shared" si="226"/>
        <v>0</v>
      </c>
      <c r="AU313" s="211">
        <f t="shared" si="329"/>
        <v>0</v>
      </c>
      <c r="AV313" s="211">
        <f t="shared" si="330"/>
        <v>0</v>
      </c>
      <c r="AW313" s="212">
        <f t="shared" si="372"/>
        <v>0</v>
      </c>
      <c r="AX313" s="213">
        <f t="shared" si="373"/>
        <v>0</v>
      </c>
      <c r="AY313" s="222" t="str">
        <f t="shared" si="374"/>
        <v>-</v>
      </c>
      <c r="AZ313" s="210">
        <f>_xlfn.MAXIFS(Y!$F$61:$J$61, Y!$F$61:$J$61, "&lt;="&amp;AY313)</f>
        <v>0</v>
      </c>
      <c r="BA313" s="210" cm="1">
        <f t="array" ref="BA313">IFERROR(IF(AW313&gt;0, INDEX(Appliances, $W313, MATCH($AQ313, Y!$F$61:$J$61, 0)+3),0), 0)</f>
        <v>0</v>
      </c>
      <c r="BB313" s="64"/>
    </row>
    <row r="314" spans="1:54" s="264" customFormat="1" ht="12" x14ac:dyDescent="0.2">
      <c r="A314" s="64"/>
      <c r="B314" s="251">
        <v>292</v>
      </c>
      <c r="C314" s="255"/>
      <c r="D314" s="255"/>
      <c r="E314" s="256"/>
      <c r="F314" s="257" t="str">
        <f>IFERROR(VLOOKUP(E314, Z!$A$2:$C$4127, 3, FALSE), "")</f>
        <v/>
      </c>
      <c r="G314" s="258"/>
      <c r="H314" s="255"/>
      <c r="I314" s="255"/>
      <c r="J314" s="256"/>
      <c r="K314" s="259"/>
      <c r="L314" s="260"/>
      <c r="M314" s="253">
        <f t="shared" si="209"/>
        <v>0</v>
      </c>
      <c r="N314" s="261"/>
      <c r="O314" s="260"/>
      <c r="P314" s="253">
        <f t="shared" si="362"/>
        <v>0</v>
      </c>
      <c r="Q314" s="261"/>
      <c r="R314" s="260"/>
      <c r="S314" s="262">
        <f t="shared" si="363"/>
        <v>0</v>
      </c>
      <c r="T314" s="268"/>
      <c r="U314" s="263">
        <f t="shared" si="364"/>
        <v>0</v>
      </c>
      <c r="V314" s="64"/>
      <c r="W314" s="210">
        <f t="shared" si="375"/>
        <v>0</v>
      </c>
      <c r="X314" s="210" t="str">
        <f t="shared" si="365"/>
        <v>-</v>
      </c>
      <c r="Y314" s="210" t="e">
        <f>IF(X314, MATCH(J314, Y!$F$62:$H$62, 0), 0)</f>
        <v>#VALUE!</v>
      </c>
      <c r="Z314" s="210" cm="1">
        <f t="array" ref="Z314">IFERROR(IF($X314, INDEX(Appliances, $W314, $Y314+3), 0), 0)</f>
        <v>0</v>
      </c>
      <c r="AA314" s="64"/>
      <c r="AB314" s="211" t="b">
        <f t="shared" si="219"/>
        <v>0</v>
      </c>
      <c r="AC314" s="211" cm="1">
        <f t="array" ref="AC314">IF($AB314, INDEX(Appliances, $W314, 9), 0)</f>
        <v>0</v>
      </c>
      <c r="AD314" s="211" cm="1">
        <f t="array" ref="AD314">IF($AB314, INDEX(Appliances, $W314, 10), 0)</f>
        <v>0</v>
      </c>
      <c r="AE314" s="212">
        <f t="shared" si="366"/>
        <v>0</v>
      </c>
      <c r="AF314" s="213">
        <f t="shared" si="367"/>
        <v>0</v>
      </c>
      <c r="AG314" s="222" t="str">
        <f t="shared" si="368"/>
        <v>-</v>
      </c>
      <c r="AH314" s="210">
        <f>_xlfn.MAXIFS(Y!$F$61:$J$61, Y!$F$61:$J$61, "&lt;="&amp;AG314)</f>
        <v>0</v>
      </c>
      <c r="AI314" s="210" cm="1">
        <f t="array" ref="AI314">IFERROR(IF(AE314&gt;0, INDEX(Appliances, $W314, MATCH($AH314, Y!$F$61:$J$61, 0)+3),0), 0)</f>
        <v>0</v>
      </c>
      <c r="AJ314" s="64"/>
      <c r="AK314" s="211" t="b">
        <f t="shared" si="222"/>
        <v>0</v>
      </c>
      <c r="AL314" s="211" cm="1">
        <f t="array" ref="AL314">IF($AK314, INDEX(Appliances, $W314, 9), 0)</f>
        <v>0</v>
      </c>
      <c r="AM314" s="211" cm="1">
        <f t="array" ref="AM314">IF($AK314, INDEX(Appliances, $W314, 10), 0)</f>
        <v>0</v>
      </c>
      <c r="AN314" s="212">
        <f t="shared" si="369"/>
        <v>0</v>
      </c>
      <c r="AO314" s="213">
        <f t="shared" si="370"/>
        <v>0</v>
      </c>
      <c r="AP314" s="222" t="str">
        <f t="shared" si="371"/>
        <v>-</v>
      </c>
      <c r="AQ314" s="210">
        <f>_xlfn.MAXIFS(Y!$F$61:$J$61, Y!$F$61:$J$61, "&lt;="&amp;AP314)</f>
        <v>0</v>
      </c>
      <c r="AR314" s="210" cm="1">
        <f t="array" ref="AR314">IFERROR(IF(AN314&gt;0, INDEX(Appliances, $W314, MATCH($AQ314, Y!$F$61:$J$61, 0)+3),0), 0)</f>
        <v>0</v>
      </c>
      <c r="AS314" s="64"/>
      <c r="AT314" s="211" t="b">
        <f t="shared" si="226"/>
        <v>0</v>
      </c>
      <c r="AU314" s="211">
        <f t="shared" si="332"/>
        <v>0</v>
      </c>
      <c r="AV314" s="211">
        <f t="shared" si="333"/>
        <v>0</v>
      </c>
      <c r="AW314" s="212">
        <f t="shared" si="372"/>
        <v>0</v>
      </c>
      <c r="AX314" s="213">
        <f t="shared" si="373"/>
        <v>0</v>
      </c>
      <c r="AY314" s="222" t="str">
        <f t="shared" si="374"/>
        <v>-</v>
      </c>
      <c r="AZ314" s="210">
        <f>_xlfn.MAXIFS(Y!$F$61:$J$61, Y!$F$61:$J$61, "&lt;="&amp;AY314)</f>
        <v>0</v>
      </c>
      <c r="BA314" s="210" cm="1">
        <f t="array" ref="BA314">IFERROR(IF(AW314&gt;0, INDEX(Appliances, $W314, MATCH($AQ314, Y!$F$61:$J$61, 0)+3),0), 0)</f>
        <v>0</v>
      </c>
      <c r="BB314" s="64"/>
    </row>
    <row r="315" spans="1:54" s="264" customFormat="1" ht="12" x14ac:dyDescent="0.2">
      <c r="A315" s="64"/>
      <c r="B315" s="251">
        <v>293</v>
      </c>
      <c r="C315" s="255"/>
      <c r="D315" s="255"/>
      <c r="E315" s="256"/>
      <c r="F315" s="257" t="str">
        <f>IFERROR(VLOOKUP(E315, Z!$A$2:$C$4127, 3, FALSE), "")</f>
        <v/>
      </c>
      <c r="G315" s="258"/>
      <c r="H315" s="255"/>
      <c r="I315" s="255"/>
      <c r="J315" s="256"/>
      <c r="K315" s="259"/>
      <c r="L315" s="260"/>
      <c r="M315" s="253">
        <f t="shared" si="209"/>
        <v>0</v>
      </c>
      <c r="N315" s="261"/>
      <c r="O315" s="260"/>
      <c r="P315" s="253">
        <f t="shared" ref="P315:P378" si="376">AX315</f>
        <v>0</v>
      </c>
      <c r="Q315" s="261"/>
      <c r="R315" s="260"/>
      <c r="S315" s="262">
        <f t="shared" ref="S315:S378" si="377">AO315</f>
        <v>0</v>
      </c>
      <c r="T315" s="268"/>
      <c r="U315" s="263">
        <f t="shared" ref="U315:U378" si="378">MAX(Z315,AI315,AR315,BA315)*1000</f>
        <v>0</v>
      </c>
      <c r="V315" s="64"/>
      <c r="W315" s="210">
        <f t="shared" si="375"/>
        <v>0</v>
      </c>
      <c r="X315" s="210" t="str">
        <f t="shared" ref="X315:X378" si="379">IF(W315=0, "-", IF(W315&lt;=8, TRUE, FALSE))</f>
        <v>-</v>
      </c>
      <c r="Y315" s="210" t="e">
        <f>IF(X315, MATCH(J315, Y!$F$62:$H$62, 0), 0)</f>
        <v>#VALUE!</v>
      </c>
      <c r="Z315" s="210" cm="1">
        <f t="array" ref="Z315">IFERROR(IF($X315, INDEX(Appliances, $W315, $Y315+3), 0), 0)</f>
        <v>0</v>
      </c>
      <c r="AA315" s="64"/>
      <c r="AB315" s="211" t="b">
        <f t="shared" si="219"/>
        <v>0</v>
      </c>
      <c r="AC315" s="211" cm="1">
        <f t="array" ref="AC315">IF($AB315, INDEX(Appliances, $W315, 9), 0)</f>
        <v>0</v>
      </c>
      <c r="AD315" s="211" cm="1">
        <f t="array" ref="AD315">IF($AB315, INDEX(Appliances, $W315, 10), 0)</f>
        <v>0</v>
      </c>
      <c r="AE315" s="212">
        <f t="shared" ref="AE315:AE378" si="380">IF(AB315, $K315, 0)</f>
        <v>0</v>
      </c>
      <c r="AF315" s="213">
        <f t="shared" ref="AF315:AF378" si="381">IFERROR($AC315 * AE315 + $AD315, 0)</f>
        <v>0</v>
      </c>
      <c r="AG315" s="222" t="str">
        <f t="shared" ref="AG315:AG378" si="382">IFERROR(1 - L315/AF315, "-")</f>
        <v>-</v>
      </c>
      <c r="AH315" s="210">
        <f>_xlfn.MAXIFS(Y!$F$61:$J$61, Y!$F$61:$J$61, "&lt;="&amp;AG315)</f>
        <v>0</v>
      </c>
      <c r="AI315" s="210" cm="1">
        <f t="array" ref="AI315">IFERROR(IF(AE315&gt;0, INDEX(Appliances, $W315, MATCH($AH315, Y!$F$61:$J$61, 0)+3),0), 0)</f>
        <v>0</v>
      </c>
      <c r="AJ315" s="64"/>
      <c r="AK315" s="211" t="b">
        <f t="shared" si="222"/>
        <v>0</v>
      </c>
      <c r="AL315" s="211" cm="1">
        <f t="array" ref="AL315">IF($AK315, INDEX(Appliances, $W315, 9), 0)</f>
        <v>0</v>
      </c>
      <c r="AM315" s="211" cm="1">
        <f t="array" ref="AM315">IF($AK315, INDEX(Appliances, $W315, 10), 0)</f>
        <v>0</v>
      </c>
      <c r="AN315" s="212">
        <f t="shared" ref="AN315:AN378" si="383">IF(AK315, $Q315, 0)</f>
        <v>0</v>
      </c>
      <c r="AO315" s="213">
        <f t="shared" ref="AO315:AO378" si="384">IFERROR($AL315 * AN315 + $AM315, 0)</f>
        <v>0</v>
      </c>
      <c r="AP315" s="222" t="str">
        <f t="shared" ref="AP315:AP378" si="385">IFERROR(1 - R315/AO315, "-")</f>
        <v>-</v>
      </c>
      <c r="AQ315" s="210">
        <f>_xlfn.MAXIFS(Y!$F$61:$J$61, Y!$F$61:$J$61, "&lt;="&amp;AP315)</f>
        <v>0</v>
      </c>
      <c r="AR315" s="210" cm="1">
        <f t="array" ref="AR315">IFERROR(IF(AN315&gt;0, INDEX(Appliances, $W315, MATCH($AQ315, Y!$F$61:$J$61, 0)+3),0), 0)</f>
        <v>0</v>
      </c>
      <c r="AS315" s="64"/>
      <c r="AT315" s="211" t="b">
        <f t="shared" si="226"/>
        <v>0</v>
      </c>
      <c r="AU315" s="211">
        <f t="shared" si="329"/>
        <v>0</v>
      </c>
      <c r="AV315" s="211">
        <f t="shared" si="330"/>
        <v>0</v>
      </c>
      <c r="AW315" s="212">
        <f t="shared" ref="AW315:AW378" si="386">IF(AT315, $N315, 0)</f>
        <v>0</v>
      </c>
      <c r="AX315" s="213">
        <f t="shared" ref="AX315:AX378" si="387">IFERROR(IF(AW315&lt;35, $AU315 * AW315 + $AV315, 0.05), 0)</f>
        <v>0</v>
      </c>
      <c r="AY315" s="222" t="str">
        <f t="shared" ref="AY315:AY378" si="388">IFERROR(1 - AA315/AX315, "-")</f>
        <v>-</v>
      </c>
      <c r="AZ315" s="210">
        <f>_xlfn.MAXIFS(Y!$F$61:$J$61, Y!$F$61:$J$61, "&lt;="&amp;AY315)</f>
        <v>0</v>
      </c>
      <c r="BA315" s="210" cm="1">
        <f t="array" ref="BA315">IFERROR(IF(AW315&gt;0, INDEX(Appliances, $W315, MATCH($AQ315, Y!$F$61:$J$61, 0)+3),0), 0)</f>
        <v>0</v>
      </c>
      <c r="BB315" s="64"/>
    </row>
    <row r="316" spans="1:54" s="264" customFormat="1" ht="12" x14ac:dyDescent="0.2">
      <c r="A316" s="64"/>
      <c r="B316" s="251">
        <v>294</v>
      </c>
      <c r="C316" s="255"/>
      <c r="D316" s="255"/>
      <c r="E316" s="256"/>
      <c r="F316" s="257" t="str">
        <f>IFERROR(VLOOKUP(E316, Z!$A$2:$C$4127, 3, FALSE), "")</f>
        <v/>
      </c>
      <c r="G316" s="258"/>
      <c r="H316" s="255"/>
      <c r="I316" s="255"/>
      <c r="J316" s="256"/>
      <c r="K316" s="259"/>
      <c r="L316" s="260"/>
      <c r="M316" s="253">
        <f t="shared" si="209"/>
        <v>0</v>
      </c>
      <c r="N316" s="261"/>
      <c r="O316" s="260"/>
      <c r="P316" s="253">
        <f t="shared" si="376"/>
        <v>0</v>
      </c>
      <c r="Q316" s="261"/>
      <c r="R316" s="260"/>
      <c r="S316" s="262">
        <f t="shared" si="377"/>
        <v>0</v>
      </c>
      <c r="T316" s="268"/>
      <c r="U316" s="263">
        <f t="shared" si="378"/>
        <v>0</v>
      </c>
      <c r="V316" s="64"/>
      <c r="W316" s="210">
        <f t="shared" ref="W316:W379" si="389">IFERROR(IFERROR(IFERROR( MATCH(G316, INDEX(Appliances,,1), 0), MATCH(G316, INDEX(Appliances,,2), 0)), MATCH(G316, INDEX(Appliances,,3), 0)), 0)</f>
        <v>0</v>
      </c>
      <c r="X316" s="210" t="str">
        <f t="shared" si="379"/>
        <v>-</v>
      </c>
      <c r="Y316" s="210" t="e">
        <f>IF(X316, MATCH(J316, Y!$F$62:$H$62, 0), 0)</f>
        <v>#VALUE!</v>
      </c>
      <c r="Z316" s="210" cm="1">
        <f t="array" ref="Z316">IFERROR(IF($X316, INDEX(Appliances, $W316, $Y316+3), 0), 0)</f>
        <v>0</v>
      </c>
      <c r="AA316" s="64"/>
      <c r="AB316" s="211" t="b">
        <f t="shared" si="219"/>
        <v>0</v>
      </c>
      <c r="AC316" s="211" cm="1">
        <f t="array" ref="AC316">IF($AB316, INDEX(Appliances, $W316, 9), 0)</f>
        <v>0</v>
      </c>
      <c r="AD316" s="211" cm="1">
        <f t="array" ref="AD316">IF($AB316, INDEX(Appliances, $W316, 10), 0)</f>
        <v>0</v>
      </c>
      <c r="AE316" s="212">
        <f t="shared" si="380"/>
        <v>0</v>
      </c>
      <c r="AF316" s="213">
        <f t="shared" si="381"/>
        <v>0</v>
      </c>
      <c r="AG316" s="222" t="str">
        <f t="shared" si="382"/>
        <v>-</v>
      </c>
      <c r="AH316" s="210">
        <f>_xlfn.MAXIFS(Y!$F$61:$J$61, Y!$F$61:$J$61, "&lt;="&amp;AG316)</f>
        <v>0</v>
      </c>
      <c r="AI316" s="210" cm="1">
        <f t="array" ref="AI316">IFERROR(IF(AE316&gt;0, INDEX(Appliances, $W316, MATCH($AH316, Y!$F$61:$J$61, 0)+3),0), 0)</f>
        <v>0</v>
      </c>
      <c r="AJ316" s="64"/>
      <c r="AK316" s="211" t="b">
        <f t="shared" si="222"/>
        <v>0</v>
      </c>
      <c r="AL316" s="211" cm="1">
        <f t="array" ref="AL316">IF($AK316, INDEX(Appliances, $W316, 9), 0)</f>
        <v>0</v>
      </c>
      <c r="AM316" s="211" cm="1">
        <f t="array" ref="AM316">IF($AK316, INDEX(Appliances, $W316, 10), 0)</f>
        <v>0</v>
      </c>
      <c r="AN316" s="212">
        <f t="shared" si="383"/>
        <v>0</v>
      </c>
      <c r="AO316" s="213">
        <f t="shared" si="384"/>
        <v>0</v>
      </c>
      <c r="AP316" s="222" t="str">
        <f t="shared" si="385"/>
        <v>-</v>
      </c>
      <c r="AQ316" s="210">
        <f>_xlfn.MAXIFS(Y!$F$61:$J$61, Y!$F$61:$J$61, "&lt;="&amp;AP316)</f>
        <v>0</v>
      </c>
      <c r="AR316" s="210" cm="1">
        <f t="array" ref="AR316">IFERROR(IF(AN316&gt;0, INDEX(Appliances, $W316, MATCH($AQ316, Y!$F$61:$J$61, 0)+3),0), 0)</f>
        <v>0</v>
      </c>
      <c r="AS316" s="64"/>
      <c r="AT316" s="211" t="b">
        <f t="shared" si="226"/>
        <v>0</v>
      </c>
      <c r="AU316" s="211">
        <f t="shared" si="332"/>
        <v>0</v>
      </c>
      <c r="AV316" s="211">
        <f t="shared" si="333"/>
        <v>0</v>
      </c>
      <c r="AW316" s="212">
        <f t="shared" si="386"/>
        <v>0</v>
      </c>
      <c r="AX316" s="213">
        <f t="shared" si="387"/>
        <v>0</v>
      </c>
      <c r="AY316" s="222" t="str">
        <f t="shared" si="388"/>
        <v>-</v>
      </c>
      <c r="AZ316" s="210">
        <f>_xlfn.MAXIFS(Y!$F$61:$J$61, Y!$F$61:$J$61, "&lt;="&amp;AY316)</f>
        <v>0</v>
      </c>
      <c r="BA316" s="210" cm="1">
        <f t="array" ref="BA316">IFERROR(IF(AW316&gt;0, INDEX(Appliances, $W316, MATCH($AQ316, Y!$F$61:$J$61, 0)+3),0), 0)</f>
        <v>0</v>
      </c>
      <c r="BB316" s="64"/>
    </row>
    <row r="317" spans="1:54" s="264" customFormat="1" ht="12" x14ac:dyDescent="0.2">
      <c r="A317" s="64"/>
      <c r="B317" s="251">
        <v>295</v>
      </c>
      <c r="C317" s="255"/>
      <c r="D317" s="255"/>
      <c r="E317" s="256"/>
      <c r="F317" s="257" t="str">
        <f>IFERROR(VLOOKUP(E317, Z!$A$2:$C$4127, 3, FALSE), "")</f>
        <v/>
      </c>
      <c r="G317" s="258"/>
      <c r="H317" s="255"/>
      <c r="I317" s="255"/>
      <c r="J317" s="256"/>
      <c r="K317" s="259"/>
      <c r="L317" s="260"/>
      <c r="M317" s="253">
        <f t="shared" si="209"/>
        <v>0</v>
      </c>
      <c r="N317" s="261"/>
      <c r="O317" s="260"/>
      <c r="P317" s="253">
        <f t="shared" si="376"/>
        <v>0</v>
      </c>
      <c r="Q317" s="261"/>
      <c r="R317" s="260"/>
      <c r="S317" s="262">
        <f t="shared" si="377"/>
        <v>0</v>
      </c>
      <c r="T317" s="268"/>
      <c r="U317" s="263">
        <f t="shared" si="378"/>
        <v>0</v>
      </c>
      <c r="V317" s="64"/>
      <c r="W317" s="210">
        <f t="shared" si="389"/>
        <v>0</v>
      </c>
      <c r="X317" s="210" t="str">
        <f t="shared" si="379"/>
        <v>-</v>
      </c>
      <c r="Y317" s="210" t="e">
        <f>IF(X317, MATCH(J317, Y!$F$62:$H$62, 0), 0)</f>
        <v>#VALUE!</v>
      </c>
      <c r="Z317" s="210" cm="1">
        <f t="array" ref="Z317">IFERROR(IF($X317, INDEX(Appliances, $W317, $Y317+3), 0), 0)</f>
        <v>0</v>
      </c>
      <c r="AA317" s="64"/>
      <c r="AB317" s="211" t="b">
        <f t="shared" si="219"/>
        <v>0</v>
      </c>
      <c r="AC317" s="211" cm="1">
        <f t="array" ref="AC317">IF($AB317, INDEX(Appliances, $W317, 9), 0)</f>
        <v>0</v>
      </c>
      <c r="AD317" s="211" cm="1">
        <f t="array" ref="AD317">IF($AB317, INDEX(Appliances, $W317, 10), 0)</f>
        <v>0</v>
      </c>
      <c r="AE317" s="212">
        <f t="shared" si="380"/>
        <v>0</v>
      </c>
      <c r="AF317" s="213">
        <f t="shared" si="381"/>
        <v>0</v>
      </c>
      <c r="AG317" s="222" t="str">
        <f t="shared" si="382"/>
        <v>-</v>
      </c>
      <c r="AH317" s="210">
        <f>_xlfn.MAXIFS(Y!$F$61:$J$61, Y!$F$61:$J$61, "&lt;="&amp;AG317)</f>
        <v>0</v>
      </c>
      <c r="AI317" s="210" cm="1">
        <f t="array" ref="AI317">IFERROR(IF(AE317&gt;0, INDEX(Appliances, $W317, MATCH($AH317, Y!$F$61:$J$61, 0)+3),0), 0)</f>
        <v>0</v>
      </c>
      <c r="AJ317" s="64"/>
      <c r="AK317" s="211" t="b">
        <f t="shared" si="222"/>
        <v>0</v>
      </c>
      <c r="AL317" s="211" cm="1">
        <f t="array" ref="AL317">IF($AK317, INDEX(Appliances, $W317, 9), 0)</f>
        <v>0</v>
      </c>
      <c r="AM317" s="211" cm="1">
        <f t="array" ref="AM317">IF($AK317, INDEX(Appliances, $W317, 10), 0)</f>
        <v>0</v>
      </c>
      <c r="AN317" s="212">
        <f t="shared" si="383"/>
        <v>0</v>
      </c>
      <c r="AO317" s="213">
        <f t="shared" si="384"/>
        <v>0</v>
      </c>
      <c r="AP317" s="222" t="str">
        <f t="shared" si="385"/>
        <v>-</v>
      </c>
      <c r="AQ317" s="210">
        <f>_xlfn.MAXIFS(Y!$F$61:$J$61, Y!$F$61:$J$61, "&lt;="&amp;AP317)</f>
        <v>0</v>
      </c>
      <c r="AR317" s="210" cm="1">
        <f t="array" ref="AR317">IFERROR(IF(AN317&gt;0, INDEX(Appliances, $W317, MATCH($AQ317, Y!$F$61:$J$61, 0)+3),0), 0)</f>
        <v>0</v>
      </c>
      <c r="AS317" s="64"/>
      <c r="AT317" s="211" t="b">
        <f t="shared" si="226"/>
        <v>0</v>
      </c>
      <c r="AU317" s="211">
        <f t="shared" si="329"/>
        <v>0</v>
      </c>
      <c r="AV317" s="211">
        <f t="shared" si="330"/>
        <v>0</v>
      </c>
      <c r="AW317" s="212">
        <f t="shared" si="386"/>
        <v>0</v>
      </c>
      <c r="AX317" s="213">
        <f t="shared" si="387"/>
        <v>0</v>
      </c>
      <c r="AY317" s="222" t="str">
        <f t="shared" si="388"/>
        <v>-</v>
      </c>
      <c r="AZ317" s="210">
        <f>_xlfn.MAXIFS(Y!$F$61:$J$61, Y!$F$61:$J$61, "&lt;="&amp;AY317)</f>
        <v>0</v>
      </c>
      <c r="BA317" s="210" cm="1">
        <f t="array" ref="BA317">IFERROR(IF(AW317&gt;0, INDEX(Appliances, $W317, MATCH($AQ317, Y!$F$61:$J$61, 0)+3),0), 0)</f>
        <v>0</v>
      </c>
      <c r="BB317" s="64"/>
    </row>
    <row r="318" spans="1:54" s="264" customFormat="1" ht="12" x14ac:dyDescent="0.2">
      <c r="A318" s="64"/>
      <c r="B318" s="251">
        <v>296</v>
      </c>
      <c r="C318" s="255"/>
      <c r="D318" s="255"/>
      <c r="E318" s="256"/>
      <c r="F318" s="257" t="str">
        <f>IFERROR(VLOOKUP(E318, Z!$A$2:$C$4127, 3, FALSE), "")</f>
        <v/>
      </c>
      <c r="G318" s="258"/>
      <c r="H318" s="255"/>
      <c r="I318" s="255"/>
      <c r="J318" s="256"/>
      <c r="K318" s="259"/>
      <c r="L318" s="260"/>
      <c r="M318" s="253">
        <f t="shared" si="209"/>
        <v>0</v>
      </c>
      <c r="N318" s="261"/>
      <c r="O318" s="260"/>
      <c r="P318" s="253">
        <f t="shared" si="376"/>
        <v>0</v>
      </c>
      <c r="Q318" s="261"/>
      <c r="R318" s="260"/>
      <c r="S318" s="262">
        <f t="shared" si="377"/>
        <v>0</v>
      </c>
      <c r="T318" s="268"/>
      <c r="U318" s="263">
        <f t="shared" si="378"/>
        <v>0</v>
      </c>
      <c r="V318" s="64"/>
      <c r="W318" s="210">
        <f t="shared" si="389"/>
        <v>0</v>
      </c>
      <c r="X318" s="210" t="str">
        <f t="shared" si="379"/>
        <v>-</v>
      </c>
      <c r="Y318" s="210" t="e">
        <f>IF(X318, MATCH(J318, Y!$F$62:$H$62, 0), 0)</f>
        <v>#VALUE!</v>
      </c>
      <c r="Z318" s="210" cm="1">
        <f t="array" ref="Z318">IFERROR(IF($X318, INDEX(Appliances, $W318, $Y318+3), 0), 0)</f>
        <v>0</v>
      </c>
      <c r="AA318" s="64"/>
      <c r="AB318" s="211" t="b">
        <f t="shared" si="219"/>
        <v>0</v>
      </c>
      <c r="AC318" s="211" cm="1">
        <f t="array" ref="AC318">IF($AB318, INDEX(Appliances, $W318, 9), 0)</f>
        <v>0</v>
      </c>
      <c r="AD318" s="211" cm="1">
        <f t="array" ref="AD318">IF($AB318, INDEX(Appliances, $W318, 10), 0)</f>
        <v>0</v>
      </c>
      <c r="AE318" s="212">
        <f t="shared" si="380"/>
        <v>0</v>
      </c>
      <c r="AF318" s="213">
        <f t="shared" si="381"/>
        <v>0</v>
      </c>
      <c r="AG318" s="222" t="str">
        <f t="shared" si="382"/>
        <v>-</v>
      </c>
      <c r="AH318" s="210">
        <f>_xlfn.MAXIFS(Y!$F$61:$J$61, Y!$F$61:$J$61, "&lt;="&amp;AG318)</f>
        <v>0</v>
      </c>
      <c r="AI318" s="210" cm="1">
        <f t="array" ref="AI318">IFERROR(IF(AE318&gt;0, INDEX(Appliances, $W318, MATCH($AH318, Y!$F$61:$J$61, 0)+3),0), 0)</f>
        <v>0</v>
      </c>
      <c r="AJ318" s="64"/>
      <c r="AK318" s="211" t="b">
        <f t="shared" si="222"/>
        <v>0</v>
      </c>
      <c r="AL318" s="211" cm="1">
        <f t="array" ref="AL318">IF($AK318, INDEX(Appliances, $W318, 9), 0)</f>
        <v>0</v>
      </c>
      <c r="AM318" s="211" cm="1">
        <f t="array" ref="AM318">IF($AK318, INDEX(Appliances, $W318, 10), 0)</f>
        <v>0</v>
      </c>
      <c r="AN318" s="212">
        <f t="shared" si="383"/>
        <v>0</v>
      </c>
      <c r="AO318" s="213">
        <f t="shared" si="384"/>
        <v>0</v>
      </c>
      <c r="AP318" s="222" t="str">
        <f t="shared" si="385"/>
        <v>-</v>
      </c>
      <c r="AQ318" s="210">
        <f>_xlfn.MAXIFS(Y!$F$61:$J$61, Y!$F$61:$J$61, "&lt;="&amp;AP318)</f>
        <v>0</v>
      </c>
      <c r="AR318" s="210" cm="1">
        <f t="array" ref="AR318">IFERROR(IF(AN318&gt;0, INDEX(Appliances, $W318, MATCH($AQ318, Y!$F$61:$J$61, 0)+3),0), 0)</f>
        <v>0</v>
      </c>
      <c r="AS318" s="64"/>
      <c r="AT318" s="211" t="b">
        <f t="shared" si="226"/>
        <v>0</v>
      </c>
      <c r="AU318" s="211">
        <f t="shared" si="332"/>
        <v>0</v>
      </c>
      <c r="AV318" s="211">
        <f t="shared" si="333"/>
        <v>0</v>
      </c>
      <c r="AW318" s="212">
        <f t="shared" si="386"/>
        <v>0</v>
      </c>
      <c r="AX318" s="213">
        <f t="shared" si="387"/>
        <v>0</v>
      </c>
      <c r="AY318" s="222" t="str">
        <f t="shared" si="388"/>
        <v>-</v>
      </c>
      <c r="AZ318" s="210">
        <f>_xlfn.MAXIFS(Y!$F$61:$J$61, Y!$F$61:$J$61, "&lt;="&amp;AY318)</f>
        <v>0</v>
      </c>
      <c r="BA318" s="210" cm="1">
        <f t="array" ref="BA318">IFERROR(IF(AW318&gt;0, INDEX(Appliances, $W318, MATCH($AQ318, Y!$F$61:$J$61, 0)+3),0), 0)</f>
        <v>0</v>
      </c>
      <c r="BB318" s="64"/>
    </row>
    <row r="319" spans="1:54" s="264" customFormat="1" ht="12" x14ac:dyDescent="0.2">
      <c r="A319" s="64"/>
      <c r="B319" s="251">
        <v>297</v>
      </c>
      <c r="C319" s="255"/>
      <c r="D319" s="255"/>
      <c r="E319" s="256"/>
      <c r="F319" s="257" t="str">
        <f>IFERROR(VLOOKUP(E319, Z!$A$2:$C$4127, 3, FALSE), "")</f>
        <v/>
      </c>
      <c r="G319" s="258"/>
      <c r="H319" s="255"/>
      <c r="I319" s="255"/>
      <c r="J319" s="256"/>
      <c r="K319" s="259"/>
      <c r="L319" s="260"/>
      <c r="M319" s="253">
        <f t="shared" si="209"/>
        <v>0</v>
      </c>
      <c r="N319" s="261"/>
      <c r="O319" s="260"/>
      <c r="P319" s="253">
        <f t="shared" si="376"/>
        <v>0</v>
      </c>
      <c r="Q319" s="261"/>
      <c r="R319" s="260"/>
      <c r="S319" s="262">
        <f t="shared" si="377"/>
        <v>0</v>
      </c>
      <c r="T319" s="268"/>
      <c r="U319" s="263">
        <f t="shared" si="378"/>
        <v>0</v>
      </c>
      <c r="V319" s="64"/>
      <c r="W319" s="210">
        <f t="shared" si="389"/>
        <v>0</v>
      </c>
      <c r="X319" s="210" t="str">
        <f t="shared" si="379"/>
        <v>-</v>
      </c>
      <c r="Y319" s="210" t="e">
        <f>IF(X319, MATCH(J319, Y!$F$62:$H$62, 0), 0)</f>
        <v>#VALUE!</v>
      </c>
      <c r="Z319" s="210" cm="1">
        <f t="array" ref="Z319">IFERROR(IF($X319, INDEX(Appliances, $W319, $Y319+3), 0), 0)</f>
        <v>0</v>
      </c>
      <c r="AA319" s="64"/>
      <c r="AB319" s="211" t="b">
        <f t="shared" si="219"/>
        <v>0</v>
      </c>
      <c r="AC319" s="211" cm="1">
        <f t="array" ref="AC319">IF($AB319, INDEX(Appliances, $W319, 9), 0)</f>
        <v>0</v>
      </c>
      <c r="AD319" s="211" cm="1">
        <f t="array" ref="AD319">IF($AB319, INDEX(Appliances, $W319, 10), 0)</f>
        <v>0</v>
      </c>
      <c r="AE319" s="212">
        <f t="shared" si="380"/>
        <v>0</v>
      </c>
      <c r="AF319" s="213">
        <f t="shared" si="381"/>
        <v>0</v>
      </c>
      <c r="AG319" s="222" t="str">
        <f t="shared" si="382"/>
        <v>-</v>
      </c>
      <c r="AH319" s="210">
        <f>_xlfn.MAXIFS(Y!$F$61:$J$61, Y!$F$61:$J$61, "&lt;="&amp;AG319)</f>
        <v>0</v>
      </c>
      <c r="AI319" s="210" cm="1">
        <f t="array" ref="AI319">IFERROR(IF(AE319&gt;0, INDEX(Appliances, $W319, MATCH($AH319, Y!$F$61:$J$61, 0)+3),0), 0)</f>
        <v>0</v>
      </c>
      <c r="AJ319" s="64"/>
      <c r="AK319" s="211" t="b">
        <f t="shared" si="222"/>
        <v>0</v>
      </c>
      <c r="AL319" s="211" cm="1">
        <f t="array" ref="AL319">IF($AK319, INDEX(Appliances, $W319, 9), 0)</f>
        <v>0</v>
      </c>
      <c r="AM319" s="211" cm="1">
        <f t="array" ref="AM319">IF($AK319, INDEX(Appliances, $W319, 10), 0)</f>
        <v>0</v>
      </c>
      <c r="AN319" s="212">
        <f t="shared" si="383"/>
        <v>0</v>
      </c>
      <c r="AO319" s="213">
        <f t="shared" si="384"/>
        <v>0</v>
      </c>
      <c r="AP319" s="222" t="str">
        <f t="shared" si="385"/>
        <v>-</v>
      </c>
      <c r="AQ319" s="210">
        <f>_xlfn.MAXIFS(Y!$F$61:$J$61, Y!$F$61:$J$61, "&lt;="&amp;AP319)</f>
        <v>0</v>
      </c>
      <c r="AR319" s="210" cm="1">
        <f t="array" ref="AR319">IFERROR(IF(AN319&gt;0, INDEX(Appliances, $W319, MATCH($AQ319, Y!$F$61:$J$61, 0)+3),0), 0)</f>
        <v>0</v>
      </c>
      <c r="AS319" s="64"/>
      <c r="AT319" s="211" t="b">
        <f t="shared" si="226"/>
        <v>0</v>
      </c>
      <c r="AU319" s="211">
        <f t="shared" si="329"/>
        <v>0</v>
      </c>
      <c r="AV319" s="211">
        <f t="shared" si="330"/>
        <v>0</v>
      </c>
      <c r="AW319" s="212">
        <f t="shared" si="386"/>
        <v>0</v>
      </c>
      <c r="AX319" s="213">
        <f t="shared" si="387"/>
        <v>0</v>
      </c>
      <c r="AY319" s="222" t="str">
        <f t="shared" si="388"/>
        <v>-</v>
      </c>
      <c r="AZ319" s="210">
        <f>_xlfn.MAXIFS(Y!$F$61:$J$61, Y!$F$61:$J$61, "&lt;="&amp;AY319)</f>
        <v>0</v>
      </c>
      <c r="BA319" s="210" cm="1">
        <f t="array" ref="BA319">IFERROR(IF(AW319&gt;0, INDEX(Appliances, $W319, MATCH($AQ319, Y!$F$61:$J$61, 0)+3),0), 0)</f>
        <v>0</v>
      </c>
      <c r="BB319" s="64"/>
    </row>
    <row r="320" spans="1:54" s="264" customFormat="1" ht="12" x14ac:dyDescent="0.2">
      <c r="A320" s="64"/>
      <c r="B320" s="251">
        <v>298</v>
      </c>
      <c r="C320" s="255"/>
      <c r="D320" s="255"/>
      <c r="E320" s="256"/>
      <c r="F320" s="257" t="str">
        <f>IFERROR(VLOOKUP(E320, Z!$A$2:$C$4127, 3, FALSE), "")</f>
        <v/>
      </c>
      <c r="G320" s="258"/>
      <c r="H320" s="255"/>
      <c r="I320" s="255"/>
      <c r="J320" s="256"/>
      <c r="K320" s="259"/>
      <c r="L320" s="260"/>
      <c r="M320" s="253">
        <f t="shared" si="209"/>
        <v>0</v>
      </c>
      <c r="N320" s="261"/>
      <c r="O320" s="260"/>
      <c r="P320" s="253">
        <f t="shared" si="376"/>
        <v>0</v>
      </c>
      <c r="Q320" s="261"/>
      <c r="R320" s="260"/>
      <c r="S320" s="262">
        <f t="shared" si="377"/>
        <v>0</v>
      </c>
      <c r="T320" s="268"/>
      <c r="U320" s="263">
        <f t="shared" si="378"/>
        <v>0</v>
      </c>
      <c r="V320" s="64"/>
      <c r="W320" s="210">
        <f t="shared" si="389"/>
        <v>0</v>
      </c>
      <c r="X320" s="210" t="str">
        <f t="shared" si="379"/>
        <v>-</v>
      </c>
      <c r="Y320" s="210" t="e">
        <f>IF(X320, MATCH(J320, Y!$F$62:$H$62, 0), 0)</f>
        <v>#VALUE!</v>
      </c>
      <c r="Z320" s="210" cm="1">
        <f t="array" ref="Z320">IFERROR(IF($X320, INDEX(Appliances, $W320, $Y320+3), 0), 0)</f>
        <v>0</v>
      </c>
      <c r="AA320" s="64"/>
      <c r="AB320" s="211" t="b">
        <f t="shared" si="219"/>
        <v>0</v>
      </c>
      <c r="AC320" s="211" cm="1">
        <f t="array" ref="AC320">IF($AB320, INDEX(Appliances, $W320, 9), 0)</f>
        <v>0</v>
      </c>
      <c r="AD320" s="211" cm="1">
        <f t="array" ref="AD320">IF($AB320, INDEX(Appliances, $W320, 10), 0)</f>
        <v>0</v>
      </c>
      <c r="AE320" s="212">
        <f t="shared" si="380"/>
        <v>0</v>
      </c>
      <c r="AF320" s="213">
        <f t="shared" si="381"/>
        <v>0</v>
      </c>
      <c r="AG320" s="222" t="str">
        <f t="shared" si="382"/>
        <v>-</v>
      </c>
      <c r="AH320" s="210">
        <f>_xlfn.MAXIFS(Y!$F$61:$J$61, Y!$F$61:$J$61, "&lt;="&amp;AG320)</f>
        <v>0</v>
      </c>
      <c r="AI320" s="210" cm="1">
        <f t="array" ref="AI320">IFERROR(IF(AE320&gt;0, INDEX(Appliances, $W320, MATCH($AH320, Y!$F$61:$J$61, 0)+3),0), 0)</f>
        <v>0</v>
      </c>
      <c r="AJ320" s="64"/>
      <c r="AK320" s="211" t="b">
        <f t="shared" si="222"/>
        <v>0</v>
      </c>
      <c r="AL320" s="211" cm="1">
        <f t="array" ref="AL320">IF($AK320, INDEX(Appliances, $W320, 9), 0)</f>
        <v>0</v>
      </c>
      <c r="AM320" s="211" cm="1">
        <f t="array" ref="AM320">IF($AK320, INDEX(Appliances, $W320, 10), 0)</f>
        <v>0</v>
      </c>
      <c r="AN320" s="212">
        <f t="shared" si="383"/>
        <v>0</v>
      </c>
      <c r="AO320" s="213">
        <f t="shared" si="384"/>
        <v>0</v>
      </c>
      <c r="AP320" s="222" t="str">
        <f t="shared" si="385"/>
        <v>-</v>
      </c>
      <c r="AQ320" s="210">
        <f>_xlfn.MAXIFS(Y!$F$61:$J$61, Y!$F$61:$J$61, "&lt;="&amp;AP320)</f>
        <v>0</v>
      </c>
      <c r="AR320" s="210" cm="1">
        <f t="array" ref="AR320">IFERROR(IF(AN320&gt;0, INDEX(Appliances, $W320, MATCH($AQ320, Y!$F$61:$J$61, 0)+3),0), 0)</f>
        <v>0</v>
      </c>
      <c r="AS320" s="64"/>
      <c r="AT320" s="211" t="b">
        <f t="shared" si="226"/>
        <v>0</v>
      </c>
      <c r="AU320" s="211">
        <f t="shared" si="332"/>
        <v>0</v>
      </c>
      <c r="AV320" s="211">
        <f t="shared" si="333"/>
        <v>0</v>
      </c>
      <c r="AW320" s="212">
        <f t="shared" si="386"/>
        <v>0</v>
      </c>
      <c r="AX320" s="213">
        <f t="shared" si="387"/>
        <v>0</v>
      </c>
      <c r="AY320" s="222" t="str">
        <f t="shared" si="388"/>
        <v>-</v>
      </c>
      <c r="AZ320" s="210">
        <f>_xlfn.MAXIFS(Y!$F$61:$J$61, Y!$F$61:$J$61, "&lt;="&amp;AY320)</f>
        <v>0</v>
      </c>
      <c r="BA320" s="210" cm="1">
        <f t="array" ref="BA320">IFERROR(IF(AW320&gt;0, INDEX(Appliances, $W320, MATCH($AQ320, Y!$F$61:$J$61, 0)+3),0), 0)</f>
        <v>0</v>
      </c>
      <c r="BB320" s="64"/>
    </row>
    <row r="321" spans="1:54" s="264" customFormat="1" ht="12" x14ac:dyDescent="0.2">
      <c r="A321" s="64"/>
      <c r="B321" s="251">
        <v>299</v>
      </c>
      <c r="C321" s="255"/>
      <c r="D321" s="255"/>
      <c r="E321" s="256"/>
      <c r="F321" s="257" t="str">
        <f>IFERROR(VLOOKUP(E321, Z!$A$2:$C$4127, 3, FALSE), "")</f>
        <v/>
      </c>
      <c r="G321" s="258"/>
      <c r="H321" s="255"/>
      <c r="I321" s="255"/>
      <c r="J321" s="256"/>
      <c r="K321" s="259"/>
      <c r="L321" s="260"/>
      <c r="M321" s="253">
        <f t="shared" si="209"/>
        <v>0</v>
      </c>
      <c r="N321" s="261"/>
      <c r="O321" s="260"/>
      <c r="P321" s="253">
        <f t="shared" si="376"/>
        <v>0</v>
      </c>
      <c r="Q321" s="261"/>
      <c r="R321" s="260"/>
      <c r="S321" s="262">
        <f t="shared" si="377"/>
        <v>0</v>
      </c>
      <c r="T321" s="268"/>
      <c r="U321" s="263">
        <f t="shared" si="378"/>
        <v>0</v>
      </c>
      <c r="V321" s="64"/>
      <c r="W321" s="210">
        <f t="shared" si="389"/>
        <v>0</v>
      </c>
      <c r="X321" s="210" t="str">
        <f t="shared" si="379"/>
        <v>-</v>
      </c>
      <c r="Y321" s="210" t="e">
        <f>IF(X321, MATCH(J321, Y!$F$62:$H$62, 0), 0)</f>
        <v>#VALUE!</v>
      </c>
      <c r="Z321" s="210" cm="1">
        <f t="array" ref="Z321">IFERROR(IF($X321, INDEX(Appliances, $W321, $Y321+3), 0), 0)</f>
        <v>0</v>
      </c>
      <c r="AA321" s="64"/>
      <c r="AB321" s="211" t="b">
        <f t="shared" si="219"/>
        <v>0</v>
      </c>
      <c r="AC321" s="211" cm="1">
        <f t="array" ref="AC321">IF($AB321, INDEX(Appliances, $W321, 9), 0)</f>
        <v>0</v>
      </c>
      <c r="AD321" s="211" cm="1">
        <f t="array" ref="AD321">IF($AB321, INDEX(Appliances, $W321, 10), 0)</f>
        <v>0</v>
      </c>
      <c r="AE321" s="212">
        <f t="shared" si="380"/>
        <v>0</v>
      </c>
      <c r="AF321" s="213">
        <f t="shared" si="381"/>
        <v>0</v>
      </c>
      <c r="AG321" s="222" t="str">
        <f t="shared" si="382"/>
        <v>-</v>
      </c>
      <c r="AH321" s="210">
        <f>_xlfn.MAXIFS(Y!$F$61:$J$61, Y!$F$61:$J$61, "&lt;="&amp;AG321)</f>
        <v>0</v>
      </c>
      <c r="AI321" s="210" cm="1">
        <f t="array" ref="AI321">IFERROR(IF(AE321&gt;0, INDEX(Appliances, $W321, MATCH($AH321, Y!$F$61:$J$61, 0)+3),0), 0)</f>
        <v>0</v>
      </c>
      <c r="AJ321" s="64"/>
      <c r="AK321" s="211" t="b">
        <f t="shared" si="222"/>
        <v>0</v>
      </c>
      <c r="AL321" s="211" cm="1">
        <f t="array" ref="AL321">IF($AK321, INDEX(Appliances, $W321, 9), 0)</f>
        <v>0</v>
      </c>
      <c r="AM321" s="211" cm="1">
        <f t="array" ref="AM321">IF($AK321, INDEX(Appliances, $W321, 10), 0)</f>
        <v>0</v>
      </c>
      <c r="AN321" s="212">
        <f t="shared" si="383"/>
        <v>0</v>
      </c>
      <c r="AO321" s="213">
        <f t="shared" si="384"/>
        <v>0</v>
      </c>
      <c r="AP321" s="222" t="str">
        <f t="shared" si="385"/>
        <v>-</v>
      </c>
      <c r="AQ321" s="210">
        <f>_xlfn.MAXIFS(Y!$F$61:$J$61, Y!$F$61:$J$61, "&lt;="&amp;AP321)</f>
        <v>0</v>
      </c>
      <c r="AR321" s="210" cm="1">
        <f t="array" ref="AR321">IFERROR(IF(AN321&gt;0, INDEX(Appliances, $W321, MATCH($AQ321, Y!$F$61:$J$61, 0)+3),0), 0)</f>
        <v>0</v>
      </c>
      <c r="AS321" s="64"/>
      <c r="AT321" s="211" t="b">
        <f t="shared" si="226"/>
        <v>0</v>
      </c>
      <c r="AU321" s="211">
        <f t="shared" si="329"/>
        <v>0</v>
      </c>
      <c r="AV321" s="211">
        <f t="shared" si="330"/>
        <v>0</v>
      </c>
      <c r="AW321" s="212">
        <f t="shared" si="386"/>
        <v>0</v>
      </c>
      <c r="AX321" s="213">
        <f t="shared" si="387"/>
        <v>0</v>
      </c>
      <c r="AY321" s="222" t="str">
        <f t="shared" si="388"/>
        <v>-</v>
      </c>
      <c r="AZ321" s="210">
        <f>_xlfn.MAXIFS(Y!$F$61:$J$61, Y!$F$61:$J$61, "&lt;="&amp;AY321)</f>
        <v>0</v>
      </c>
      <c r="BA321" s="210" cm="1">
        <f t="array" ref="BA321">IFERROR(IF(AW321&gt;0, INDEX(Appliances, $W321, MATCH($AQ321, Y!$F$61:$J$61, 0)+3),0), 0)</f>
        <v>0</v>
      </c>
      <c r="BB321" s="64"/>
    </row>
    <row r="322" spans="1:54" s="264" customFormat="1" ht="12" x14ac:dyDescent="0.2">
      <c r="A322" s="64"/>
      <c r="B322" s="251">
        <v>300</v>
      </c>
      <c r="C322" s="255"/>
      <c r="D322" s="255"/>
      <c r="E322" s="256"/>
      <c r="F322" s="257" t="str">
        <f>IFERROR(VLOOKUP(E322, Z!$A$2:$C$4127, 3, FALSE), "")</f>
        <v/>
      </c>
      <c r="G322" s="258"/>
      <c r="H322" s="255"/>
      <c r="I322" s="255"/>
      <c r="J322" s="256"/>
      <c r="K322" s="259"/>
      <c r="L322" s="260"/>
      <c r="M322" s="253">
        <f t="shared" si="209"/>
        <v>0</v>
      </c>
      <c r="N322" s="261"/>
      <c r="O322" s="260"/>
      <c r="P322" s="253">
        <f t="shared" si="376"/>
        <v>0</v>
      </c>
      <c r="Q322" s="261"/>
      <c r="R322" s="260"/>
      <c r="S322" s="262">
        <f t="shared" si="377"/>
        <v>0</v>
      </c>
      <c r="T322" s="268"/>
      <c r="U322" s="263">
        <f t="shared" si="378"/>
        <v>0</v>
      </c>
      <c r="V322" s="64"/>
      <c r="W322" s="210">
        <f t="shared" si="389"/>
        <v>0</v>
      </c>
      <c r="X322" s="210" t="str">
        <f t="shared" si="379"/>
        <v>-</v>
      </c>
      <c r="Y322" s="210" t="e">
        <f>IF(X322, MATCH(J322, Y!$F$62:$H$62, 0), 0)</f>
        <v>#VALUE!</v>
      </c>
      <c r="Z322" s="210" cm="1">
        <f t="array" ref="Z322">IFERROR(IF($X322, INDEX(Appliances, $W322, $Y322+3), 0), 0)</f>
        <v>0</v>
      </c>
      <c r="AA322" s="64"/>
      <c r="AB322" s="211" t="b">
        <f t="shared" si="219"/>
        <v>0</v>
      </c>
      <c r="AC322" s="211" cm="1">
        <f t="array" ref="AC322">IF($AB322, INDEX(Appliances, $W322, 9), 0)</f>
        <v>0</v>
      </c>
      <c r="AD322" s="211" cm="1">
        <f t="array" ref="AD322">IF($AB322, INDEX(Appliances, $W322, 10), 0)</f>
        <v>0</v>
      </c>
      <c r="AE322" s="212">
        <f t="shared" si="380"/>
        <v>0</v>
      </c>
      <c r="AF322" s="213">
        <f t="shared" si="381"/>
        <v>0</v>
      </c>
      <c r="AG322" s="222" t="str">
        <f t="shared" si="382"/>
        <v>-</v>
      </c>
      <c r="AH322" s="210">
        <f>_xlfn.MAXIFS(Y!$F$61:$J$61, Y!$F$61:$J$61, "&lt;="&amp;AG322)</f>
        <v>0</v>
      </c>
      <c r="AI322" s="210" cm="1">
        <f t="array" ref="AI322">IFERROR(IF(AE322&gt;0, INDEX(Appliances, $W322, MATCH($AH322, Y!$F$61:$J$61, 0)+3),0), 0)</f>
        <v>0</v>
      </c>
      <c r="AJ322" s="64"/>
      <c r="AK322" s="211" t="b">
        <f t="shared" si="222"/>
        <v>0</v>
      </c>
      <c r="AL322" s="211" cm="1">
        <f t="array" ref="AL322">IF($AK322, INDEX(Appliances, $W322, 9), 0)</f>
        <v>0</v>
      </c>
      <c r="AM322" s="211" cm="1">
        <f t="array" ref="AM322">IF($AK322, INDEX(Appliances, $W322, 10), 0)</f>
        <v>0</v>
      </c>
      <c r="AN322" s="212">
        <f t="shared" si="383"/>
        <v>0</v>
      </c>
      <c r="AO322" s="213">
        <f t="shared" si="384"/>
        <v>0</v>
      </c>
      <c r="AP322" s="222" t="str">
        <f t="shared" si="385"/>
        <v>-</v>
      </c>
      <c r="AQ322" s="210">
        <f>_xlfn.MAXIFS(Y!$F$61:$J$61, Y!$F$61:$J$61, "&lt;="&amp;AP322)</f>
        <v>0</v>
      </c>
      <c r="AR322" s="210" cm="1">
        <f t="array" ref="AR322">IFERROR(IF(AN322&gt;0, INDEX(Appliances, $W322, MATCH($AQ322, Y!$F$61:$J$61, 0)+3),0), 0)</f>
        <v>0</v>
      </c>
      <c r="AS322" s="64"/>
      <c r="AT322" s="211" t="b">
        <f t="shared" si="226"/>
        <v>0</v>
      </c>
      <c r="AU322" s="211">
        <f t="shared" si="332"/>
        <v>0</v>
      </c>
      <c r="AV322" s="211">
        <f t="shared" si="333"/>
        <v>0</v>
      </c>
      <c r="AW322" s="212">
        <f t="shared" si="386"/>
        <v>0</v>
      </c>
      <c r="AX322" s="213">
        <f t="shared" si="387"/>
        <v>0</v>
      </c>
      <c r="AY322" s="222" t="str">
        <f t="shared" si="388"/>
        <v>-</v>
      </c>
      <c r="AZ322" s="210">
        <f>_xlfn.MAXIFS(Y!$F$61:$J$61, Y!$F$61:$J$61, "&lt;="&amp;AY322)</f>
        <v>0</v>
      </c>
      <c r="BA322" s="210" cm="1">
        <f t="array" ref="BA322">IFERROR(IF(AW322&gt;0, INDEX(Appliances, $W322, MATCH($AQ322, Y!$F$61:$J$61, 0)+3),0), 0)</f>
        <v>0</v>
      </c>
      <c r="BB322" s="64"/>
    </row>
    <row r="323" spans="1:54" s="264" customFormat="1" ht="12" x14ac:dyDescent="0.2">
      <c r="A323" s="64"/>
      <c r="B323" s="251">
        <v>301</v>
      </c>
      <c r="C323" s="255"/>
      <c r="D323" s="255"/>
      <c r="E323" s="256"/>
      <c r="F323" s="257" t="str">
        <f>IFERROR(VLOOKUP(E323, Z!$A$2:$C$4127, 3, FALSE), "")</f>
        <v/>
      </c>
      <c r="G323" s="258"/>
      <c r="H323" s="255"/>
      <c r="I323" s="255"/>
      <c r="J323" s="256"/>
      <c r="K323" s="259"/>
      <c r="L323" s="260"/>
      <c r="M323" s="253">
        <f t="shared" si="209"/>
        <v>0</v>
      </c>
      <c r="N323" s="261"/>
      <c r="O323" s="260"/>
      <c r="P323" s="253">
        <f t="shared" si="376"/>
        <v>0</v>
      </c>
      <c r="Q323" s="261"/>
      <c r="R323" s="260"/>
      <c r="S323" s="262">
        <f t="shared" si="377"/>
        <v>0</v>
      </c>
      <c r="T323" s="268"/>
      <c r="U323" s="263">
        <f t="shared" si="378"/>
        <v>0</v>
      </c>
      <c r="V323" s="64"/>
      <c r="W323" s="210">
        <f t="shared" si="389"/>
        <v>0</v>
      </c>
      <c r="X323" s="210" t="str">
        <f t="shared" si="379"/>
        <v>-</v>
      </c>
      <c r="Y323" s="210" t="e">
        <f>IF(X323, MATCH(J323, Y!$F$62:$H$62, 0), 0)</f>
        <v>#VALUE!</v>
      </c>
      <c r="Z323" s="210" cm="1">
        <f t="array" ref="Z323">IFERROR(IF($X323, INDEX(Appliances, $W323, $Y323+3), 0), 0)</f>
        <v>0</v>
      </c>
      <c r="AA323" s="64"/>
      <c r="AB323" s="211" t="b">
        <f t="shared" si="219"/>
        <v>0</v>
      </c>
      <c r="AC323" s="211" cm="1">
        <f t="array" ref="AC323">IF($AB323, INDEX(Appliances, $W323, 9), 0)</f>
        <v>0</v>
      </c>
      <c r="AD323" s="211" cm="1">
        <f t="array" ref="AD323">IF($AB323, INDEX(Appliances, $W323, 10), 0)</f>
        <v>0</v>
      </c>
      <c r="AE323" s="212">
        <f t="shared" si="380"/>
        <v>0</v>
      </c>
      <c r="AF323" s="213">
        <f t="shared" si="381"/>
        <v>0</v>
      </c>
      <c r="AG323" s="222" t="str">
        <f t="shared" si="382"/>
        <v>-</v>
      </c>
      <c r="AH323" s="210">
        <f>_xlfn.MAXIFS(Y!$F$61:$J$61, Y!$F$61:$J$61, "&lt;="&amp;AG323)</f>
        <v>0</v>
      </c>
      <c r="AI323" s="210" cm="1">
        <f t="array" ref="AI323">IFERROR(IF(AE323&gt;0, INDEX(Appliances, $W323, MATCH($AH323, Y!$F$61:$J$61, 0)+3),0), 0)</f>
        <v>0</v>
      </c>
      <c r="AJ323" s="64"/>
      <c r="AK323" s="211" t="b">
        <f t="shared" si="222"/>
        <v>0</v>
      </c>
      <c r="AL323" s="211" cm="1">
        <f t="array" ref="AL323">IF($AK323, INDEX(Appliances, $W323, 9), 0)</f>
        <v>0</v>
      </c>
      <c r="AM323" s="211" cm="1">
        <f t="array" ref="AM323">IF($AK323, INDEX(Appliances, $W323, 10), 0)</f>
        <v>0</v>
      </c>
      <c r="AN323" s="212">
        <f t="shared" si="383"/>
        <v>0</v>
      </c>
      <c r="AO323" s="213">
        <f t="shared" si="384"/>
        <v>0</v>
      </c>
      <c r="AP323" s="222" t="str">
        <f t="shared" si="385"/>
        <v>-</v>
      </c>
      <c r="AQ323" s="210">
        <f>_xlfn.MAXIFS(Y!$F$61:$J$61, Y!$F$61:$J$61, "&lt;="&amp;AP323)</f>
        <v>0</v>
      </c>
      <c r="AR323" s="210" cm="1">
        <f t="array" ref="AR323">IFERROR(IF(AN323&gt;0, INDEX(Appliances, $W323, MATCH($AQ323, Y!$F$61:$J$61, 0)+3),0), 0)</f>
        <v>0</v>
      </c>
      <c r="AS323" s="64"/>
      <c r="AT323" s="211" t="b">
        <f t="shared" si="226"/>
        <v>0</v>
      </c>
      <c r="AU323" s="211">
        <f t="shared" si="329"/>
        <v>0</v>
      </c>
      <c r="AV323" s="211">
        <f t="shared" si="330"/>
        <v>0</v>
      </c>
      <c r="AW323" s="212">
        <f t="shared" si="386"/>
        <v>0</v>
      </c>
      <c r="AX323" s="213">
        <f t="shared" si="387"/>
        <v>0</v>
      </c>
      <c r="AY323" s="222" t="str">
        <f t="shared" si="388"/>
        <v>-</v>
      </c>
      <c r="AZ323" s="210">
        <f>_xlfn.MAXIFS(Y!$F$61:$J$61, Y!$F$61:$J$61, "&lt;="&amp;AY323)</f>
        <v>0</v>
      </c>
      <c r="BA323" s="210" cm="1">
        <f t="array" ref="BA323">IFERROR(IF(AW323&gt;0, INDEX(Appliances, $W323, MATCH($AQ323, Y!$F$61:$J$61, 0)+3),0), 0)</f>
        <v>0</v>
      </c>
      <c r="BB323" s="64"/>
    </row>
    <row r="324" spans="1:54" s="264" customFormat="1" ht="12" x14ac:dyDescent="0.2">
      <c r="A324" s="64"/>
      <c r="B324" s="251">
        <v>302</v>
      </c>
      <c r="C324" s="255"/>
      <c r="D324" s="255"/>
      <c r="E324" s="256"/>
      <c r="F324" s="257" t="str">
        <f>IFERROR(VLOOKUP(E324, Z!$A$2:$C$4127, 3, FALSE), "")</f>
        <v/>
      </c>
      <c r="G324" s="258"/>
      <c r="H324" s="255"/>
      <c r="I324" s="255"/>
      <c r="J324" s="256"/>
      <c r="K324" s="259"/>
      <c r="L324" s="260"/>
      <c r="M324" s="253">
        <f t="shared" si="209"/>
        <v>0</v>
      </c>
      <c r="N324" s="261"/>
      <c r="O324" s="260"/>
      <c r="P324" s="253">
        <f t="shared" si="376"/>
        <v>0</v>
      </c>
      <c r="Q324" s="261"/>
      <c r="R324" s="260"/>
      <c r="S324" s="262">
        <f t="shared" si="377"/>
        <v>0</v>
      </c>
      <c r="T324" s="268"/>
      <c r="U324" s="263">
        <f t="shared" si="378"/>
        <v>0</v>
      </c>
      <c r="V324" s="64"/>
      <c r="W324" s="210">
        <f t="shared" si="389"/>
        <v>0</v>
      </c>
      <c r="X324" s="210" t="str">
        <f t="shared" si="379"/>
        <v>-</v>
      </c>
      <c r="Y324" s="210" t="e">
        <f>IF(X324, MATCH(J324, Y!$F$62:$H$62, 0), 0)</f>
        <v>#VALUE!</v>
      </c>
      <c r="Z324" s="210" cm="1">
        <f t="array" ref="Z324">IFERROR(IF($X324, INDEX(Appliances, $W324, $Y324+3), 0), 0)</f>
        <v>0</v>
      </c>
      <c r="AA324" s="64"/>
      <c r="AB324" s="211" t="b">
        <f t="shared" si="219"/>
        <v>0</v>
      </c>
      <c r="AC324" s="211" cm="1">
        <f t="array" ref="AC324">IF($AB324, INDEX(Appliances, $W324, 9), 0)</f>
        <v>0</v>
      </c>
      <c r="AD324" s="211" cm="1">
        <f t="array" ref="AD324">IF($AB324, INDEX(Appliances, $W324, 10), 0)</f>
        <v>0</v>
      </c>
      <c r="AE324" s="212">
        <f t="shared" si="380"/>
        <v>0</v>
      </c>
      <c r="AF324" s="213">
        <f t="shared" si="381"/>
        <v>0</v>
      </c>
      <c r="AG324" s="222" t="str">
        <f t="shared" si="382"/>
        <v>-</v>
      </c>
      <c r="AH324" s="210">
        <f>_xlfn.MAXIFS(Y!$F$61:$J$61, Y!$F$61:$J$61, "&lt;="&amp;AG324)</f>
        <v>0</v>
      </c>
      <c r="AI324" s="210" cm="1">
        <f t="array" ref="AI324">IFERROR(IF(AE324&gt;0, INDEX(Appliances, $W324, MATCH($AH324, Y!$F$61:$J$61, 0)+3),0), 0)</f>
        <v>0</v>
      </c>
      <c r="AJ324" s="64"/>
      <c r="AK324" s="211" t="b">
        <f t="shared" si="222"/>
        <v>0</v>
      </c>
      <c r="AL324" s="211" cm="1">
        <f t="array" ref="AL324">IF($AK324, INDEX(Appliances, $W324, 9), 0)</f>
        <v>0</v>
      </c>
      <c r="AM324" s="211" cm="1">
        <f t="array" ref="AM324">IF($AK324, INDEX(Appliances, $W324, 10), 0)</f>
        <v>0</v>
      </c>
      <c r="AN324" s="212">
        <f t="shared" si="383"/>
        <v>0</v>
      </c>
      <c r="AO324" s="213">
        <f t="shared" si="384"/>
        <v>0</v>
      </c>
      <c r="AP324" s="222" t="str">
        <f t="shared" si="385"/>
        <v>-</v>
      </c>
      <c r="AQ324" s="210">
        <f>_xlfn.MAXIFS(Y!$F$61:$J$61, Y!$F$61:$J$61, "&lt;="&amp;AP324)</f>
        <v>0</v>
      </c>
      <c r="AR324" s="210" cm="1">
        <f t="array" ref="AR324">IFERROR(IF(AN324&gt;0, INDEX(Appliances, $W324, MATCH($AQ324, Y!$F$61:$J$61, 0)+3),0), 0)</f>
        <v>0</v>
      </c>
      <c r="AS324" s="64"/>
      <c r="AT324" s="211" t="b">
        <f t="shared" si="226"/>
        <v>0</v>
      </c>
      <c r="AU324" s="211">
        <f t="shared" si="332"/>
        <v>0</v>
      </c>
      <c r="AV324" s="211">
        <f t="shared" si="333"/>
        <v>0</v>
      </c>
      <c r="AW324" s="212">
        <f t="shared" si="386"/>
        <v>0</v>
      </c>
      <c r="AX324" s="213">
        <f t="shared" si="387"/>
        <v>0</v>
      </c>
      <c r="AY324" s="222" t="str">
        <f t="shared" si="388"/>
        <v>-</v>
      </c>
      <c r="AZ324" s="210">
        <f>_xlfn.MAXIFS(Y!$F$61:$J$61, Y!$F$61:$J$61, "&lt;="&amp;AY324)</f>
        <v>0</v>
      </c>
      <c r="BA324" s="210" cm="1">
        <f t="array" ref="BA324">IFERROR(IF(AW324&gt;0, INDEX(Appliances, $W324, MATCH($AQ324, Y!$F$61:$J$61, 0)+3),0), 0)</f>
        <v>0</v>
      </c>
      <c r="BB324" s="64"/>
    </row>
    <row r="325" spans="1:54" s="264" customFormat="1" ht="12" x14ac:dyDescent="0.2">
      <c r="A325" s="64"/>
      <c r="B325" s="251">
        <v>303</v>
      </c>
      <c r="C325" s="255"/>
      <c r="D325" s="255"/>
      <c r="E325" s="256"/>
      <c r="F325" s="257" t="str">
        <f>IFERROR(VLOOKUP(E325, Z!$A$2:$C$4127, 3, FALSE), "")</f>
        <v/>
      </c>
      <c r="G325" s="258"/>
      <c r="H325" s="255"/>
      <c r="I325" s="255"/>
      <c r="J325" s="256"/>
      <c r="K325" s="259"/>
      <c r="L325" s="260"/>
      <c r="M325" s="253">
        <f t="shared" si="209"/>
        <v>0</v>
      </c>
      <c r="N325" s="261"/>
      <c r="O325" s="260"/>
      <c r="P325" s="253">
        <f t="shared" si="376"/>
        <v>0</v>
      </c>
      <c r="Q325" s="261"/>
      <c r="R325" s="260"/>
      <c r="S325" s="262">
        <f t="shared" si="377"/>
        <v>0</v>
      </c>
      <c r="T325" s="268"/>
      <c r="U325" s="263">
        <f t="shared" si="378"/>
        <v>0</v>
      </c>
      <c r="V325" s="64"/>
      <c r="W325" s="210">
        <f t="shared" si="389"/>
        <v>0</v>
      </c>
      <c r="X325" s="210" t="str">
        <f t="shared" si="379"/>
        <v>-</v>
      </c>
      <c r="Y325" s="210" t="e">
        <f>IF(X325, MATCH(J325, Y!$F$62:$H$62, 0), 0)</f>
        <v>#VALUE!</v>
      </c>
      <c r="Z325" s="210" cm="1">
        <f t="array" ref="Z325">IFERROR(IF($X325, INDEX(Appliances, $W325, $Y325+3), 0), 0)</f>
        <v>0</v>
      </c>
      <c r="AA325" s="64"/>
      <c r="AB325" s="211" t="b">
        <f t="shared" si="219"/>
        <v>0</v>
      </c>
      <c r="AC325" s="211" cm="1">
        <f t="array" ref="AC325">IF($AB325, INDEX(Appliances, $W325, 9), 0)</f>
        <v>0</v>
      </c>
      <c r="AD325" s="211" cm="1">
        <f t="array" ref="AD325">IF($AB325, INDEX(Appliances, $W325, 10), 0)</f>
        <v>0</v>
      </c>
      <c r="AE325" s="212">
        <f t="shared" si="380"/>
        <v>0</v>
      </c>
      <c r="AF325" s="213">
        <f t="shared" si="381"/>
        <v>0</v>
      </c>
      <c r="AG325" s="222" t="str">
        <f t="shared" si="382"/>
        <v>-</v>
      </c>
      <c r="AH325" s="210">
        <f>_xlfn.MAXIFS(Y!$F$61:$J$61, Y!$F$61:$J$61, "&lt;="&amp;AG325)</f>
        <v>0</v>
      </c>
      <c r="AI325" s="210" cm="1">
        <f t="array" ref="AI325">IFERROR(IF(AE325&gt;0, INDEX(Appliances, $W325, MATCH($AH325, Y!$F$61:$J$61, 0)+3),0), 0)</f>
        <v>0</v>
      </c>
      <c r="AJ325" s="64"/>
      <c r="AK325" s="211" t="b">
        <f t="shared" si="222"/>
        <v>0</v>
      </c>
      <c r="AL325" s="211" cm="1">
        <f t="array" ref="AL325">IF($AK325, INDEX(Appliances, $W325, 9), 0)</f>
        <v>0</v>
      </c>
      <c r="AM325" s="211" cm="1">
        <f t="array" ref="AM325">IF($AK325, INDEX(Appliances, $W325, 10), 0)</f>
        <v>0</v>
      </c>
      <c r="AN325" s="212">
        <f t="shared" si="383"/>
        <v>0</v>
      </c>
      <c r="AO325" s="213">
        <f t="shared" si="384"/>
        <v>0</v>
      </c>
      <c r="AP325" s="222" t="str">
        <f t="shared" si="385"/>
        <v>-</v>
      </c>
      <c r="AQ325" s="210">
        <f>_xlfn.MAXIFS(Y!$F$61:$J$61, Y!$F$61:$J$61, "&lt;="&amp;AP325)</f>
        <v>0</v>
      </c>
      <c r="AR325" s="210" cm="1">
        <f t="array" ref="AR325">IFERROR(IF(AN325&gt;0, INDEX(Appliances, $W325, MATCH($AQ325, Y!$F$61:$J$61, 0)+3),0), 0)</f>
        <v>0</v>
      </c>
      <c r="AS325" s="64"/>
      <c r="AT325" s="211" t="b">
        <f t="shared" si="226"/>
        <v>0</v>
      </c>
      <c r="AU325" s="211">
        <f t="shared" si="329"/>
        <v>0</v>
      </c>
      <c r="AV325" s="211">
        <f t="shared" si="330"/>
        <v>0</v>
      </c>
      <c r="AW325" s="212">
        <f t="shared" si="386"/>
        <v>0</v>
      </c>
      <c r="AX325" s="213">
        <f t="shared" si="387"/>
        <v>0</v>
      </c>
      <c r="AY325" s="222" t="str">
        <f t="shared" si="388"/>
        <v>-</v>
      </c>
      <c r="AZ325" s="210">
        <f>_xlfn.MAXIFS(Y!$F$61:$J$61, Y!$F$61:$J$61, "&lt;="&amp;AY325)</f>
        <v>0</v>
      </c>
      <c r="BA325" s="210" cm="1">
        <f t="array" ref="BA325">IFERROR(IF(AW325&gt;0, INDEX(Appliances, $W325, MATCH($AQ325, Y!$F$61:$J$61, 0)+3),0), 0)</f>
        <v>0</v>
      </c>
      <c r="BB325" s="64"/>
    </row>
    <row r="326" spans="1:54" s="264" customFormat="1" ht="12" x14ac:dyDescent="0.2">
      <c r="A326" s="64"/>
      <c r="B326" s="251">
        <v>304</v>
      </c>
      <c r="C326" s="255"/>
      <c r="D326" s="255"/>
      <c r="E326" s="256"/>
      <c r="F326" s="257" t="str">
        <f>IFERROR(VLOOKUP(E326, Z!$A$2:$C$4127, 3, FALSE), "")</f>
        <v/>
      </c>
      <c r="G326" s="258"/>
      <c r="H326" s="255"/>
      <c r="I326" s="255"/>
      <c r="J326" s="256"/>
      <c r="K326" s="259"/>
      <c r="L326" s="260"/>
      <c r="M326" s="253">
        <f t="shared" si="209"/>
        <v>0</v>
      </c>
      <c r="N326" s="261"/>
      <c r="O326" s="260"/>
      <c r="P326" s="253">
        <f t="shared" si="376"/>
        <v>0</v>
      </c>
      <c r="Q326" s="261"/>
      <c r="R326" s="260"/>
      <c r="S326" s="262">
        <f t="shared" si="377"/>
        <v>0</v>
      </c>
      <c r="T326" s="268"/>
      <c r="U326" s="263">
        <f t="shared" si="378"/>
        <v>0</v>
      </c>
      <c r="V326" s="64"/>
      <c r="W326" s="210">
        <f t="shared" si="389"/>
        <v>0</v>
      </c>
      <c r="X326" s="210" t="str">
        <f t="shared" si="379"/>
        <v>-</v>
      </c>
      <c r="Y326" s="210" t="e">
        <f>IF(X326, MATCH(J326, Y!$F$62:$H$62, 0), 0)</f>
        <v>#VALUE!</v>
      </c>
      <c r="Z326" s="210" cm="1">
        <f t="array" ref="Z326">IFERROR(IF($X326, INDEX(Appliances, $W326, $Y326+3), 0), 0)</f>
        <v>0</v>
      </c>
      <c r="AA326" s="64"/>
      <c r="AB326" s="211" t="b">
        <f t="shared" si="219"/>
        <v>0</v>
      </c>
      <c r="AC326" s="211" cm="1">
        <f t="array" ref="AC326">IF($AB326, INDEX(Appliances, $W326, 9), 0)</f>
        <v>0</v>
      </c>
      <c r="AD326" s="211" cm="1">
        <f t="array" ref="AD326">IF($AB326, INDEX(Appliances, $W326, 10), 0)</f>
        <v>0</v>
      </c>
      <c r="AE326" s="212">
        <f t="shared" si="380"/>
        <v>0</v>
      </c>
      <c r="AF326" s="213">
        <f t="shared" si="381"/>
        <v>0</v>
      </c>
      <c r="AG326" s="222" t="str">
        <f t="shared" si="382"/>
        <v>-</v>
      </c>
      <c r="AH326" s="210">
        <f>_xlfn.MAXIFS(Y!$F$61:$J$61, Y!$F$61:$J$61, "&lt;="&amp;AG326)</f>
        <v>0</v>
      </c>
      <c r="AI326" s="210" cm="1">
        <f t="array" ref="AI326">IFERROR(IF(AE326&gt;0, INDEX(Appliances, $W326, MATCH($AH326, Y!$F$61:$J$61, 0)+3),0), 0)</f>
        <v>0</v>
      </c>
      <c r="AJ326" s="64"/>
      <c r="AK326" s="211" t="b">
        <f t="shared" si="222"/>
        <v>0</v>
      </c>
      <c r="AL326" s="211" cm="1">
        <f t="array" ref="AL326">IF($AK326, INDEX(Appliances, $W326, 9), 0)</f>
        <v>0</v>
      </c>
      <c r="AM326" s="211" cm="1">
        <f t="array" ref="AM326">IF($AK326, INDEX(Appliances, $W326, 10), 0)</f>
        <v>0</v>
      </c>
      <c r="AN326" s="212">
        <f t="shared" si="383"/>
        <v>0</v>
      </c>
      <c r="AO326" s="213">
        <f t="shared" si="384"/>
        <v>0</v>
      </c>
      <c r="AP326" s="222" t="str">
        <f t="shared" si="385"/>
        <v>-</v>
      </c>
      <c r="AQ326" s="210">
        <f>_xlfn.MAXIFS(Y!$F$61:$J$61, Y!$F$61:$J$61, "&lt;="&amp;AP326)</f>
        <v>0</v>
      </c>
      <c r="AR326" s="210" cm="1">
        <f t="array" ref="AR326">IFERROR(IF(AN326&gt;0, INDEX(Appliances, $W326, MATCH($AQ326, Y!$F$61:$J$61, 0)+3),0), 0)</f>
        <v>0</v>
      </c>
      <c r="AS326" s="64"/>
      <c r="AT326" s="211" t="b">
        <f t="shared" si="226"/>
        <v>0</v>
      </c>
      <c r="AU326" s="211">
        <f t="shared" si="332"/>
        <v>0</v>
      </c>
      <c r="AV326" s="211">
        <f t="shared" si="333"/>
        <v>0</v>
      </c>
      <c r="AW326" s="212">
        <f t="shared" si="386"/>
        <v>0</v>
      </c>
      <c r="AX326" s="213">
        <f t="shared" si="387"/>
        <v>0</v>
      </c>
      <c r="AY326" s="222" t="str">
        <f t="shared" si="388"/>
        <v>-</v>
      </c>
      <c r="AZ326" s="210">
        <f>_xlfn.MAXIFS(Y!$F$61:$J$61, Y!$F$61:$J$61, "&lt;="&amp;AY326)</f>
        <v>0</v>
      </c>
      <c r="BA326" s="210" cm="1">
        <f t="array" ref="BA326">IFERROR(IF(AW326&gt;0, INDEX(Appliances, $W326, MATCH($AQ326, Y!$F$61:$J$61, 0)+3),0), 0)</f>
        <v>0</v>
      </c>
      <c r="BB326" s="64"/>
    </row>
    <row r="327" spans="1:54" s="264" customFormat="1" ht="12" x14ac:dyDescent="0.2">
      <c r="A327" s="64"/>
      <c r="B327" s="251">
        <v>305</v>
      </c>
      <c r="C327" s="255"/>
      <c r="D327" s="255"/>
      <c r="E327" s="256"/>
      <c r="F327" s="257" t="str">
        <f>IFERROR(VLOOKUP(E327, Z!$A$2:$C$4127, 3, FALSE), "")</f>
        <v/>
      </c>
      <c r="G327" s="258"/>
      <c r="H327" s="255"/>
      <c r="I327" s="255"/>
      <c r="J327" s="256"/>
      <c r="K327" s="259"/>
      <c r="L327" s="260"/>
      <c r="M327" s="253">
        <f t="shared" si="209"/>
        <v>0</v>
      </c>
      <c r="N327" s="261"/>
      <c r="O327" s="260"/>
      <c r="P327" s="253">
        <f t="shared" si="376"/>
        <v>0</v>
      </c>
      <c r="Q327" s="261"/>
      <c r="R327" s="260"/>
      <c r="S327" s="262">
        <f t="shared" si="377"/>
        <v>0</v>
      </c>
      <c r="T327" s="268"/>
      <c r="U327" s="263">
        <f t="shared" si="378"/>
        <v>0</v>
      </c>
      <c r="V327" s="64"/>
      <c r="W327" s="210">
        <f t="shared" si="389"/>
        <v>0</v>
      </c>
      <c r="X327" s="210" t="str">
        <f t="shared" si="379"/>
        <v>-</v>
      </c>
      <c r="Y327" s="210" t="e">
        <f>IF(X327, MATCH(J327, Y!$F$62:$H$62, 0), 0)</f>
        <v>#VALUE!</v>
      </c>
      <c r="Z327" s="210" cm="1">
        <f t="array" ref="Z327">IFERROR(IF($X327, INDEX(Appliances, $W327, $Y327+3), 0), 0)</f>
        <v>0</v>
      </c>
      <c r="AA327" s="64"/>
      <c r="AB327" s="211" t="b">
        <f t="shared" si="219"/>
        <v>0</v>
      </c>
      <c r="AC327" s="211" cm="1">
        <f t="array" ref="AC327">IF($AB327, INDEX(Appliances, $W327, 9), 0)</f>
        <v>0</v>
      </c>
      <c r="AD327" s="211" cm="1">
        <f t="array" ref="AD327">IF($AB327, INDEX(Appliances, $W327, 10), 0)</f>
        <v>0</v>
      </c>
      <c r="AE327" s="212">
        <f t="shared" si="380"/>
        <v>0</v>
      </c>
      <c r="AF327" s="213">
        <f t="shared" si="381"/>
        <v>0</v>
      </c>
      <c r="AG327" s="222" t="str">
        <f t="shared" si="382"/>
        <v>-</v>
      </c>
      <c r="AH327" s="210">
        <f>_xlfn.MAXIFS(Y!$F$61:$J$61, Y!$F$61:$J$61, "&lt;="&amp;AG327)</f>
        <v>0</v>
      </c>
      <c r="AI327" s="210" cm="1">
        <f t="array" ref="AI327">IFERROR(IF(AE327&gt;0, INDEX(Appliances, $W327, MATCH($AH327, Y!$F$61:$J$61, 0)+3),0), 0)</f>
        <v>0</v>
      </c>
      <c r="AJ327" s="64"/>
      <c r="AK327" s="211" t="b">
        <f t="shared" si="222"/>
        <v>0</v>
      </c>
      <c r="AL327" s="211" cm="1">
        <f t="array" ref="AL327">IF($AK327, INDEX(Appliances, $W327, 9), 0)</f>
        <v>0</v>
      </c>
      <c r="AM327" s="211" cm="1">
        <f t="array" ref="AM327">IF($AK327, INDEX(Appliances, $W327, 10), 0)</f>
        <v>0</v>
      </c>
      <c r="AN327" s="212">
        <f t="shared" si="383"/>
        <v>0</v>
      </c>
      <c r="AO327" s="213">
        <f t="shared" si="384"/>
        <v>0</v>
      </c>
      <c r="AP327" s="222" t="str">
        <f t="shared" si="385"/>
        <v>-</v>
      </c>
      <c r="AQ327" s="210">
        <f>_xlfn.MAXIFS(Y!$F$61:$J$61, Y!$F$61:$J$61, "&lt;="&amp;AP327)</f>
        <v>0</v>
      </c>
      <c r="AR327" s="210" cm="1">
        <f t="array" ref="AR327">IFERROR(IF(AN327&gt;0, INDEX(Appliances, $W327, MATCH($AQ327, Y!$F$61:$J$61, 0)+3),0), 0)</f>
        <v>0</v>
      </c>
      <c r="AS327" s="64"/>
      <c r="AT327" s="211" t="b">
        <f t="shared" si="226"/>
        <v>0</v>
      </c>
      <c r="AU327" s="211">
        <f t="shared" si="329"/>
        <v>0</v>
      </c>
      <c r="AV327" s="211">
        <f t="shared" si="330"/>
        <v>0</v>
      </c>
      <c r="AW327" s="212">
        <f t="shared" si="386"/>
        <v>0</v>
      </c>
      <c r="AX327" s="213">
        <f t="shared" si="387"/>
        <v>0</v>
      </c>
      <c r="AY327" s="222" t="str">
        <f t="shared" si="388"/>
        <v>-</v>
      </c>
      <c r="AZ327" s="210">
        <f>_xlfn.MAXIFS(Y!$F$61:$J$61, Y!$F$61:$J$61, "&lt;="&amp;AY327)</f>
        <v>0</v>
      </c>
      <c r="BA327" s="210" cm="1">
        <f t="array" ref="BA327">IFERROR(IF(AW327&gt;0, INDEX(Appliances, $W327, MATCH($AQ327, Y!$F$61:$J$61, 0)+3),0), 0)</f>
        <v>0</v>
      </c>
      <c r="BB327" s="64"/>
    </row>
    <row r="328" spans="1:54" s="264" customFormat="1" ht="12" x14ac:dyDescent="0.2">
      <c r="A328" s="64"/>
      <c r="B328" s="251">
        <v>306</v>
      </c>
      <c r="C328" s="255"/>
      <c r="D328" s="255"/>
      <c r="E328" s="256"/>
      <c r="F328" s="257" t="str">
        <f>IFERROR(VLOOKUP(E328, Z!$A$2:$C$4127, 3, FALSE), "")</f>
        <v/>
      </c>
      <c r="G328" s="258"/>
      <c r="H328" s="255"/>
      <c r="I328" s="255"/>
      <c r="J328" s="256"/>
      <c r="K328" s="259"/>
      <c r="L328" s="260"/>
      <c r="M328" s="253">
        <f t="shared" si="209"/>
        <v>0</v>
      </c>
      <c r="N328" s="261"/>
      <c r="O328" s="260"/>
      <c r="P328" s="253">
        <f t="shared" si="376"/>
        <v>0</v>
      </c>
      <c r="Q328" s="261"/>
      <c r="R328" s="260"/>
      <c r="S328" s="262">
        <f t="shared" si="377"/>
        <v>0</v>
      </c>
      <c r="T328" s="268"/>
      <c r="U328" s="263">
        <f t="shared" si="378"/>
        <v>0</v>
      </c>
      <c r="V328" s="64"/>
      <c r="W328" s="210">
        <f t="shared" si="389"/>
        <v>0</v>
      </c>
      <c r="X328" s="210" t="str">
        <f t="shared" si="379"/>
        <v>-</v>
      </c>
      <c r="Y328" s="210" t="e">
        <f>IF(X328, MATCH(J328, Y!$F$62:$H$62, 0), 0)</f>
        <v>#VALUE!</v>
      </c>
      <c r="Z328" s="210" cm="1">
        <f t="array" ref="Z328">IFERROR(IF($X328, INDEX(Appliances, $W328, $Y328+3), 0), 0)</f>
        <v>0</v>
      </c>
      <c r="AA328" s="64"/>
      <c r="AB328" s="211" t="b">
        <f t="shared" si="219"/>
        <v>0</v>
      </c>
      <c r="AC328" s="211" cm="1">
        <f t="array" ref="AC328">IF($AB328, INDEX(Appliances, $W328, 9), 0)</f>
        <v>0</v>
      </c>
      <c r="AD328" s="211" cm="1">
        <f t="array" ref="AD328">IF($AB328, INDEX(Appliances, $W328, 10), 0)</f>
        <v>0</v>
      </c>
      <c r="AE328" s="212">
        <f t="shared" si="380"/>
        <v>0</v>
      </c>
      <c r="AF328" s="213">
        <f t="shared" si="381"/>
        <v>0</v>
      </c>
      <c r="AG328" s="222" t="str">
        <f t="shared" si="382"/>
        <v>-</v>
      </c>
      <c r="AH328" s="210">
        <f>_xlfn.MAXIFS(Y!$F$61:$J$61, Y!$F$61:$J$61, "&lt;="&amp;AG328)</f>
        <v>0</v>
      </c>
      <c r="AI328" s="210" cm="1">
        <f t="array" ref="AI328">IFERROR(IF(AE328&gt;0, INDEX(Appliances, $W328, MATCH($AH328, Y!$F$61:$J$61, 0)+3),0), 0)</f>
        <v>0</v>
      </c>
      <c r="AJ328" s="64"/>
      <c r="AK328" s="211" t="b">
        <f t="shared" si="222"/>
        <v>0</v>
      </c>
      <c r="AL328" s="211" cm="1">
        <f t="array" ref="AL328">IF($AK328, INDEX(Appliances, $W328, 9), 0)</f>
        <v>0</v>
      </c>
      <c r="AM328" s="211" cm="1">
        <f t="array" ref="AM328">IF($AK328, INDEX(Appliances, $W328, 10), 0)</f>
        <v>0</v>
      </c>
      <c r="AN328" s="212">
        <f t="shared" si="383"/>
        <v>0</v>
      </c>
      <c r="AO328" s="213">
        <f t="shared" si="384"/>
        <v>0</v>
      </c>
      <c r="AP328" s="222" t="str">
        <f t="shared" si="385"/>
        <v>-</v>
      </c>
      <c r="AQ328" s="210">
        <f>_xlfn.MAXIFS(Y!$F$61:$J$61, Y!$F$61:$J$61, "&lt;="&amp;AP328)</f>
        <v>0</v>
      </c>
      <c r="AR328" s="210" cm="1">
        <f t="array" ref="AR328">IFERROR(IF(AN328&gt;0, INDEX(Appliances, $W328, MATCH($AQ328, Y!$F$61:$J$61, 0)+3),0), 0)</f>
        <v>0</v>
      </c>
      <c r="AS328" s="64"/>
      <c r="AT328" s="211" t="b">
        <f t="shared" si="226"/>
        <v>0</v>
      </c>
      <c r="AU328" s="211">
        <f t="shared" si="332"/>
        <v>0</v>
      </c>
      <c r="AV328" s="211">
        <f t="shared" si="333"/>
        <v>0</v>
      </c>
      <c r="AW328" s="212">
        <f t="shared" si="386"/>
        <v>0</v>
      </c>
      <c r="AX328" s="213">
        <f t="shared" si="387"/>
        <v>0</v>
      </c>
      <c r="AY328" s="222" t="str">
        <f t="shared" si="388"/>
        <v>-</v>
      </c>
      <c r="AZ328" s="210">
        <f>_xlfn.MAXIFS(Y!$F$61:$J$61, Y!$F$61:$J$61, "&lt;="&amp;AY328)</f>
        <v>0</v>
      </c>
      <c r="BA328" s="210" cm="1">
        <f t="array" ref="BA328">IFERROR(IF(AW328&gt;0, INDEX(Appliances, $W328, MATCH($AQ328, Y!$F$61:$J$61, 0)+3),0), 0)</f>
        <v>0</v>
      </c>
      <c r="BB328" s="64"/>
    </row>
    <row r="329" spans="1:54" s="264" customFormat="1" ht="12" x14ac:dyDescent="0.2">
      <c r="A329" s="64"/>
      <c r="B329" s="251">
        <v>307</v>
      </c>
      <c r="C329" s="255"/>
      <c r="D329" s="255"/>
      <c r="E329" s="256"/>
      <c r="F329" s="257" t="str">
        <f>IFERROR(VLOOKUP(E329, Z!$A$2:$C$4127, 3, FALSE), "")</f>
        <v/>
      </c>
      <c r="G329" s="258"/>
      <c r="H329" s="255"/>
      <c r="I329" s="255"/>
      <c r="J329" s="256"/>
      <c r="K329" s="259"/>
      <c r="L329" s="260"/>
      <c r="M329" s="253">
        <f t="shared" si="209"/>
        <v>0</v>
      </c>
      <c r="N329" s="261"/>
      <c r="O329" s="260"/>
      <c r="P329" s="253">
        <f t="shared" si="376"/>
        <v>0</v>
      </c>
      <c r="Q329" s="261"/>
      <c r="R329" s="260"/>
      <c r="S329" s="262">
        <f t="shared" si="377"/>
        <v>0</v>
      </c>
      <c r="T329" s="268"/>
      <c r="U329" s="263">
        <f t="shared" si="378"/>
        <v>0</v>
      </c>
      <c r="V329" s="64"/>
      <c r="W329" s="210">
        <f t="shared" si="389"/>
        <v>0</v>
      </c>
      <c r="X329" s="210" t="str">
        <f t="shared" si="379"/>
        <v>-</v>
      </c>
      <c r="Y329" s="210" t="e">
        <f>IF(X329, MATCH(J329, Y!$F$62:$H$62, 0), 0)</f>
        <v>#VALUE!</v>
      </c>
      <c r="Z329" s="210" cm="1">
        <f t="array" ref="Z329">IFERROR(IF($X329, INDEX(Appliances, $W329, $Y329+3), 0), 0)</f>
        <v>0</v>
      </c>
      <c r="AA329" s="64"/>
      <c r="AB329" s="211" t="b">
        <f t="shared" si="219"/>
        <v>0</v>
      </c>
      <c r="AC329" s="211" cm="1">
        <f t="array" ref="AC329">IF($AB329, INDEX(Appliances, $W329, 9), 0)</f>
        <v>0</v>
      </c>
      <c r="AD329" s="211" cm="1">
        <f t="array" ref="AD329">IF($AB329, INDEX(Appliances, $W329, 10), 0)</f>
        <v>0</v>
      </c>
      <c r="AE329" s="212">
        <f t="shared" si="380"/>
        <v>0</v>
      </c>
      <c r="AF329" s="213">
        <f t="shared" si="381"/>
        <v>0</v>
      </c>
      <c r="AG329" s="222" t="str">
        <f t="shared" si="382"/>
        <v>-</v>
      </c>
      <c r="AH329" s="210">
        <f>_xlfn.MAXIFS(Y!$F$61:$J$61, Y!$F$61:$J$61, "&lt;="&amp;AG329)</f>
        <v>0</v>
      </c>
      <c r="AI329" s="210" cm="1">
        <f t="array" ref="AI329">IFERROR(IF(AE329&gt;0, INDEX(Appliances, $W329, MATCH($AH329, Y!$F$61:$J$61, 0)+3),0), 0)</f>
        <v>0</v>
      </c>
      <c r="AJ329" s="64"/>
      <c r="AK329" s="211" t="b">
        <f t="shared" si="222"/>
        <v>0</v>
      </c>
      <c r="AL329" s="211" cm="1">
        <f t="array" ref="AL329">IF($AK329, INDEX(Appliances, $W329, 9), 0)</f>
        <v>0</v>
      </c>
      <c r="AM329" s="211" cm="1">
        <f t="array" ref="AM329">IF($AK329, INDEX(Appliances, $W329, 10), 0)</f>
        <v>0</v>
      </c>
      <c r="AN329" s="212">
        <f t="shared" si="383"/>
        <v>0</v>
      </c>
      <c r="AO329" s="213">
        <f t="shared" si="384"/>
        <v>0</v>
      </c>
      <c r="AP329" s="222" t="str">
        <f t="shared" si="385"/>
        <v>-</v>
      </c>
      <c r="AQ329" s="210">
        <f>_xlfn.MAXIFS(Y!$F$61:$J$61, Y!$F$61:$J$61, "&lt;="&amp;AP329)</f>
        <v>0</v>
      </c>
      <c r="AR329" s="210" cm="1">
        <f t="array" ref="AR329">IFERROR(IF(AN329&gt;0, INDEX(Appliances, $W329, MATCH($AQ329, Y!$F$61:$J$61, 0)+3),0), 0)</f>
        <v>0</v>
      </c>
      <c r="AS329" s="64"/>
      <c r="AT329" s="211" t="b">
        <f t="shared" si="226"/>
        <v>0</v>
      </c>
      <c r="AU329" s="211">
        <f t="shared" si="329"/>
        <v>0</v>
      </c>
      <c r="AV329" s="211">
        <f t="shared" si="330"/>
        <v>0</v>
      </c>
      <c r="AW329" s="212">
        <f t="shared" si="386"/>
        <v>0</v>
      </c>
      <c r="AX329" s="213">
        <f t="shared" si="387"/>
        <v>0</v>
      </c>
      <c r="AY329" s="222" t="str">
        <f t="shared" si="388"/>
        <v>-</v>
      </c>
      <c r="AZ329" s="210">
        <f>_xlfn.MAXIFS(Y!$F$61:$J$61, Y!$F$61:$J$61, "&lt;="&amp;AY329)</f>
        <v>0</v>
      </c>
      <c r="BA329" s="210" cm="1">
        <f t="array" ref="BA329">IFERROR(IF(AW329&gt;0, INDEX(Appliances, $W329, MATCH($AQ329, Y!$F$61:$J$61, 0)+3),0), 0)</f>
        <v>0</v>
      </c>
      <c r="BB329" s="64"/>
    </row>
    <row r="330" spans="1:54" s="264" customFormat="1" ht="12" x14ac:dyDescent="0.2">
      <c r="A330" s="64"/>
      <c r="B330" s="251">
        <v>308</v>
      </c>
      <c r="C330" s="255"/>
      <c r="D330" s="255"/>
      <c r="E330" s="256"/>
      <c r="F330" s="257" t="str">
        <f>IFERROR(VLOOKUP(E330, Z!$A$2:$C$4127, 3, FALSE), "")</f>
        <v/>
      </c>
      <c r="G330" s="258"/>
      <c r="H330" s="255"/>
      <c r="I330" s="255"/>
      <c r="J330" s="256"/>
      <c r="K330" s="259"/>
      <c r="L330" s="260"/>
      <c r="M330" s="253">
        <f t="shared" si="209"/>
        <v>0</v>
      </c>
      <c r="N330" s="261"/>
      <c r="O330" s="260"/>
      <c r="P330" s="253">
        <f t="shared" si="376"/>
        <v>0</v>
      </c>
      <c r="Q330" s="261"/>
      <c r="R330" s="260"/>
      <c r="S330" s="262">
        <f t="shared" si="377"/>
        <v>0</v>
      </c>
      <c r="T330" s="268"/>
      <c r="U330" s="263">
        <f t="shared" si="378"/>
        <v>0</v>
      </c>
      <c r="V330" s="64"/>
      <c r="W330" s="210">
        <f t="shared" si="389"/>
        <v>0</v>
      </c>
      <c r="X330" s="210" t="str">
        <f t="shared" si="379"/>
        <v>-</v>
      </c>
      <c r="Y330" s="210" t="e">
        <f>IF(X330, MATCH(J330, Y!$F$62:$H$62, 0), 0)</f>
        <v>#VALUE!</v>
      </c>
      <c r="Z330" s="210" cm="1">
        <f t="array" ref="Z330">IFERROR(IF($X330, INDEX(Appliances, $W330, $Y330+3), 0), 0)</f>
        <v>0</v>
      </c>
      <c r="AA330" s="64"/>
      <c r="AB330" s="211" t="b">
        <f t="shared" si="219"/>
        <v>0</v>
      </c>
      <c r="AC330" s="211" cm="1">
        <f t="array" ref="AC330">IF($AB330, INDEX(Appliances, $W330, 9), 0)</f>
        <v>0</v>
      </c>
      <c r="AD330" s="211" cm="1">
        <f t="array" ref="AD330">IF($AB330, INDEX(Appliances, $W330, 10), 0)</f>
        <v>0</v>
      </c>
      <c r="AE330" s="212">
        <f t="shared" si="380"/>
        <v>0</v>
      </c>
      <c r="AF330" s="213">
        <f t="shared" si="381"/>
        <v>0</v>
      </c>
      <c r="AG330" s="222" t="str">
        <f t="shared" si="382"/>
        <v>-</v>
      </c>
      <c r="AH330" s="210">
        <f>_xlfn.MAXIFS(Y!$F$61:$J$61, Y!$F$61:$J$61, "&lt;="&amp;AG330)</f>
        <v>0</v>
      </c>
      <c r="AI330" s="210" cm="1">
        <f t="array" ref="AI330">IFERROR(IF(AE330&gt;0, INDEX(Appliances, $W330, MATCH($AH330, Y!$F$61:$J$61, 0)+3),0), 0)</f>
        <v>0</v>
      </c>
      <c r="AJ330" s="64"/>
      <c r="AK330" s="211" t="b">
        <f t="shared" si="222"/>
        <v>0</v>
      </c>
      <c r="AL330" s="211" cm="1">
        <f t="array" ref="AL330">IF($AK330, INDEX(Appliances, $W330, 9), 0)</f>
        <v>0</v>
      </c>
      <c r="AM330" s="211" cm="1">
        <f t="array" ref="AM330">IF($AK330, INDEX(Appliances, $W330, 10), 0)</f>
        <v>0</v>
      </c>
      <c r="AN330" s="212">
        <f t="shared" si="383"/>
        <v>0</v>
      </c>
      <c r="AO330" s="213">
        <f t="shared" si="384"/>
        <v>0</v>
      </c>
      <c r="AP330" s="222" t="str">
        <f t="shared" si="385"/>
        <v>-</v>
      </c>
      <c r="AQ330" s="210">
        <f>_xlfn.MAXIFS(Y!$F$61:$J$61, Y!$F$61:$J$61, "&lt;="&amp;AP330)</f>
        <v>0</v>
      </c>
      <c r="AR330" s="210" cm="1">
        <f t="array" ref="AR330">IFERROR(IF(AN330&gt;0, INDEX(Appliances, $W330, MATCH($AQ330, Y!$F$61:$J$61, 0)+3),0), 0)</f>
        <v>0</v>
      </c>
      <c r="AS330" s="64"/>
      <c r="AT330" s="211" t="b">
        <f t="shared" si="226"/>
        <v>0</v>
      </c>
      <c r="AU330" s="211">
        <f t="shared" si="332"/>
        <v>0</v>
      </c>
      <c r="AV330" s="211">
        <f t="shared" si="333"/>
        <v>0</v>
      </c>
      <c r="AW330" s="212">
        <f t="shared" si="386"/>
        <v>0</v>
      </c>
      <c r="AX330" s="213">
        <f t="shared" si="387"/>
        <v>0</v>
      </c>
      <c r="AY330" s="222" t="str">
        <f t="shared" si="388"/>
        <v>-</v>
      </c>
      <c r="AZ330" s="210">
        <f>_xlfn.MAXIFS(Y!$F$61:$J$61, Y!$F$61:$J$61, "&lt;="&amp;AY330)</f>
        <v>0</v>
      </c>
      <c r="BA330" s="210" cm="1">
        <f t="array" ref="BA330">IFERROR(IF(AW330&gt;0, INDEX(Appliances, $W330, MATCH($AQ330, Y!$F$61:$J$61, 0)+3),0), 0)</f>
        <v>0</v>
      </c>
      <c r="BB330" s="64"/>
    </row>
    <row r="331" spans="1:54" s="264" customFormat="1" ht="12" x14ac:dyDescent="0.2">
      <c r="A331" s="64"/>
      <c r="B331" s="251">
        <v>309</v>
      </c>
      <c r="C331" s="255"/>
      <c r="D331" s="255"/>
      <c r="E331" s="256"/>
      <c r="F331" s="257" t="str">
        <f>IFERROR(VLOOKUP(E331, Z!$A$2:$C$4127, 3, FALSE), "")</f>
        <v/>
      </c>
      <c r="G331" s="258"/>
      <c r="H331" s="255"/>
      <c r="I331" s="255"/>
      <c r="J331" s="256"/>
      <c r="K331" s="259"/>
      <c r="L331" s="260"/>
      <c r="M331" s="253">
        <f t="shared" si="209"/>
        <v>0</v>
      </c>
      <c r="N331" s="261"/>
      <c r="O331" s="260"/>
      <c r="P331" s="253">
        <f t="shared" si="376"/>
        <v>0</v>
      </c>
      <c r="Q331" s="261"/>
      <c r="R331" s="260"/>
      <c r="S331" s="262">
        <f t="shared" si="377"/>
        <v>0</v>
      </c>
      <c r="T331" s="268"/>
      <c r="U331" s="263">
        <f t="shared" si="378"/>
        <v>0</v>
      </c>
      <c r="V331" s="64"/>
      <c r="W331" s="210">
        <f t="shared" si="389"/>
        <v>0</v>
      </c>
      <c r="X331" s="210" t="str">
        <f t="shared" si="379"/>
        <v>-</v>
      </c>
      <c r="Y331" s="210" t="e">
        <f>IF(X331, MATCH(J331, Y!$F$62:$H$62, 0), 0)</f>
        <v>#VALUE!</v>
      </c>
      <c r="Z331" s="210" cm="1">
        <f t="array" ref="Z331">IFERROR(IF($X331, INDEX(Appliances, $W331, $Y331+3), 0), 0)</f>
        <v>0</v>
      </c>
      <c r="AA331" s="64"/>
      <c r="AB331" s="211" t="b">
        <f t="shared" si="219"/>
        <v>0</v>
      </c>
      <c r="AC331" s="211" cm="1">
        <f t="array" ref="AC331">IF($AB331, INDEX(Appliances, $W331, 9), 0)</f>
        <v>0</v>
      </c>
      <c r="AD331" s="211" cm="1">
        <f t="array" ref="AD331">IF($AB331, INDEX(Appliances, $W331, 10), 0)</f>
        <v>0</v>
      </c>
      <c r="AE331" s="212">
        <f t="shared" si="380"/>
        <v>0</v>
      </c>
      <c r="AF331" s="213">
        <f t="shared" si="381"/>
        <v>0</v>
      </c>
      <c r="AG331" s="222" t="str">
        <f t="shared" si="382"/>
        <v>-</v>
      </c>
      <c r="AH331" s="210">
        <f>_xlfn.MAXIFS(Y!$F$61:$J$61, Y!$F$61:$J$61, "&lt;="&amp;AG331)</f>
        <v>0</v>
      </c>
      <c r="AI331" s="210" cm="1">
        <f t="array" ref="AI331">IFERROR(IF(AE331&gt;0, INDEX(Appliances, $W331, MATCH($AH331, Y!$F$61:$J$61, 0)+3),0), 0)</f>
        <v>0</v>
      </c>
      <c r="AJ331" s="64"/>
      <c r="AK331" s="211" t="b">
        <f t="shared" si="222"/>
        <v>0</v>
      </c>
      <c r="AL331" s="211" cm="1">
        <f t="array" ref="AL331">IF($AK331, INDEX(Appliances, $W331, 9), 0)</f>
        <v>0</v>
      </c>
      <c r="AM331" s="211" cm="1">
        <f t="array" ref="AM331">IF($AK331, INDEX(Appliances, $W331, 10), 0)</f>
        <v>0</v>
      </c>
      <c r="AN331" s="212">
        <f t="shared" si="383"/>
        <v>0</v>
      </c>
      <c r="AO331" s="213">
        <f t="shared" si="384"/>
        <v>0</v>
      </c>
      <c r="AP331" s="222" t="str">
        <f t="shared" si="385"/>
        <v>-</v>
      </c>
      <c r="AQ331" s="210">
        <f>_xlfn.MAXIFS(Y!$F$61:$J$61, Y!$F$61:$J$61, "&lt;="&amp;AP331)</f>
        <v>0</v>
      </c>
      <c r="AR331" s="210" cm="1">
        <f t="array" ref="AR331">IFERROR(IF(AN331&gt;0, INDEX(Appliances, $W331, MATCH($AQ331, Y!$F$61:$J$61, 0)+3),0), 0)</f>
        <v>0</v>
      </c>
      <c r="AS331" s="64"/>
      <c r="AT331" s="211" t="b">
        <f t="shared" si="226"/>
        <v>0</v>
      </c>
      <c r="AU331" s="211">
        <f t="shared" si="329"/>
        <v>0</v>
      </c>
      <c r="AV331" s="211">
        <f t="shared" si="330"/>
        <v>0</v>
      </c>
      <c r="AW331" s="212">
        <f t="shared" si="386"/>
        <v>0</v>
      </c>
      <c r="AX331" s="213">
        <f t="shared" si="387"/>
        <v>0</v>
      </c>
      <c r="AY331" s="222" t="str">
        <f t="shared" si="388"/>
        <v>-</v>
      </c>
      <c r="AZ331" s="210">
        <f>_xlfn.MAXIFS(Y!$F$61:$J$61, Y!$F$61:$J$61, "&lt;="&amp;AY331)</f>
        <v>0</v>
      </c>
      <c r="BA331" s="210" cm="1">
        <f t="array" ref="BA331">IFERROR(IF(AW331&gt;0, INDEX(Appliances, $W331, MATCH($AQ331, Y!$F$61:$J$61, 0)+3),0), 0)</f>
        <v>0</v>
      </c>
      <c r="BB331" s="64"/>
    </row>
    <row r="332" spans="1:54" s="264" customFormat="1" ht="12" x14ac:dyDescent="0.2">
      <c r="A332" s="64"/>
      <c r="B332" s="251">
        <v>310</v>
      </c>
      <c r="C332" s="255"/>
      <c r="D332" s="255"/>
      <c r="E332" s="256"/>
      <c r="F332" s="257" t="str">
        <f>IFERROR(VLOOKUP(E332, Z!$A$2:$C$4127, 3, FALSE), "")</f>
        <v/>
      </c>
      <c r="G332" s="258"/>
      <c r="H332" s="255"/>
      <c r="I332" s="255"/>
      <c r="J332" s="256"/>
      <c r="K332" s="259"/>
      <c r="L332" s="260"/>
      <c r="M332" s="253">
        <f t="shared" si="209"/>
        <v>0</v>
      </c>
      <c r="N332" s="261"/>
      <c r="O332" s="260"/>
      <c r="P332" s="253">
        <f t="shared" si="376"/>
        <v>0</v>
      </c>
      <c r="Q332" s="261"/>
      <c r="R332" s="260"/>
      <c r="S332" s="262">
        <f t="shared" si="377"/>
        <v>0</v>
      </c>
      <c r="T332" s="268"/>
      <c r="U332" s="263">
        <f t="shared" si="378"/>
        <v>0</v>
      </c>
      <c r="V332" s="64"/>
      <c r="W332" s="210">
        <f t="shared" si="389"/>
        <v>0</v>
      </c>
      <c r="X332" s="210" t="str">
        <f t="shared" si="379"/>
        <v>-</v>
      </c>
      <c r="Y332" s="210" t="e">
        <f>IF(X332, MATCH(J332, Y!$F$62:$H$62, 0), 0)</f>
        <v>#VALUE!</v>
      </c>
      <c r="Z332" s="210" cm="1">
        <f t="array" ref="Z332">IFERROR(IF($X332, INDEX(Appliances, $W332, $Y332+3), 0), 0)</f>
        <v>0</v>
      </c>
      <c r="AA332" s="64"/>
      <c r="AB332" s="211" t="b">
        <f t="shared" si="219"/>
        <v>0</v>
      </c>
      <c r="AC332" s="211" cm="1">
        <f t="array" ref="AC332">IF($AB332, INDEX(Appliances, $W332, 9), 0)</f>
        <v>0</v>
      </c>
      <c r="AD332" s="211" cm="1">
        <f t="array" ref="AD332">IF($AB332, INDEX(Appliances, $W332, 10), 0)</f>
        <v>0</v>
      </c>
      <c r="AE332" s="212">
        <f t="shared" si="380"/>
        <v>0</v>
      </c>
      <c r="AF332" s="213">
        <f t="shared" si="381"/>
        <v>0</v>
      </c>
      <c r="AG332" s="222" t="str">
        <f t="shared" si="382"/>
        <v>-</v>
      </c>
      <c r="AH332" s="210">
        <f>_xlfn.MAXIFS(Y!$F$61:$J$61, Y!$F$61:$J$61, "&lt;="&amp;AG332)</f>
        <v>0</v>
      </c>
      <c r="AI332" s="210" cm="1">
        <f t="array" ref="AI332">IFERROR(IF(AE332&gt;0, INDEX(Appliances, $W332, MATCH($AH332, Y!$F$61:$J$61, 0)+3),0), 0)</f>
        <v>0</v>
      </c>
      <c r="AJ332" s="64"/>
      <c r="AK332" s="211" t="b">
        <f t="shared" si="222"/>
        <v>0</v>
      </c>
      <c r="AL332" s="211" cm="1">
        <f t="array" ref="AL332">IF($AK332, INDEX(Appliances, $W332, 9), 0)</f>
        <v>0</v>
      </c>
      <c r="AM332" s="211" cm="1">
        <f t="array" ref="AM332">IF($AK332, INDEX(Appliances, $W332, 10), 0)</f>
        <v>0</v>
      </c>
      <c r="AN332" s="212">
        <f t="shared" si="383"/>
        <v>0</v>
      </c>
      <c r="AO332" s="213">
        <f t="shared" si="384"/>
        <v>0</v>
      </c>
      <c r="AP332" s="222" t="str">
        <f t="shared" si="385"/>
        <v>-</v>
      </c>
      <c r="AQ332" s="210">
        <f>_xlfn.MAXIFS(Y!$F$61:$J$61, Y!$F$61:$J$61, "&lt;="&amp;AP332)</f>
        <v>0</v>
      </c>
      <c r="AR332" s="210" cm="1">
        <f t="array" ref="AR332">IFERROR(IF(AN332&gt;0, INDEX(Appliances, $W332, MATCH($AQ332, Y!$F$61:$J$61, 0)+3),0), 0)</f>
        <v>0</v>
      </c>
      <c r="AS332" s="64"/>
      <c r="AT332" s="211" t="b">
        <f t="shared" si="226"/>
        <v>0</v>
      </c>
      <c r="AU332" s="211">
        <f t="shared" si="332"/>
        <v>0</v>
      </c>
      <c r="AV332" s="211">
        <f t="shared" si="333"/>
        <v>0</v>
      </c>
      <c r="AW332" s="212">
        <f t="shared" si="386"/>
        <v>0</v>
      </c>
      <c r="AX332" s="213">
        <f t="shared" si="387"/>
        <v>0</v>
      </c>
      <c r="AY332" s="222" t="str">
        <f t="shared" si="388"/>
        <v>-</v>
      </c>
      <c r="AZ332" s="210">
        <f>_xlfn.MAXIFS(Y!$F$61:$J$61, Y!$F$61:$J$61, "&lt;="&amp;AY332)</f>
        <v>0</v>
      </c>
      <c r="BA332" s="210" cm="1">
        <f t="array" ref="BA332">IFERROR(IF(AW332&gt;0, INDEX(Appliances, $W332, MATCH($AQ332, Y!$F$61:$J$61, 0)+3),0), 0)</f>
        <v>0</v>
      </c>
      <c r="BB332" s="64"/>
    </row>
    <row r="333" spans="1:54" s="264" customFormat="1" ht="12" x14ac:dyDescent="0.2">
      <c r="A333" s="64"/>
      <c r="B333" s="251">
        <v>311</v>
      </c>
      <c r="C333" s="255"/>
      <c r="D333" s="255"/>
      <c r="E333" s="256"/>
      <c r="F333" s="257" t="str">
        <f>IFERROR(VLOOKUP(E333, Z!$A$2:$C$4127, 3, FALSE), "")</f>
        <v/>
      </c>
      <c r="G333" s="258"/>
      <c r="H333" s="255"/>
      <c r="I333" s="255"/>
      <c r="J333" s="256"/>
      <c r="K333" s="259"/>
      <c r="L333" s="260"/>
      <c r="M333" s="253">
        <f t="shared" si="209"/>
        <v>0</v>
      </c>
      <c r="N333" s="261"/>
      <c r="O333" s="260"/>
      <c r="P333" s="253">
        <f t="shared" si="376"/>
        <v>0</v>
      </c>
      <c r="Q333" s="261"/>
      <c r="R333" s="260"/>
      <c r="S333" s="262">
        <f t="shared" si="377"/>
        <v>0</v>
      </c>
      <c r="T333" s="268"/>
      <c r="U333" s="263">
        <f t="shared" si="378"/>
        <v>0</v>
      </c>
      <c r="V333" s="64"/>
      <c r="W333" s="210">
        <f t="shared" si="389"/>
        <v>0</v>
      </c>
      <c r="X333" s="210" t="str">
        <f t="shared" si="379"/>
        <v>-</v>
      </c>
      <c r="Y333" s="210" t="e">
        <f>IF(X333, MATCH(J333, Y!$F$62:$H$62, 0), 0)</f>
        <v>#VALUE!</v>
      </c>
      <c r="Z333" s="210" cm="1">
        <f t="array" ref="Z333">IFERROR(IF($X333, INDEX(Appliances, $W333, $Y333+3), 0), 0)</f>
        <v>0</v>
      </c>
      <c r="AA333" s="64"/>
      <c r="AB333" s="211" t="b">
        <f t="shared" si="219"/>
        <v>0</v>
      </c>
      <c r="AC333" s="211" cm="1">
        <f t="array" ref="AC333">IF($AB333, INDEX(Appliances, $W333, 9), 0)</f>
        <v>0</v>
      </c>
      <c r="AD333" s="211" cm="1">
        <f t="array" ref="AD333">IF($AB333, INDEX(Appliances, $W333, 10), 0)</f>
        <v>0</v>
      </c>
      <c r="AE333" s="212">
        <f t="shared" si="380"/>
        <v>0</v>
      </c>
      <c r="AF333" s="213">
        <f t="shared" si="381"/>
        <v>0</v>
      </c>
      <c r="AG333" s="222" t="str">
        <f t="shared" si="382"/>
        <v>-</v>
      </c>
      <c r="AH333" s="210">
        <f>_xlfn.MAXIFS(Y!$F$61:$J$61, Y!$F$61:$J$61, "&lt;="&amp;AG333)</f>
        <v>0</v>
      </c>
      <c r="AI333" s="210" cm="1">
        <f t="array" ref="AI333">IFERROR(IF(AE333&gt;0, INDEX(Appliances, $W333, MATCH($AH333, Y!$F$61:$J$61, 0)+3),0), 0)</f>
        <v>0</v>
      </c>
      <c r="AJ333" s="64"/>
      <c r="AK333" s="211" t="b">
        <f t="shared" si="222"/>
        <v>0</v>
      </c>
      <c r="AL333" s="211" cm="1">
        <f t="array" ref="AL333">IF($AK333, INDEX(Appliances, $W333, 9), 0)</f>
        <v>0</v>
      </c>
      <c r="AM333" s="211" cm="1">
        <f t="array" ref="AM333">IF($AK333, INDEX(Appliances, $W333, 10), 0)</f>
        <v>0</v>
      </c>
      <c r="AN333" s="212">
        <f t="shared" si="383"/>
        <v>0</v>
      </c>
      <c r="AO333" s="213">
        <f t="shared" si="384"/>
        <v>0</v>
      </c>
      <c r="AP333" s="222" t="str">
        <f t="shared" si="385"/>
        <v>-</v>
      </c>
      <c r="AQ333" s="210">
        <f>_xlfn.MAXIFS(Y!$F$61:$J$61, Y!$F$61:$J$61, "&lt;="&amp;AP333)</f>
        <v>0</v>
      </c>
      <c r="AR333" s="210" cm="1">
        <f t="array" ref="AR333">IFERROR(IF(AN333&gt;0, INDEX(Appliances, $W333, MATCH($AQ333, Y!$F$61:$J$61, 0)+3),0), 0)</f>
        <v>0</v>
      </c>
      <c r="AS333" s="64"/>
      <c r="AT333" s="211" t="b">
        <f t="shared" si="226"/>
        <v>0</v>
      </c>
      <c r="AU333" s="211">
        <f t="shared" si="329"/>
        <v>0</v>
      </c>
      <c r="AV333" s="211">
        <f t="shared" si="330"/>
        <v>0</v>
      </c>
      <c r="AW333" s="212">
        <f t="shared" si="386"/>
        <v>0</v>
      </c>
      <c r="AX333" s="213">
        <f t="shared" si="387"/>
        <v>0</v>
      </c>
      <c r="AY333" s="222" t="str">
        <f t="shared" si="388"/>
        <v>-</v>
      </c>
      <c r="AZ333" s="210">
        <f>_xlfn.MAXIFS(Y!$F$61:$J$61, Y!$F$61:$J$61, "&lt;="&amp;AY333)</f>
        <v>0</v>
      </c>
      <c r="BA333" s="210" cm="1">
        <f t="array" ref="BA333">IFERROR(IF(AW333&gt;0, INDEX(Appliances, $W333, MATCH($AQ333, Y!$F$61:$J$61, 0)+3),0), 0)</f>
        <v>0</v>
      </c>
      <c r="BB333" s="64"/>
    </row>
    <row r="334" spans="1:54" s="264" customFormat="1" ht="12" x14ac:dyDescent="0.2">
      <c r="A334" s="64"/>
      <c r="B334" s="251">
        <v>312</v>
      </c>
      <c r="C334" s="255"/>
      <c r="D334" s="255"/>
      <c r="E334" s="256"/>
      <c r="F334" s="257" t="str">
        <f>IFERROR(VLOOKUP(E334, Z!$A$2:$C$4127, 3, FALSE), "")</f>
        <v/>
      </c>
      <c r="G334" s="258"/>
      <c r="H334" s="255"/>
      <c r="I334" s="255"/>
      <c r="J334" s="256"/>
      <c r="K334" s="259"/>
      <c r="L334" s="260"/>
      <c r="M334" s="253">
        <f t="shared" si="209"/>
        <v>0</v>
      </c>
      <c r="N334" s="261"/>
      <c r="O334" s="260"/>
      <c r="P334" s="253">
        <f t="shared" si="376"/>
        <v>0</v>
      </c>
      <c r="Q334" s="261"/>
      <c r="R334" s="260"/>
      <c r="S334" s="262">
        <f t="shared" si="377"/>
        <v>0</v>
      </c>
      <c r="T334" s="268"/>
      <c r="U334" s="263">
        <f t="shared" si="378"/>
        <v>0</v>
      </c>
      <c r="V334" s="64"/>
      <c r="W334" s="210">
        <f t="shared" si="389"/>
        <v>0</v>
      </c>
      <c r="X334" s="210" t="str">
        <f t="shared" si="379"/>
        <v>-</v>
      </c>
      <c r="Y334" s="210" t="e">
        <f>IF(X334, MATCH(J334, Y!$F$62:$H$62, 0), 0)</f>
        <v>#VALUE!</v>
      </c>
      <c r="Z334" s="210" cm="1">
        <f t="array" ref="Z334">IFERROR(IF($X334, INDEX(Appliances, $W334, $Y334+3), 0), 0)</f>
        <v>0</v>
      </c>
      <c r="AA334" s="64"/>
      <c r="AB334" s="211" t="b">
        <f t="shared" si="219"/>
        <v>0</v>
      </c>
      <c r="AC334" s="211" cm="1">
        <f t="array" ref="AC334">IF($AB334, INDEX(Appliances, $W334, 9), 0)</f>
        <v>0</v>
      </c>
      <c r="AD334" s="211" cm="1">
        <f t="array" ref="AD334">IF($AB334, INDEX(Appliances, $W334, 10), 0)</f>
        <v>0</v>
      </c>
      <c r="AE334" s="212">
        <f t="shared" si="380"/>
        <v>0</v>
      </c>
      <c r="AF334" s="213">
        <f t="shared" si="381"/>
        <v>0</v>
      </c>
      <c r="AG334" s="222" t="str">
        <f t="shared" si="382"/>
        <v>-</v>
      </c>
      <c r="AH334" s="210">
        <f>_xlfn.MAXIFS(Y!$F$61:$J$61, Y!$F$61:$J$61, "&lt;="&amp;AG334)</f>
        <v>0</v>
      </c>
      <c r="AI334" s="210" cm="1">
        <f t="array" ref="AI334">IFERROR(IF(AE334&gt;0, INDEX(Appliances, $W334, MATCH($AH334, Y!$F$61:$J$61, 0)+3),0), 0)</f>
        <v>0</v>
      </c>
      <c r="AJ334" s="64"/>
      <c r="AK334" s="211" t="b">
        <f t="shared" si="222"/>
        <v>0</v>
      </c>
      <c r="AL334" s="211" cm="1">
        <f t="array" ref="AL334">IF($AK334, INDEX(Appliances, $W334, 9), 0)</f>
        <v>0</v>
      </c>
      <c r="AM334" s="211" cm="1">
        <f t="array" ref="AM334">IF($AK334, INDEX(Appliances, $W334, 10), 0)</f>
        <v>0</v>
      </c>
      <c r="AN334" s="212">
        <f t="shared" si="383"/>
        <v>0</v>
      </c>
      <c r="AO334" s="213">
        <f t="shared" si="384"/>
        <v>0</v>
      </c>
      <c r="AP334" s="222" t="str">
        <f t="shared" si="385"/>
        <v>-</v>
      </c>
      <c r="AQ334" s="210">
        <f>_xlfn.MAXIFS(Y!$F$61:$J$61, Y!$F$61:$J$61, "&lt;="&amp;AP334)</f>
        <v>0</v>
      </c>
      <c r="AR334" s="210" cm="1">
        <f t="array" ref="AR334">IFERROR(IF(AN334&gt;0, INDEX(Appliances, $W334, MATCH($AQ334, Y!$F$61:$J$61, 0)+3),0), 0)</f>
        <v>0</v>
      </c>
      <c r="AS334" s="64"/>
      <c r="AT334" s="211" t="b">
        <f t="shared" si="226"/>
        <v>0</v>
      </c>
      <c r="AU334" s="211">
        <f t="shared" si="332"/>
        <v>0</v>
      </c>
      <c r="AV334" s="211">
        <f t="shared" si="333"/>
        <v>0</v>
      </c>
      <c r="AW334" s="212">
        <f t="shared" si="386"/>
        <v>0</v>
      </c>
      <c r="AX334" s="213">
        <f t="shared" si="387"/>
        <v>0</v>
      </c>
      <c r="AY334" s="222" t="str">
        <f t="shared" si="388"/>
        <v>-</v>
      </c>
      <c r="AZ334" s="210">
        <f>_xlfn.MAXIFS(Y!$F$61:$J$61, Y!$F$61:$J$61, "&lt;="&amp;AY334)</f>
        <v>0</v>
      </c>
      <c r="BA334" s="210" cm="1">
        <f t="array" ref="BA334">IFERROR(IF(AW334&gt;0, INDEX(Appliances, $W334, MATCH($AQ334, Y!$F$61:$J$61, 0)+3),0), 0)</f>
        <v>0</v>
      </c>
      <c r="BB334" s="64"/>
    </row>
    <row r="335" spans="1:54" s="264" customFormat="1" ht="12" x14ac:dyDescent="0.2">
      <c r="A335" s="64"/>
      <c r="B335" s="251">
        <v>313</v>
      </c>
      <c r="C335" s="255"/>
      <c r="D335" s="255"/>
      <c r="E335" s="256"/>
      <c r="F335" s="257" t="str">
        <f>IFERROR(VLOOKUP(E335, Z!$A$2:$C$4127, 3, FALSE), "")</f>
        <v/>
      </c>
      <c r="G335" s="258"/>
      <c r="H335" s="255"/>
      <c r="I335" s="255"/>
      <c r="J335" s="256"/>
      <c r="K335" s="259"/>
      <c r="L335" s="260"/>
      <c r="M335" s="253">
        <f t="shared" si="209"/>
        <v>0</v>
      </c>
      <c r="N335" s="261"/>
      <c r="O335" s="260"/>
      <c r="P335" s="253">
        <f t="shared" si="376"/>
        <v>0</v>
      </c>
      <c r="Q335" s="261"/>
      <c r="R335" s="260"/>
      <c r="S335" s="262">
        <f t="shared" si="377"/>
        <v>0</v>
      </c>
      <c r="T335" s="268"/>
      <c r="U335" s="263">
        <f t="shared" si="378"/>
        <v>0</v>
      </c>
      <c r="V335" s="64"/>
      <c r="W335" s="210">
        <f t="shared" si="389"/>
        <v>0</v>
      </c>
      <c r="X335" s="210" t="str">
        <f t="shared" si="379"/>
        <v>-</v>
      </c>
      <c r="Y335" s="210" t="e">
        <f>IF(X335, MATCH(J335, Y!$F$62:$H$62, 0), 0)</f>
        <v>#VALUE!</v>
      </c>
      <c r="Z335" s="210" cm="1">
        <f t="array" ref="Z335">IFERROR(IF($X335, INDEX(Appliances, $W335, $Y335+3), 0), 0)</f>
        <v>0</v>
      </c>
      <c r="AA335" s="64"/>
      <c r="AB335" s="211" t="b">
        <f t="shared" si="219"/>
        <v>0</v>
      </c>
      <c r="AC335" s="211" cm="1">
        <f t="array" ref="AC335">IF($AB335, INDEX(Appliances, $W335, 9), 0)</f>
        <v>0</v>
      </c>
      <c r="AD335" s="211" cm="1">
        <f t="array" ref="AD335">IF($AB335, INDEX(Appliances, $W335, 10), 0)</f>
        <v>0</v>
      </c>
      <c r="AE335" s="212">
        <f t="shared" si="380"/>
        <v>0</v>
      </c>
      <c r="AF335" s="213">
        <f t="shared" si="381"/>
        <v>0</v>
      </c>
      <c r="AG335" s="222" t="str">
        <f t="shared" si="382"/>
        <v>-</v>
      </c>
      <c r="AH335" s="210">
        <f>_xlfn.MAXIFS(Y!$F$61:$J$61, Y!$F$61:$J$61, "&lt;="&amp;AG335)</f>
        <v>0</v>
      </c>
      <c r="AI335" s="210" cm="1">
        <f t="array" ref="AI335">IFERROR(IF(AE335&gt;0, INDEX(Appliances, $W335, MATCH($AH335, Y!$F$61:$J$61, 0)+3),0), 0)</f>
        <v>0</v>
      </c>
      <c r="AJ335" s="64"/>
      <c r="AK335" s="211" t="b">
        <f t="shared" si="222"/>
        <v>0</v>
      </c>
      <c r="AL335" s="211" cm="1">
        <f t="array" ref="AL335">IF($AK335, INDEX(Appliances, $W335, 9), 0)</f>
        <v>0</v>
      </c>
      <c r="AM335" s="211" cm="1">
        <f t="array" ref="AM335">IF($AK335, INDEX(Appliances, $W335, 10), 0)</f>
        <v>0</v>
      </c>
      <c r="AN335" s="212">
        <f t="shared" si="383"/>
        <v>0</v>
      </c>
      <c r="AO335" s="213">
        <f t="shared" si="384"/>
        <v>0</v>
      </c>
      <c r="AP335" s="222" t="str">
        <f t="shared" si="385"/>
        <v>-</v>
      </c>
      <c r="AQ335" s="210">
        <f>_xlfn.MAXIFS(Y!$F$61:$J$61, Y!$F$61:$J$61, "&lt;="&amp;AP335)</f>
        <v>0</v>
      </c>
      <c r="AR335" s="210" cm="1">
        <f t="array" ref="AR335">IFERROR(IF(AN335&gt;0, INDEX(Appliances, $W335, MATCH($AQ335, Y!$F$61:$J$61, 0)+3),0), 0)</f>
        <v>0</v>
      </c>
      <c r="AS335" s="64"/>
      <c r="AT335" s="211" t="b">
        <f t="shared" si="226"/>
        <v>0</v>
      </c>
      <c r="AU335" s="211">
        <f t="shared" si="329"/>
        <v>0</v>
      </c>
      <c r="AV335" s="211">
        <f t="shared" si="330"/>
        <v>0</v>
      </c>
      <c r="AW335" s="212">
        <f t="shared" si="386"/>
        <v>0</v>
      </c>
      <c r="AX335" s="213">
        <f t="shared" si="387"/>
        <v>0</v>
      </c>
      <c r="AY335" s="222" t="str">
        <f t="shared" si="388"/>
        <v>-</v>
      </c>
      <c r="AZ335" s="210">
        <f>_xlfn.MAXIFS(Y!$F$61:$J$61, Y!$F$61:$J$61, "&lt;="&amp;AY335)</f>
        <v>0</v>
      </c>
      <c r="BA335" s="210" cm="1">
        <f t="array" ref="BA335">IFERROR(IF(AW335&gt;0, INDEX(Appliances, $W335, MATCH($AQ335, Y!$F$61:$J$61, 0)+3),0), 0)</f>
        <v>0</v>
      </c>
      <c r="BB335" s="64"/>
    </row>
    <row r="336" spans="1:54" s="264" customFormat="1" ht="12" x14ac:dyDescent="0.2">
      <c r="A336" s="64"/>
      <c r="B336" s="251">
        <v>314</v>
      </c>
      <c r="C336" s="255"/>
      <c r="D336" s="255"/>
      <c r="E336" s="256"/>
      <c r="F336" s="257" t="str">
        <f>IFERROR(VLOOKUP(E336, Z!$A$2:$C$4127, 3, FALSE), "")</f>
        <v/>
      </c>
      <c r="G336" s="258"/>
      <c r="H336" s="255"/>
      <c r="I336" s="255"/>
      <c r="J336" s="256"/>
      <c r="K336" s="259"/>
      <c r="L336" s="260"/>
      <c r="M336" s="253">
        <f t="shared" si="209"/>
        <v>0</v>
      </c>
      <c r="N336" s="261"/>
      <c r="O336" s="260"/>
      <c r="P336" s="253">
        <f t="shared" si="376"/>
        <v>0</v>
      </c>
      <c r="Q336" s="261"/>
      <c r="R336" s="260"/>
      <c r="S336" s="262">
        <f t="shared" si="377"/>
        <v>0</v>
      </c>
      <c r="T336" s="268"/>
      <c r="U336" s="263">
        <f t="shared" si="378"/>
        <v>0</v>
      </c>
      <c r="V336" s="64"/>
      <c r="W336" s="210">
        <f t="shared" si="389"/>
        <v>0</v>
      </c>
      <c r="X336" s="210" t="str">
        <f t="shared" si="379"/>
        <v>-</v>
      </c>
      <c r="Y336" s="210" t="e">
        <f>IF(X336, MATCH(J336, Y!$F$62:$H$62, 0), 0)</f>
        <v>#VALUE!</v>
      </c>
      <c r="Z336" s="210" cm="1">
        <f t="array" ref="Z336">IFERROR(IF($X336, INDEX(Appliances, $W336, $Y336+3), 0), 0)</f>
        <v>0</v>
      </c>
      <c r="AA336" s="64"/>
      <c r="AB336" s="211" t="b">
        <f t="shared" si="219"/>
        <v>0</v>
      </c>
      <c r="AC336" s="211" cm="1">
        <f t="array" ref="AC336">IF($AB336, INDEX(Appliances, $W336, 9), 0)</f>
        <v>0</v>
      </c>
      <c r="AD336" s="211" cm="1">
        <f t="array" ref="AD336">IF($AB336, INDEX(Appliances, $W336, 10), 0)</f>
        <v>0</v>
      </c>
      <c r="AE336" s="212">
        <f t="shared" si="380"/>
        <v>0</v>
      </c>
      <c r="AF336" s="213">
        <f t="shared" si="381"/>
        <v>0</v>
      </c>
      <c r="AG336" s="222" t="str">
        <f t="shared" si="382"/>
        <v>-</v>
      </c>
      <c r="AH336" s="210">
        <f>_xlfn.MAXIFS(Y!$F$61:$J$61, Y!$F$61:$J$61, "&lt;="&amp;AG336)</f>
        <v>0</v>
      </c>
      <c r="AI336" s="210" cm="1">
        <f t="array" ref="AI336">IFERROR(IF(AE336&gt;0, INDEX(Appliances, $W336, MATCH($AH336, Y!$F$61:$J$61, 0)+3),0), 0)</f>
        <v>0</v>
      </c>
      <c r="AJ336" s="64"/>
      <c r="AK336" s="211" t="b">
        <f t="shared" si="222"/>
        <v>0</v>
      </c>
      <c r="AL336" s="211" cm="1">
        <f t="array" ref="AL336">IF($AK336, INDEX(Appliances, $W336, 9), 0)</f>
        <v>0</v>
      </c>
      <c r="AM336" s="211" cm="1">
        <f t="array" ref="AM336">IF($AK336, INDEX(Appliances, $W336, 10), 0)</f>
        <v>0</v>
      </c>
      <c r="AN336" s="212">
        <f t="shared" si="383"/>
        <v>0</v>
      </c>
      <c r="AO336" s="213">
        <f t="shared" si="384"/>
        <v>0</v>
      </c>
      <c r="AP336" s="222" t="str">
        <f t="shared" si="385"/>
        <v>-</v>
      </c>
      <c r="AQ336" s="210">
        <f>_xlfn.MAXIFS(Y!$F$61:$J$61, Y!$F$61:$J$61, "&lt;="&amp;AP336)</f>
        <v>0</v>
      </c>
      <c r="AR336" s="210" cm="1">
        <f t="array" ref="AR336">IFERROR(IF(AN336&gt;0, INDEX(Appliances, $W336, MATCH($AQ336, Y!$F$61:$J$61, 0)+3),0), 0)</f>
        <v>0</v>
      </c>
      <c r="AS336" s="64"/>
      <c r="AT336" s="211" t="b">
        <f t="shared" si="226"/>
        <v>0</v>
      </c>
      <c r="AU336" s="211">
        <f t="shared" si="332"/>
        <v>0</v>
      </c>
      <c r="AV336" s="211">
        <f t="shared" si="333"/>
        <v>0</v>
      </c>
      <c r="AW336" s="212">
        <f t="shared" si="386"/>
        <v>0</v>
      </c>
      <c r="AX336" s="213">
        <f t="shared" si="387"/>
        <v>0</v>
      </c>
      <c r="AY336" s="222" t="str">
        <f t="shared" si="388"/>
        <v>-</v>
      </c>
      <c r="AZ336" s="210">
        <f>_xlfn.MAXIFS(Y!$F$61:$J$61, Y!$F$61:$J$61, "&lt;="&amp;AY336)</f>
        <v>0</v>
      </c>
      <c r="BA336" s="210" cm="1">
        <f t="array" ref="BA336">IFERROR(IF(AW336&gt;0, INDEX(Appliances, $W336, MATCH($AQ336, Y!$F$61:$J$61, 0)+3),0), 0)</f>
        <v>0</v>
      </c>
      <c r="BB336" s="64"/>
    </row>
    <row r="337" spans="1:54" s="264" customFormat="1" ht="12" x14ac:dyDescent="0.2">
      <c r="A337" s="64"/>
      <c r="B337" s="251">
        <v>315</v>
      </c>
      <c r="C337" s="255"/>
      <c r="D337" s="255"/>
      <c r="E337" s="256"/>
      <c r="F337" s="257" t="str">
        <f>IFERROR(VLOOKUP(E337, Z!$A$2:$C$4127, 3, FALSE), "")</f>
        <v/>
      </c>
      <c r="G337" s="258"/>
      <c r="H337" s="255"/>
      <c r="I337" s="255"/>
      <c r="J337" s="256"/>
      <c r="K337" s="259"/>
      <c r="L337" s="260"/>
      <c r="M337" s="253">
        <f t="shared" si="209"/>
        <v>0</v>
      </c>
      <c r="N337" s="261"/>
      <c r="O337" s="260"/>
      <c r="P337" s="253">
        <f t="shared" si="376"/>
        <v>0</v>
      </c>
      <c r="Q337" s="261"/>
      <c r="R337" s="260"/>
      <c r="S337" s="262">
        <f t="shared" si="377"/>
        <v>0</v>
      </c>
      <c r="T337" s="268"/>
      <c r="U337" s="263">
        <f t="shared" si="378"/>
        <v>0</v>
      </c>
      <c r="V337" s="64"/>
      <c r="W337" s="210">
        <f t="shared" si="389"/>
        <v>0</v>
      </c>
      <c r="X337" s="210" t="str">
        <f t="shared" si="379"/>
        <v>-</v>
      </c>
      <c r="Y337" s="210" t="e">
        <f>IF(X337, MATCH(J337, Y!$F$62:$H$62, 0), 0)</f>
        <v>#VALUE!</v>
      </c>
      <c r="Z337" s="210" cm="1">
        <f t="array" ref="Z337">IFERROR(IF($X337, INDEX(Appliances, $W337, $Y337+3), 0), 0)</f>
        <v>0</v>
      </c>
      <c r="AA337" s="64"/>
      <c r="AB337" s="211" t="b">
        <f t="shared" si="219"/>
        <v>0</v>
      </c>
      <c r="AC337" s="211" cm="1">
        <f t="array" ref="AC337">IF($AB337, INDEX(Appliances, $W337, 9), 0)</f>
        <v>0</v>
      </c>
      <c r="AD337" s="211" cm="1">
        <f t="array" ref="AD337">IF($AB337, INDEX(Appliances, $W337, 10), 0)</f>
        <v>0</v>
      </c>
      <c r="AE337" s="212">
        <f t="shared" si="380"/>
        <v>0</v>
      </c>
      <c r="AF337" s="213">
        <f t="shared" si="381"/>
        <v>0</v>
      </c>
      <c r="AG337" s="222" t="str">
        <f t="shared" si="382"/>
        <v>-</v>
      </c>
      <c r="AH337" s="210">
        <f>_xlfn.MAXIFS(Y!$F$61:$J$61, Y!$F$61:$J$61, "&lt;="&amp;AG337)</f>
        <v>0</v>
      </c>
      <c r="AI337" s="210" cm="1">
        <f t="array" ref="AI337">IFERROR(IF(AE337&gt;0, INDEX(Appliances, $W337, MATCH($AH337, Y!$F$61:$J$61, 0)+3),0), 0)</f>
        <v>0</v>
      </c>
      <c r="AJ337" s="64"/>
      <c r="AK337" s="211" t="b">
        <f t="shared" si="222"/>
        <v>0</v>
      </c>
      <c r="AL337" s="211" cm="1">
        <f t="array" ref="AL337">IF($AK337, INDEX(Appliances, $W337, 9), 0)</f>
        <v>0</v>
      </c>
      <c r="AM337" s="211" cm="1">
        <f t="array" ref="AM337">IF($AK337, INDEX(Appliances, $W337, 10), 0)</f>
        <v>0</v>
      </c>
      <c r="AN337" s="212">
        <f t="shared" si="383"/>
        <v>0</v>
      </c>
      <c r="AO337" s="213">
        <f t="shared" si="384"/>
        <v>0</v>
      </c>
      <c r="AP337" s="222" t="str">
        <f t="shared" si="385"/>
        <v>-</v>
      </c>
      <c r="AQ337" s="210">
        <f>_xlfn.MAXIFS(Y!$F$61:$J$61, Y!$F$61:$J$61, "&lt;="&amp;AP337)</f>
        <v>0</v>
      </c>
      <c r="AR337" s="210" cm="1">
        <f t="array" ref="AR337">IFERROR(IF(AN337&gt;0, INDEX(Appliances, $W337, MATCH($AQ337, Y!$F$61:$J$61, 0)+3),0), 0)</f>
        <v>0</v>
      </c>
      <c r="AS337" s="64"/>
      <c r="AT337" s="211" t="b">
        <f t="shared" si="226"/>
        <v>0</v>
      </c>
      <c r="AU337" s="211">
        <f t="shared" si="329"/>
        <v>0</v>
      </c>
      <c r="AV337" s="211">
        <f t="shared" si="330"/>
        <v>0</v>
      </c>
      <c r="AW337" s="212">
        <f t="shared" si="386"/>
        <v>0</v>
      </c>
      <c r="AX337" s="213">
        <f t="shared" si="387"/>
        <v>0</v>
      </c>
      <c r="AY337" s="222" t="str">
        <f t="shared" si="388"/>
        <v>-</v>
      </c>
      <c r="AZ337" s="210">
        <f>_xlfn.MAXIFS(Y!$F$61:$J$61, Y!$F$61:$J$61, "&lt;="&amp;AY337)</f>
        <v>0</v>
      </c>
      <c r="BA337" s="210" cm="1">
        <f t="array" ref="BA337">IFERROR(IF(AW337&gt;0, INDEX(Appliances, $W337, MATCH($AQ337, Y!$F$61:$J$61, 0)+3),0), 0)</f>
        <v>0</v>
      </c>
      <c r="BB337" s="64"/>
    </row>
    <row r="338" spans="1:54" s="264" customFormat="1" ht="12" x14ac:dyDescent="0.2">
      <c r="A338" s="64"/>
      <c r="B338" s="251">
        <v>316</v>
      </c>
      <c r="C338" s="255"/>
      <c r="D338" s="255"/>
      <c r="E338" s="256"/>
      <c r="F338" s="257" t="str">
        <f>IFERROR(VLOOKUP(E338, Z!$A$2:$C$4127, 3, FALSE), "")</f>
        <v/>
      </c>
      <c r="G338" s="258"/>
      <c r="H338" s="255"/>
      <c r="I338" s="255"/>
      <c r="J338" s="256"/>
      <c r="K338" s="259"/>
      <c r="L338" s="260"/>
      <c r="M338" s="253">
        <f t="shared" si="209"/>
        <v>0</v>
      </c>
      <c r="N338" s="261"/>
      <c r="O338" s="260"/>
      <c r="P338" s="253">
        <f t="shared" si="376"/>
        <v>0</v>
      </c>
      <c r="Q338" s="261"/>
      <c r="R338" s="260"/>
      <c r="S338" s="262">
        <f t="shared" si="377"/>
        <v>0</v>
      </c>
      <c r="T338" s="268"/>
      <c r="U338" s="263">
        <f t="shared" si="378"/>
        <v>0</v>
      </c>
      <c r="V338" s="64"/>
      <c r="W338" s="210">
        <f t="shared" si="389"/>
        <v>0</v>
      </c>
      <c r="X338" s="210" t="str">
        <f t="shared" si="379"/>
        <v>-</v>
      </c>
      <c r="Y338" s="210" t="e">
        <f>IF(X338, MATCH(J338, Y!$F$62:$H$62, 0), 0)</f>
        <v>#VALUE!</v>
      </c>
      <c r="Z338" s="210" cm="1">
        <f t="array" ref="Z338">IFERROR(IF($X338, INDEX(Appliances, $W338, $Y338+3), 0), 0)</f>
        <v>0</v>
      </c>
      <c r="AA338" s="64"/>
      <c r="AB338" s="211" t="b">
        <f t="shared" si="219"/>
        <v>0</v>
      </c>
      <c r="AC338" s="211" cm="1">
        <f t="array" ref="AC338">IF($AB338, INDEX(Appliances, $W338, 9), 0)</f>
        <v>0</v>
      </c>
      <c r="AD338" s="211" cm="1">
        <f t="array" ref="AD338">IF($AB338, INDEX(Appliances, $W338, 10), 0)</f>
        <v>0</v>
      </c>
      <c r="AE338" s="212">
        <f t="shared" si="380"/>
        <v>0</v>
      </c>
      <c r="AF338" s="213">
        <f t="shared" si="381"/>
        <v>0</v>
      </c>
      <c r="AG338" s="222" t="str">
        <f t="shared" si="382"/>
        <v>-</v>
      </c>
      <c r="AH338" s="210">
        <f>_xlfn.MAXIFS(Y!$F$61:$J$61, Y!$F$61:$J$61, "&lt;="&amp;AG338)</f>
        <v>0</v>
      </c>
      <c r="AI338" s="210" cm="1">
        <f t="array" ref="AI338">IFERROR(IF(AE338&gt;0, INDEX(Appliances, $W338, MATCH($AH338, Y!$F$61:$J$61, 0)+3),0), 0)</f>
        <v>0</v>
      </c>
      <c r="AJ338" s="64"/>
      <c r="AK338" s="211" t="b">
        <f t="shared" si="222"/>
        <v>0</v>
      </c>
      <c r="AL338" s="211" cm="1">
        <f t="array" ref="AL338">IF($AK338, INDEX(Appliances, $W338, 9), 0)</f>
        <v>0</v>
      </c>
      <c r="AM338" s="211" cm="1">
        <f t="array" ref="AM338">IF($AK338, INDEX(Appliances, $W338, 10), 0)</f>
        <v>0</v>
      </c>
      <c r="AN338" s="212">
        <f t="shared" si="383"/>
        <v>0</v>
      </c>
      <c r="AO338" s="213">
        <f t="shared" si="384"/>
        <v>0</v>
      </c>
      <c r="AP338" s="222" t="str">
        <f t="shared" si="385"/>
        <v>-</v>
      </c>
      <c r="AQ338" s="210">
        <f>_xlfn.MAXIFS(Y!$F$61:$J$61, Y!$F$61:$J$61, "&lt;="&amp;AP338)</f>
        <v>0</v>
      </c>
      <c r="AR338" s="210" cm="1">
        <f t="array" ref="AR338">IFERROR(IF(AN338&gt;0, INDEX(Appliances, $W338, MATCH($AQ338, Y!$F$61:$J$61, 0)+3),0), 0)</f>
        <v>0</v>
      </c>
      <c r="AS338" s="64"/>
      <c r="AT338" s="211" t="b">
        <f t="shared" si="226"/>
        <v>0</v>
      </c>
      <c r="AU338" s="211">
        <f t="shared" si="332"/>
        <v>0</v>
      </c>
      <c r="AV338" s="211">
        <f t="shared" si="333"/>
        <v>0</v>
      </c>
      <c r="AW338" s="212">
        <f t="shared" si="386"/>
        <v>0</v>
      </c>
      <c r="AX338" s="213">
        <f t="shared" si="387"/>
        <v>0</v>
      </c>
      <c r="AY338" s="222" t="str">
        <f t="shared" si="388"/>
        <v>-</v>
      </c>
      <c r="AZ338" s="210">
        <f>_xlfn.MAXIFS(Y!$F$61:$J$61, Y!$F$61:$J$61, "&lt;="&amp;AY338)</f>
        <v>0</v>
      </c>
      <c r="BA338" s="210" cm="1">
        <f t="array" ref="BA338">IFERROR(IF(AW338&gt;0, INDEX(Appliances, $W338, MATCH($AQ338, Y!$F$61:$J$61, 0)+3),0), 0)</f>
        <v>0</v>
      </c>
      <c r="BB338" s="64"/>
    </row>
    <row r="339" spans="1:54" s="264" customFormat="1" ht="12" x14ac:dyDescent="0.2">
      <c r="A339" s="64"/>
      <c r="B339" s="251">
        <v>317</v>
      </c>
      <c r="C339" s="255"/>
      <c r="D339" s="255"/>
      <c r="E339" s="256"/>
      <c r="F339" s="257" t="str">
        <f>IFERROR(VLOOKUP(E339, Z!$A$2:$C$4127, 3, FALSE), "")</f>
        <v/>
      </c>
      <c r="G339" s="258"/>
      <c r="H339" s="255"/>
      <c r="I339" s="255"/>
      <c r="J339" s="256"/>
      <c r="K339" s="259"/>
      <c r="L339" s="260"/>
      <c r="M339" s="253">
        <f t="shared" si="209"/>
        <v>0</v>
      </c>
      <c r="N339" s="261"/>
      <c r="O339" s="260"/>
      <c r="P339" s="253">
        <f t="shared" si="376"/>
        <v>0</v>
      </c>
      <c r="Q339" s="261"/>
      <c r="R339" s="260"/>
      <c r="S339" s="262">
        <f t="shared" si="377"/>
        <v>0</v>
      </c>
      <c r="T339" s="268"/>
      <c r="U339" s="263">
        <f t="shared" si="378"/>
        <v>0</v>
      </c>
      <c r="V339" s="64"/>
      <c r="W339" s="210">
        <f t="shared" si="389"/>
        <v>0</v>
      </c>
      <c r="X339" s="210" t="str">
        <f t="shared" si="379"/>
        <v>-</v>
      </c>
      <c r="Y339" s="210" t="e">
        <f>IF(X339, MATCH(J339, Y!$F$62:$H$62, 0), 0)</f>
        <v>#VALUE!</v>
      </c>
      <c r="Z339" s="210" cm="1">
        <f t="array" ref="Z339">IFERROR(IF($X339, INDEX(Appliances, $W339, $Y339+3), 0), 0)</f>
        <v>0</v>
      </c>
      <c r="AA339" s="64"/>
      <c r="AB339" s="211" t="b">
        <f t="shared" si="219"/>
        <v>0</v>
      </c>
      <c r="AC339" s="211" cm="1">
        <f t="array" ref="AC339">IF($AB339, INDEX(Appliances, $W339, 9), 0)</f>
        <v>0</v>
      </c>
      <c r="AD339" s="211" cm="1">
        <f t="array" ref="AD339">IF($AB339, INDEX(Appliances, $W339, 10), 0)</f>
        <v>0</v>
      </c>
      <c r="AE339" s="212">
        <f t="shared" si="380"/>
        <v>0</v>
      </c>
      <c r="AF339" s="213">
        <f t="shared" si="381"/>
        <v>0</v>
      </c>
      <c r="AG339" s="222" t="str">
        <f t="shared" si="382"/>
        <v>-</v>
      </c>
      <c r="AH339" s="210">
        <f>_xlfn.MAXIFS(Y!$F$61:$J$61, Y!$F$61:$J$61, "&lt;="&amp;AG339)</f>
        <v>0</v>
      </c>
      <c r="AI339" s="210" cm="1">
        <f t="array" ref="AI339">IFERROR(IF(AE339&gt;0, INDEX(Appliances, $W339, MATCH($AH339, Y!$F$61:$J$61, 0)+3),0), 0)</f>
        <v>0</v>
      </c>
      <c r="AJ339" s="64"/>
      <c r="AK339" s="211" t="b">
        <f t="shared" si="222"/>
        <v>0</v>
      </c>
      <c r="AL339" s="211" cm="1">
        <f t="array" ref="AL339">IF($AK339, INDEX(Appliances, $W339, 9), 0)</f>
        <v>0</v>
      </c>
      <c r="AM339" s="211" cm="1">
        <f t="array" ref="AM339">IF($AK339, INDEX(Appliances, $W339, 10), 0)</f>
        <v>0</v>
      </c>
      <c r="AN339" s="212">
        <f t="shared" si="383"/>
        <v>0</v>
      </c>
      <c r="AO339" s="213">
        <f t="shared" si="384"/>
        <v>0</v>
      </c>
      <c r="AP339" s="222" t="str">
        <f t="shared" si="385"/>
        <v>-</v>
      </c>
      <c r="AQ339" s="210">
        <f>_xlfn.MAXIFS(Y!$F$61:$J$61, Y!$F$61:$J$61, "&lt;="&amp;AP339)</f>
        <v>0</v>
      </c>
      <c r="AR339" s="210" cm="1">
        <f t="array" ref="AR339">IFERROR(IF(AN339&gt;0, INDEX(Appliances, $W339, MATCH($AQ339, Y!$F$61:$J$61, 0)+3),0), 0)</f>
        <v>0</v>
      </c>
      <c r="AS339" s="64"/>
      <c r="AT339" s="211" t="b">
        <f t="shared" si="226"/>
        <v>0</v>
      </c>
      <c r="AU339" s="211">
        <f t="shared" si="329"/>
        <v>0</v>
      </c>
      <c r="AV339" s="211">
        <f t="shared" si="330"/>
        <v>0</v>
      </c>
      <c r="AW339" s="212">
        <f t="shared" si="386"/>
        <v>0</v>
      </c>
      <c r="AX339" s="213">
        <f t="shared" si="387"/>
        <v>0</v>
      </c>
      <c r="AY339" s="222" t="str">
        <f t="shared" si="388"/>
        <v>-</v>
      </c>
      <c r="AZ339" s="210">
        <f>_xlfn.MAXIFS(Y!$F$61:$J$61, Y!$F$61:$J$61, "&lt;="&amp;AY339)</f>
        <v>0</v>
      </c>
      <c r="BA339" s="210" cm="1">
        <f t="array" ref="BA339">IFERROR(IF(AW339&gt;0, INDEX(Appliances, $W339, MATCH($AQ339, Y!$F$61:$J$61, 0)+3),0), 0)</f>
        <v>0</v>
      </c>
      <c r="BB339" s="64"/>
    </row>
    <row r="340" spans="1:54" s="264" customFormat="1" ht="12" x14ac:dyDescent="0.2">
      <c r="A340" s="64"/>
      <c r="B340" s="251">
        <v>318</v>
      </c>
      <c r="C340" s="255"/>
      <c r="D340" s="255"/>
      <c r="E340" s="256"/>
      <c r="F340" s="257" t="str">
        <f>IFERROR(VLOOKUP(E340, Z!$A$2:$C$4127, 3, FALSE), "")</f>
        <v/>
      </c>
      <c r="G340" s="258"/>
      <c r="H340" s="255"/>
      <c r="I340" s="255"/>
      <c r="J340" s="256"/>
      <c r="K340" s="259"/>
      <c r="L340" s="260"/>
      <c r="M340" s="253">
        <f t="shared" si="209"/>
        <v>0</v>
      </c>
      <c r="N340" s="261"/>
      <c r="O340" s="260"/>
      <c r="P340" s="253">
        <f t="shared" si="376"/>
        <v>0</v>
      </c>
      <c r="Q340" s="261"/>
      <c r="R340" s="260"/>
      <c r="S340" s="262">
        <f t="shared" si="377"/>
        <v>0</v>
      </c>
      <c r="T340" s="268"/>
      <c r="U340" s="263">
        <f t="shared" si="378"/>
        <v>0</v>
      </c>
      <c r="V340" s="64"/>
      <c r="W340" s="210">
        <f t="shared" si="389"/>
        <v>0</v>
      </c>
      <c r="X340" s="210" t="str">
        <f t="shared" si="379"/>
        <v>-</v>
      </c>
      <c r="Y340" s="210" t="e">
        <f>IF(X340, MATCH(J340, Y!$F$62:$H$62, 0), 0)</f>
        <v>#VALUE!</v>
      </c>
      <c r="Z340" s="210" cm="1">
        <f t="array" ref="Z340">IFERROR(IF($X340, INDEX(Appliances, $W340, $Y340+3), 0), 0)</f>
        <v>0</v>
      </c>
      <c r="AA340" s="64"/>
      <c r="AB340" s="211" t="b">
        <f t="shared" si="219"/>
        <v>0</v>
      </c>
      <c r="AC340" s="211" cm="1">
        <f t="array" ref="AC340">IF($AB340, INDEX(Appliances, $W340, 9), 0)</f>
        <v>0</v>
      </c>
      <c r="AD340" s="211" cm="1">
        <f t="array" ref="AD340">IF($AB340, INDEX(Appliances, $W340, 10), 0)</f>
        <v>0</v>
      </c>
      <c r="AE340" s="212">
        <f t="shared" si="380"/>
        <v>0</v>
      </c>
      <c r="AF340" s="213">
        <f t="shared" si="381"/>
        <v>0</v>
      </c>
      <c r="AG340" s="222" t="str">
        <f t="shared" si="382"/>
        <v>-</v>
      </c>
      <c r="AH340" s="210">
        <f>_xlfn.MAXIFS(Y!$F$61:$J$61, Y!$F$61:$J$61, "&lt;="&amp;AG340)</f>
        <v>0</v>
      </c>
      <c r="AI340" s="210" cm="1">
        <f t="array" ref="AI340">IFERROR(IF(AE340&gt;0, INDEX(Appliances, $W340, MATCH($AH340, Y!$F$61:$J$61, 0)+3),0), 0)</f>
        <v>0</v>
      </c>
      <c r="AJ340" s="64"/>
      <c r="AK340" s="211" t="b">
        <f t="shared" si="222"/>
        <v>0</v>
      </c>
      <c r="AL340" s="211" cm="1">
        <f t="array" ref="AL340">IF($AK340, INDEX(Appliances, $W340, 9), 0)</f>
        <v>0</v>
      </c>
      <c r="AM340" s="211" cm="1">
        <f t="array" ref="AM340">IF($AK340, INDEX(Appliances, $W340, 10), 0)</f>
        <v>0</v>
      </c>
      <c r="AN340" s="212">
        <f t="shared" si="383"/>
        <v>0</v>
      </c>
      <c r="AO340" s="213">
        <f t="shared" si="384"/>
        <v>0</v>
      </c>
      <c r="AP340" s="222" t="str">
        <f t="shared" si="385"/>
        <v>-</v>
      </c>
      <c r="AQ340" s="210">
        <f>_xlfn.MAXIFS(Y!$F$61:$J$61, Y!$F$61:$J$61, "&lt;="&amp;AP340)</f>
        <v>0</v>
      </c>
      <c r="AR340" s="210" cm="1">
        <f t="array" ref="AR340">IFERROR(IF(AN340&gt;0, INDEX(Appliances, $W340, MATCH($AQ340, Y!$F$61:$J$61, 0)+3),0), 0)</f>
        <v>0</v>
      </c>
      <c r="AS340" s="64"/>
      <c r="AT340" s="211" t="b">
        <f t="shared" si="226"/>
        <v>0</v>
      </c>
      <c r="AU340" s="211">
        <f t="shared" si="332"/>
        <v>0</v>
      </c>
      <c r="AV340" s="211">
        <f t="shared" si="333"/>
        <v>0</v>
      </c>
      <c r="AW340" s="212">
        <f t="shared" si="386"/>
        <v>0</v>
      </c>
      <c r="AX340" s="213">
        <f t="shared" si="387"/>
        <v>0</v>
      </c>
      <c r="AY340" s="222" t="str">
        <f t="shared" si="388"/>
        <v>-</v>
      </c>
      <c r="AZ340" s="210">
        <f>_xlfn.MAXIFS(Y!$F$61:$J$61, Y!$F$61:$J$61, "&lt;="&amp;AY340)</f>
        <v>0</v>
      </c>
      <c r="BA340" s="210" cm="1">
        <f t="array" ref="BA340">IFERROR(IF(AW340&gt;0, INDEX(Appliances, $W340, MATCH($AQ340, Y!$F$61:$J$61, 0)+3),0), 0)</f>
        <v>0</v>
      </c>
      <c r="BB340" s="64"/>
    </row>
    <row r="341" spans="1:54" s="264" customFormat="1" ht="12" x14ac:dyDescent="0.2">
      <c r="A341" s="64"/>
      <c r="B341" s="251">
        <v>319</v>
      </c>
      <c r="C341" s="255"/>
      <c r="D341" s="255"/>
      <c r="E341" s="256"/>
      <c r="F341" s="257" t="str">
        <f>IFERROR(VLOOKUP(E341, Z!$A$2:$C$4127, 3, FALSE), "")</f>
        <v/>
      </c>
      <c r="G341" s="258"/>
      <c r="H341" s="255"/>
      <c r="I341" s="255"/>
      <c r="J341" s="256"/>
      <c r="K341" s="259"/>
      <c r="L341" s="260"/>
      <c r="M341" s="253">
        <f t="shared" si="209"/>
        <v>0</v>
      </c>
      <c r="N341" s="261"/>
      <c r="O341" s="260"/>
      <c r="P341" s="253">
        <f t="shared" si="376"/>
        <v>0</v>
      </c>
      <c r="Q341" s="261"/>
      <c r="R341" s="260"/>
      <c r="S341" s="262">
        <f t="shared" si="377"/>
        <v>0</v>
      </c>
      <c r="T341" s="268"/>
      <c r="U341" s="263">
        <f t="shared" si="378"/>
        <v>0</v>
      </c>
      <c r="V341" s="64"/>
      <c r="W341" s="210">
        <f t="shared" si="389"/>
        <v>0</v>
      </c>
      <c r="X341" s="210" t="str">
        <f t="shared" si="379"/>
        <v>-</v>
      </c>
      <c r="Y341" s="210" t="e">
        <f>IF(X341, MATCH(J341, Y!$F$62:$H$62, 0), 0)</f>
        <v>#VALUE!</v>
      </c>
      <c r="Z341" s="210" cm="1">
        <f t="array" ref="Z341">IFERROR(IF($X341, INDEX(Appliances, $W341, $Y341+3), 0), 0)</f>
        <v>0</v>
      </c>
      <c r="AA341" s="64"/>
      <c r="AB341" s="211" t="b">
        <f t="shared" si="219"/>
        <v>0</v>
      </c>
      <c r="AC341" s="211" cm="1">
        <f t="array" ref="AC341">IF($AB341, INDEX(Appliances, $W341, 9), 0)</f>
        <v>0</v>
      </c>
      <c r="AD341" s="211" cm="1">
        <f t="array" ref="AD341">IF($AB341, INDEX(Appliances, $W341, 10), 0)</f>
        <v>0</v>
      </c>
      <c r="AE341" s="212">
        <f t="shared" si="380"/>
        <v>0</v>
      </c>
      <c r="AF341" s="213">
        <f t="shared" si="381"/>
        <v>0</v>
      </c>
      <c r="AG341" s="222" t="str">
        <f t="shared" si="382"/>
        <v>-</v>
      </c>
      <c r="AH341" s="210">
        <f>_xlfn.MAXIFS(Y!$F$61:$J$61, Y!$F$61:$J$61, "&lt;="&amp;AG341)</f>
        <v>0</v>
      </c>
      <c r="AI341" s="210" cm="1">
        <f t="array" ref="AI341">IFERROR(IF(AE341&gt;0, INDEX(Appliances, $W341, MATCH($AH341, Y!$F$61:$J$61, 0)+3),0), 0)</f>
        <v>0</v>
      </c>
      <c r="AJ341" s="64"/>
      <c r="AK341" s="211" t="b">
        <f t="shared" si="222"/>
        <v>0</v>
      </c>
      <c r="AL341" s="211" cm="1">
        <f t="array" ref="AL341">IF($AK341, INDEX(Appliances, $W341, 9), 0)</f>
        <v>0</v>
      </c>
      <c r="AM341" s="211" cm="1">
        <f t="array" ref="AM341">IF($AK341, INDEX(Appliances, $W341, 10), 0)</f>
        <v>0</v>
      </c>
      <c r="AN341" s="212">
        <f t="shared" si="383"/>
        <v>0</v>
      </c>
      <c r="AO341" s="213">
        <f t="shared" si="384"/>
        <v>0</v>
      </c>
      <c r="AP341" s="222" t="str">
        <f t="shared" si="385"/>
        <v>-</v>
      </c>
      <c r="AQ341" s="210">
        <f>_xlfn.MAXIFS(Y!$F$61:$J$61, Y!$F$61:$J$61, "&lt;="&amp;AP341)</f>
        <v>0</v>
      </c>
      <c r="AR341" s="210" cm="1">
        <f t="array" ref="AR341">IFERROR(IF(AN341&gt;0, INDEX(Appliances, $W341, MATCH($AQ341, Y!$F$61:$J$61, 0)+3),0), 0)</f>
        <v>0</v>
      </c>
      <c r="AS341" s="64"/>
      <c r="AT341" s="211" t="b">
        <f t="shared" si="226"/>
        <v>0</v>
      </c>
      <c r="AU341" s="211">
        <f t="shared" si="329"/>
        <v>0</v>
      </c>
      <c r="AV341" s="211">
        <f t="shared" si="330"/>
        <v>0</v>
      </c>
      <c r="AW341" s="212">
        <f t="shared" si="386"/>
        <v>0</v>
      </c>
      <c r="AX341" s="213">
        <f t="shared" si="387"/>
        <v>0</v>
      </c>
      <c r="AY341" s="222" t="str">
        <f t="shared" si="388"/>
        <v>-</v>
      </c>
      <c r="AZ341" s="210">
        <f>_xlfn.MAXIFS(Y!$F$61:$J$61, Y!$F$61:$J$61, "&lt;="&amp;AY341)</f>
        <v>0</v>
      </c>
      <c r="BA341" s="210" cm="1">
        <f t="array" ref="BA341">IFERROR(IF(AW341&gt;0, INDEX(Appliances, $W341, MATCH($AQ341, Y!$F$61:$J$61, 0)+3),0), 0)</f>
        <v>0</v>
      </c>
      <c r="BB341" s="64"/>
    </row>
    <row r="342" spans="1:54" s="264" customFormat="1" ht="12" x14ac:dyDescent="0.2">
      <c r="A342" s="64"/>
      <c r="B342" s="251">
        <v>320</v>
      </c>
      <c r="C342" s="255"/>
      <c r="D342" s="255"/>
      <c r="E342" s="256"/>
      <c r="F342" s="257" t="str">
        <f>IFERROR(VLOOKUP(E342, Z!$A$2:$C$4127, 3, FALSE), "")</f>
        <v/>
      </c>
      <c r="G342" s="258"/>
      <c r="H342" s="255"/>
      <c r="I342" s="255"/>
      <c r="J342" s="256"/>
      <c r="K342" s="259"/>
      <c r="L342" s="260"/>
      <c r="M342" s="253">
        <f t="shared" ref="M342:M405" si="390">$AF342</f>
        <v>0</v>
      </c>
      <c r="N342" s="261"/>
      <c r="O342" s="260"/>
      <c r="P342" s="253">
        <f t="shared" si="376"/>
        <v>0</v>
      </c>
      <c r="Q342" s="261"/>
      <c r="R342" s="260"/>
      <c r="S342" s="262">
        <f t="shared" si="377"/>
        <v>0</v>
      </c>
      <c r="T342" s="268"/>
      <c r="U342" s="263">
        <f t="shared" si="378"/>
        <v>0</v>
      </c>
      <c r="V342" s="64"/>
      <c r="W342" s="210">
        <f t="shared" si="389"/>
        <v>0</v>
      </c>
      <c r="X342" s="210" t="str">
        <f t="shared" si="379"/>
        <v>-</v>
      </c>
      <c r="Y342" s="210" t="e">
        <f>IF(X342, MATCH(J342, Y!$F$62:$H$62, 0), 0)</f>
        <v>#VALUE!</v>
      </c>
      <c r="Z342" s="210" cm="1">
        <f t="array" ref="Z342">IFERROR(IF($X342, INDEX(Appliances, $W342, $Y342+3), 0), 0)</f>
        <v>0</v>
      </c>
      <c r="AA342" s="64"/>
      <c r="AB342" s="211" t="b">
        <f t="shared" si="219"/>
        <v>0</v>
      </c>
      <c r="AC342" s="211" cm="1">
        <f t="array" ref="AC342">IF($AB342, INDEX(Appliances, $W342, 9), 0)</f>
        <v>0</v>
      </c>
      <c r="AD342" s="211" cm="1">
        <f t="array" ref="AD342">IF($AB342, INDEX(Appliances, $W342, 10), 0)</f>
        <v>0</v>
      </c>
      <c r="AE342" s="212">
        <f t="shared" si="380"/>
        <v>0</v>
      </c>
      <c r="AF342" s="213">
        <f t="shared" si="381"/>
        <v>0</v>
      </c>
      <c r="AG342" s="222" t="str">
        <f t="shared" si="382"/>
        <v>-</v>
      </c>
      <c r="AH342" s="210">
        <f>_xlfn.MAXIFS(Y!$F$61:$J$61, Y!$F$61:$J$61, "&lt;="&amp;AG342)</f>
        <v>0</v>
      </c>
      <c r="AI342" s="210" cm="1">
        <f t="array" ref="AI342">IFERROR(IF(AE342&gt;0, INDEX(Appliances, $W342, MATCH($AH342, Y!$F$61:$J$61, 0)+3),0), 0)</f>
        <v>0</v>
      </c>
      <c r="AJ342" s="64"/>
      <c r="AK342" s="211" t="b">
        <f t="shared" si="222"/>
        <v>0</v>
      </c>
      <c r="AL342" s="211" cm="1">
        <f t="array" ref="AL342">IF($AK342, INDEX(Appliances, $W342, 9), 0)</f>
        <v>0</v>
      </c>
      <c r="AM342" s="211" cm="1">
        <f t="array" ref="AM342">IF($AK342, INDEX(Appliances, $W342, 10), 0)</f>
        <v>0</v>
      </c>
      <c r="AN342" s="212">
        <f t="shared" si="383"/>
        <v>0</v>
      </c>
      <c r="AO342" s="213">
        <f t="shared" si="384"/>
        <v>0</v>
      </c>
      <c r="AP342" s="222" t="str">
        <f t="shared" si="385"/>
        <v>-</v>
      </c>
      <c r="AQ342" s="210">
        <f>_xlfn.MAXIFS(Y!$F$61:$J$61, Y!$F$61:$J$61, "&lt;="&amp;AP342)</f>
        <v>0</v>
      </c>
      <c r="AR342" s="210" cm="1">
        <f t="array" ref="AR342">IFERROR(IF(AN342&gt;0, INDEX(Appliances, $W342, MATCH($AQ342, Y!$F$61:$J$61, 0)+3),0), 0)</f>
        <v>0</v>
      </c>
      <c r="AS342" s="64"/>
      <c r="AT342" s="211" t="b">
        <f t="shared" si="226"/>
        <v>0</v>
      </c>
      <c r="AU342" s="211">
        <f t="shared" si="332"/>
        <v>0</v>
      </c>
      <c r="AV342" s="211">
        <f t="shared" si="333"/>
        <v>0</v>
      </c>
      <c r="AW342" s="212">
        <f t="shared" si="386"/>
        <v>0</v>
      </c>
      <c r="AX342" s="213">
        <f t="shared" si="387"/>
        <v>0</v>
      </c>
      <c r="AY342" s="222" t="str">
        <f t="shared" si="388"/>
        <v>-</v>
      </c>
      <c r="AZ342" s="210">
        <f>_xlfn.MAXIFS(Y!$F$61:$J$61, Y!$F$61:$J$61, "&lt;="&amp;AY342)</f>
        <v>0</v>
      </c>
      <c r="BA342" s="210" cm="1">
        <f t="array" ref="BA342">IFERROR(IF(AW342&gt;0, INDEX(Appliances, $W342, MATCH($AQ342, Y!$F$61:$J$61, 0)+3),0), 0)</f>
        <v>0</v>
      </c>
      <c r="BB342" s="64"/>
    </row>
    <row r="343" spans="1:54" s="264" customFormat="1" ht="12" x14ac:dyDescent="0.2">
      <c r="A343" s="64"/>
      <c r="B343" s="251">
        <v>321</v>
      </c>
      <c r="C343" s="255"/>
      <c r="D343" s="255"/>
      <c r="E343" s="256"/>
      <c r="F343" s="257" t="str">
        <f>IFERROR(VLOOKUP(E343, Z!$A$2:$C$4127, 3, FALSE), "")</f>
        <v/>
      </c>
      <c r="G343" s="258"/>
      <c r="H343" s="255"/>
      <c r="I343" s="255"/>
      <c r="J343" s="256"/>
      <c r="K343" s="259"/>
      <c r="L343" s="260"/>
      <c r="M343" s="253">
        <f t="shared" si="390"/>
        <v>0</v>
      </c>
      <c r="N343" s="261"/>
      <c r="O343" s="260"/>
      <c r="P343" s="253">
        <f t="shared" si="376"/>
        <v>0</v>
      </c>
      <c r="Q343" s="261"/>
      <c r="R343" s="260"/>
      <c r="S343" s="262">
        <f t="shared" si="377"/>
        <v>0</v>
      </c>
      <c r="T343" s="268"/>
      <c r="U343" s="263">
        <f t="shared" si="378"/>
        <v>0</v>
      </c>
      <c r="V343" s="64"/>
      <c r="W343" s="210">
        <f t="shared" si="389"/>
        <v>0</v>
      </c>
      <c r="X343" s="210" t="str">
        <f t="shared" si="379"/>
        <v>-</v>
      </c>
      <c r="Y343" s="210" t="e">
        <f>IF(X343, MATCH(J343, Y!$F$62:$H$62, 0), 0)</f>
        <v>#VALUE!</v>
      </c>
      <c r="Z343" s="210" cm="1">
        <f t="array" ref="Z343">IFERROR(IF($X343, INDEX(Appliances, $W343, $Y343+3), 0), 0)</f>
        <v>0</v>
      </c>
      <c r="AA343" s="64"/>
      <c r="AB343" s="211" t="b">
        <f t="shared" ref="AB343:AB406" si="391">IF(OR($W343=9, $W343&gt;=12), TRUE, FALSE)</f>
        <v>0</v>
      </c>
      <c r="AC343" s="211" cm="1">
        <f t="array" ref="AC343">IF($AB343, INDEX(Appliances, $W343, 9), 0)</f>
        <v>0</v>
      </c>
      <c r="AD343" s="211" cm="1">
        <f t="array" ref="AD343">IF($AB343, INDEX(Appliances, $W343, 10), 0)</f>
        <v>0</v>
      </c>
      <c r="AE343" s="212">
        <f t="shared" si="380"/>
        <v>0</v>
      </c>
      <c r="AF343" s="213">
        <f t="shared" si="381"/>
        <v>0</v>
      </c>
      <c r="AG343" s="222" t="str">
        <f t="shared" si="382"/>
        <v>-</v>
      </c>
      <c r="AH343" s="210">
        <f>_xlfn.MAXIFS(Y!$F$61:$J$61, Y!$F$61:$J$61, "&lt;="&amp;AG343)</f>
        <v>0</v>
      </c>
      <c r="AI343" s="210" cm="1">
        <f t="array" ref="AI343">IFERROR(IF(AE343&gt;0, INDEX(Appliances, $W343, MATCH($AH343, Y!$F$61:$J$61, 0)+3),0), 0)</f>
        <v>0</v>
      </c>
      <c r="AJ343" s="64"/>
      <c r="AK343" s="211" t="b">
        <f t="shared" ref="AK343:AK406" si="392">IF($W343=11, TRUE, FALSE)</f>
        <v>0</v>
      </c>
      <c r="AL343" s="211" cm="1">
        <f t="array" ref="AL343">IF($AK343, INDEX(Appliances, $W343, 9), 0)</f>
        <v>0</v>
      </c>
      <c r="AM343" s="211" cm="1">
        <f t="array" ref="AM343">IF($AK343, INDEX(Appliances, $W343, 10), 0)</f>
        <v>0</v>
      </c>
      <c r="AN343" s="212">
        <f t="shared" si="383"/>
        <v>0</v>
      </c>
      <c r="AO343" s="213">
        <f t="shared" si="384"/>
        <v>0</v>
      </c>
      <c r="AP343" s="222" t="str">
        <f t="shared" si="385"/>
        <v>-</v>
      </c>
      <c r="AQ343" s="210">
        <f>_xlfn.MAXIFS(Y!$F$61:$J$61, Y!$F$61:$J$61, "&lt;="&amp;AP343)</f>
        <v>0</v>
      </c>
      <c r="AR343" s="210" cm="1">
        <f t="array" ref="AR343">IFERROR(IF(AN343&gt;0, INDEX(Appliances, $W343, MATCH($AQ343, Y!$F$61:$J$61, 0)+3),0), 0)</f>
        <v>0</v>
      </c>
      <c r="AS343" s="64"/>
      <c r="AT343" s="211" t="b">
        <f t="shared" ref="AT343:AT406" si="393">IF(OR($W343=11, $W343=10), TRUE, FALSE)</f>
        <v>0</v>
      </c>
      <c r="AU343" s="211">
        <f t="shared" si="329"/>
        <v>0</v>
      </c>
      <c r="AV343" s="211">
        <f t="shared" si="330"/>
        <v>0</v>
      </c>
      <c r="AW343" s="212">
        <f t="shared" si="386"/>
        <v>0</v>
      </c>
      <c r="AX343" s="213">
        <f t="shared" si="387"/>
        <v>0</v>
      </c>
      <c r="AY343" s="222" t="str">
        <f t="shared" si="388"/>
        <v>-</v>
      </c>
      <c r="AZ343" s="210">
        <f>_xlfn.MAXIFS(Y!$F$61:$J$61, Y!$F$61:$J$61, "&lt;="&amp;AY343)</f>
        <v>0</v>
      </c>
      <c r="BA343" s="210" cm="1">
        <f t="array" ref="BA343">IFERROR(IF(AW343&gt;0, INDEX(Appliances, $W343, MATCH($AQ343, Y!$F$61:$J$61, 0)+3),0), 0)</f>
        <v>0</v>
      </c>
      <c r="BB343" s="64"/>
    </row>
    <row r="344" spans="1:54" s="264" customFormat="1" ht="12" x14ac:dyDescent="0.2">
      <c r="A344" s="64"/>
      <c r="B344" s="251">
        <v>322</v>
      </c>
      <c r="C344" s="255"/>
      <c r="D344" s="255"/>
      <c r="E344" s="256"/>
      <c r="F344" s="257" t="str">
        <f>IFERROR(VLOOKUP(E344, Z!$A$2:$C$4127, 3, FALSE), "")</f>
        <v/>
      </c>
      <c r="G344" s="258"/>
      <c r="H344" s="255"/>
      <c r="I344" s="255"/>
      <c r="J344" s="256"/>
      <c r="K344" s="259"/>
      <c r="L344" s="260"/>
      <c r="M344" s="253">
        <f t="shared" si="390"/>
        <v>0</v>
      </c>
      <c r="N344" s="261"/>
      <c r="O344" s="260"/>
      <c r="P344" s="253">
        <f t="shared" si="376"/>
        <v>0</v>
      </c>
      <c r="Q344" s="261"/>
      <c r="R344" s="260"/>
      <c r="S344" s="262">
        <f t="shared" si="377"/>
        <v>0</v>
      </c>
      <c r="T344" s="268"/>
      <c r="U344" s="263">
        <f t="shared" si="378"/>
        <v>0</v>
      </c>
      <c r="V344" s="64"/>
      <c r="W344" s="210">
        <f t="shared" si="389"/>
        <v>0</v>
      </c>
      <c r="X344" s="210" t="str">
        <f t="shared" si="379"/>
        <v>-</v>
      </c>
      <c r="Y344" s="210" t="e">
        <f>IF(X344, MATCH(J344, Y!$F$62:$H$62, 0), 0)</f>
        <v>#VALUE!</v>
      </c>
      <c r="Z344" s="210" cm="1">
        <f t="array" ref="Z344">IFERROR(IF($X344, INDEX(Appliances, $W344, $Y344+3), 0), 0)</f>
        <v>0</v>
      </c>
      <c r="AA344" s="64"/>
      <c r="AB344" s="211" t="b">
        <f t="shared" si="391"/>
        <v>0</v>
      </c>
      <c r="AC344" s="211" cm="1">
        <f t="array" ref="AC344">IF($AB344, INDEX(Appliances, $W344, 9), 0)</f>
        <v>0</v>
      </c>
      <c r="AD344" s="211" cm="1">
        <f t="array" ref="AD344">IF($AB344, INDEX(Appliances, $W344, 10), 0)</f>
        <v>0</v>
      </c>
      <c r="AE344" s="212">
        <f t="shared" si="380"/>
        <v>0</v>
      </c>
      <c r="AF344" s="213">
        <f t="shared" si="381"/>
        <v>0</v>
      </c>
      <c r="AG344" s="222" t="str">
        <f t="shared" si="382"/>
        <v>-</v>
      </c>
      <c r="AH344" s="210">
        <f>_xlfn.MAXIFS(Y!$F$61:$J$61, Y!$F$61:$J$61, "&lt;="&amp;AG344)</f>
        <v>0</v>
      </c>
      <c r="AI344" s="210" cm="1">
        <f t="array" ref="AI344">IFERROR(IF(AE344&gt;0, INDEX(Appliances, $W344, MATCH($AH344, Y!$F$61:$J$61, 0)+3),0), 0)</f>
        <v>0</v>
      </c>
      <c r="AJ344" s="64"/>
      <c r="AK344" s="211" t="b">
        <f t="shared" si="392"/>
        <v>0</v>
      </c>
      <c r="AL344" s="211" cm="1">
        <f t="array" ref="AL344">IF($AK344, INDEX(Appliances, $W344, 9), 0)</f>
        <v>0</v>
      </c>
      <c r="AM344" s="211" cm="1">
        <f t="array" ref="AM344">IF($AK344, INDEX(Appliances, $W344, 10), 0)</f>
        <v>0</v>
      </c>
      <c r="AN344" s="212">
        <f t="shared" si="383"/>
        <v>0</v>
      </c>
      <c r="AO344" s="213">
        <f t="shared" si="384"/>
        <v>0</v>
      </c>
      <c r="AP344" s="222" t="str">
        <f t="shared" si="385"/>
        <v>-</v>
      </c>
      <c r="AQ344" s="210">
        <f>_xlfn.MAXIFS(Y!$F$61:$J$61, Y!$F$61:$J$61, "&lt;="&amp;AP344)</f>
        <v>0</v>
      </c>
      <c r="AR344" s="210" cm="1">
        <f t="array" ref="AR344">IFERROR(IF(AN344&gt;0, INDEX(Appliances, $W344, MATCH($AQ344, Y!$F$61:$J$61, 0)+3),0), 0)</f>
        <v>0</v>
      </c>
      <c r="AS344" s="64"/>
      <c r="AT344" s="211" t="b">
        <f t="shared" si="393"/>
        <v>0</v>
      </c>
      <c r="AU344" s="211">
        <f t="shared" si="332"/>
        <v>0</v>
      </c>
      <c r="AV344" s="211">
        <f t="shared" si="333"/>
        <v>0</v>
      </c>
      <c r="AW344" s="212">
        <f t="shared" si="386"/>
        <v>0</v>
      </c>
      <c r="AX344" s="213">
        <f t="shared" si="387"/>
        <v>0</v>
      </c>
      <c r="AY344" s="222" t="str">
        <f t="shared" si="388"/>
        <v>-</v>
      </c>
      <c r="AZ344" s="210">
        <f>_xlfn.MAXIFS(Y!$F$61:$J$61, Y!$F$61:$J$61, "&lt;="&amp;AY344)</f>
        <v>0</v>
      </c>
      <c r="BA344" s="210" cm="1">
        <f t="array" ref="BA344">IFERROR(IF(AW344&gt;0, INDEX(Appliances, $W344, MATCH($AQ344, Y!$F$61:$J$61, 0)+3),0), 0)</f>
        <v>0</v>
      </c>
      <c r="BB344" s="64"/>
    </row>
    <row r="345" spans="1:54" s="264" customFormat="1" ht="12" x14ac:dyDescent="0.2">
      <c r="A345" s="64"/>
      <c r="B345" s="251">
        <v>323</v>
      </c>
      <c r="C345" s="255"/>
      <c r="D345" s="255"/>
      <c r="E345" s="256"/>
      <c r="F345" s="257" t="str">
        <f>IFERROR(VLOOKUP(E345, Z!$A$2:$C$4127, 3, FALSE), "")</f>
        <v/>
      </c>
      <c r="G345" s="258"/>
      <c r="H345" s="255"/>
      <c r="I345" s="255"/>
      <c r="J345" s="256"/>
      <c r="K345" s="259"/>
      <c r="L345" s="260"/>
      <c r="M345" s="253">
        <f t="shared" si="390"/>
        <v>0</v>
      </c>
      <c r="N345" s="261"/>
      <c r="O345" s="260"/>
      <c r="P345" s="253">
        <f t="shared" si="376"/>
        <v>0</v>
      </c>
      <c r="Q345" s="261"/>
      <c r="R345" s="260"/>
      <c r="S345" s="262">
        <f t="shared" si="377"/>
        <v>0</v>
      </c>
      <c r="T345" s="268"/>
      <c r="U345" s="263">
        <f t="shared" si="378"/>
        <v>0</v>
      </c>
      <c r="V345" s="64"/>
      <c r="W345" s="210">
        <f t="shared" si="389"/>
        <v>0</v>
      </c>
      <c r="X345" s="210" t="str">
        <f t="shared" si="379"/>
        <v>-</v>
      </c>
      <c r="Y345" s="210" t="e">
        <f>IF(X345, MATCH(J345, Y!$F$62:$H$62, 0), 0)</f>
        <v>#VALUE!</v>
      </c>
      <c r="Z345" s="210" cm="1">
        <f t="array" ref="Z345">IFERROR(IF($X345, INDEX(Appliances, $W345, $Y345+3), 0), 0)</f>
        <v>0</v>
      </c>
      <c r="AA345" s="64"/>
      <c r="AB345" s="211" t="b">
        <f t="shared" si="391"/>
        <v>0</v>
      </c>
      <c r="AC345" s="211" cm="1">
        <f t="array" ref="AC345">IF($AB345, INDEX(Appliances, $W345, 9), 0)</f>
        <v>0</v>
      </c>
      <c r="AD345" s="211" cm="1">
        <f t="array" ref="AD345">IF($AB345, INDEX(Appliances, $W345, 10), 0)</f>
        <v>0</v>
      </c>
      <c r="AE345" s="212">
        <f t="shared" si="380"/>
        <v>0</v>
      </c>
      <c r="AF345" s="213">
        <f t="shared" si="381"/>
        <v>0</v>
      </c>
      <c r="AG345" s="222" t="str">
        <f t="shared" si="382"/>
        <v>-</v>
      </c>
      <c r="AH345" s="210">
        <f>_xlfn.MAXIFS(Y!$F$61:$J$61, Y!$F$61:$J$61, "&lt;="&amp;AG345)</f>
        <v>0</v>
      </c>
      <c r="AI345" s="210" cm="1">
        <f t="array" ref="AI345">IFERROR(IF(AE345&gt;0, INDEX(Appliances, $W345, MATCH($AH345, Y!$F$61:$J$61, 0)+3),0), 0)</f>
        <v>0</v>
      </c>
      <c r="AJ345" s="64"/>
      <c r="AK345" s="211" t="b">
        <f t="shared" si="392"/>
        <v>0</v>
      </c>
      <c r="AL345" s="211" cm="1">
        <f t="array" ref="AL345">IF($AK345, INDEX(Appliances, $W345, 9), 0)</f>
        <v>0</v>
      </c>
      <c r="AM345" s="211" cm="1">
        <f t="array" ref="AM345">IF($AK345, INDEX(Appliances, $W345, 10), 0)</f>
        <v>0</v>
      </c>
      <c r="AN345" s="212">
        <f t="shared" si="383"/>
        <v>0</v>
      </c>
      <c r="AO345" s="213">
        <f t="shared" si="384"/>
        <v>0</v>
      </c>
      <c r="AP345" s="222" t="str">
        <f t="shared" si="385"/>
        <v>-</v>
      </c>
      <c r="AQ345" s="210">
        <f>_xlfn.MAXIFS(Y!$F$61:$J$61, Y!$F$61:$J$61, "&lt;="&amp;AP345)</f>
        <v>0</v>
      </c>
      <c r="AR345" s="210" cm="1">
        <f t="array" ref="AR345">IFERROR(IF(AN345&gt;0, INDEX(Appliances, $W345, MATCH($AQ345, Y!$F$61:$J$61, 0)+3),0), 0)</f>
        <v>0</v>
      </c>
      <c r="AS345" s="64"/>
      <c r="AT345" s="211" t="b">
        <f t="shared" si="393"/>
        <v>0</v>
      </c>
      <c r="AU345" s="211">
        <f t="shared" si="329"/>
        <v>0</v>
      </c>
      <c r="AV345" s="211">
        <f t="shared" si="330"/>
        <v>0</v>
      </c>
      <c r="AW345" s="212">
        <f t="shared" si="386"/>
        <v>0</v>
      </c>
      <c r="AX345" s="213">
        <f t="shared" si="387"/>
        <v>0</v>
      </c>
      <c r="AY345" s="222" t="str">
        <f t="shared" si="388"/>
        <v>-</v>
      </c>
      <c r="AZ345" s="210">
        <f>_xlfn.MAXIFS(Y!$F$61:$J$61, Y!$F$61:$J$61, "&lt;="&amp;AY345)</f>
        <v>0</v>
      </c>
      <c r="BA345" s="210" cm="1">
        <f t="array" ref="BA345">IFERROR(IF(AW345&gt;0, INDEX(Appliances, $W345, MATCH($AQ345, Y!$F$61:$J$61, 0)+3),0), 0)</f>
        <v>0</v>
      </c>
      <c r="BB345" s="64"/>
    </row>
    <row r="346" spans="1:54" s="264" customFormat="1" ht="12" x14ac:dyDescent="0.2">
      <c r="A346" s="64"/>
      <c r="B346" s="251">
        <v>324</v>
      </c>
      <c r="C346" s="255"/>
      <c r="D346" s="255"/>
      <c r="E346" s="256"/>
      <c r="F346" s="257" t="str">
        <f>IFERROR(VLOOKUP(E346, Z!$A$2:$C$4127, 3, FALSE), "")</f>
        <v/>
      </c>
      <c r="G346" s="258"/>
      <c r="H346" s="255"/>
      <c r="I346" s="255"/>
      <c r="J346" s="256"/>
      <c r="K346" s="259"/>
      <c r="L346" s="260"/>
      <c r="M346" s="253">
        <f t="shared" si="390"/>
        <v>0</v>
      </c>
      <c r="N346" s="261"/>
      <c r="O346" s="260"/>
      <c r="P346" s="253">
        <f t="shared" si="376"/>
        <v>0</v>
      </c>
      <c r="Q346" s="261"/>
      <c r="R346" s="260"/>
      <c r="S346" s="262">
        <f t="shared" si="377"/>
        <v>0</v>
      </c>
      <c r="T346" s="268"/>
      <c r="U346" s="263">
        <f t="shared" si="378"/>
        <v>0</v>
      </c>
      <c r="V346" s="64"/>
      <c r="W346" s="210">
        <f t="shared" si="389"/>
        <v>0</v>
      </c>
      <c r="X346" s="210" t="str">
        <f t="shared" si="379"/>
        <v>-</v>
      </c>
      <c r="Y346" s="210" t="e">
        <f>IF(X346, MATCH(J346, Y!$F$62:$H$62, 0), 0)</f>
        <v>#VALUE!</v>
      </c>
      <c r="Z346" s="210" cm="1">
        <f t="array" ref="Z346">IFERROR(IF($X346, INDEX(Appliances, $W346, $Y346+3), 0), 0)</f>
        <v>0</v>
      </c>
      <c r="AA346" s="64"/>
      <c r="AB346" s="211" t="b">
        <f t="shared" si="391"/>
        <v>0</v>
      </c>
      <c r="AC346" s="211" cm="1">
        <f t="array" ref="AC346">IF($AB346, INDEX(Appliances, $W346, 9), 0)</f>
        <v>0</v>
      </c>
      <c r="AD346" s="211" cm="1">
        <f t="array" ref="AD346">IF($AB346, INDEX(Appliances, $W346, 10), 0)</f>
        <v>0</v>
      </c>
      <c r="AE346" s="212">
        <f t="shared" si="380"/>
        <v>0</v>
      </c>
      <c r="AF346" s="213">
        <f t="shared" si="381"/>
        <v>0</v>
      </c>
      <c r="AG346" s="222" t="str">
        <f t="shared" si="382"/>
        <v>-</v>
      </c>
      <c r="AH346" s="210">
        <f>_xlfn.MAXIFS(Y!$F$61:$J$61, Y!$F$61:$J$61, "&lt;="&amp;AG346)</f>
        <v>0</v>
      </c>
      <c r="AI346" s="210" cm="1">
        <f t="array" ref="AI346">IFERROR(IF(AE346&gt;0, INDEX(Appliances, $W346, MATCH($AH346, Y!$F$61:$J$61, 0)+3),0), 0)</f>
        <v>0</v>
      </c>
      <c r="AJ346" s="64"/>
      <c r="AK346" s="211" t="b">
        <f t="shared" si="392"/>
        <v>0</v>
      </c>
      <c r="AL346" s="211" cm="1">
        <f t="array" ref="AL346">IF($AK346, INDEX(Appliances, $W346, 9), 0)</f>
        <v>0</v>
      </c>
      <c r="AM346" s="211" cm="1">
        <f t="array" ref="AM346">IF($AK346, INDEX(Appliances, $W346, 10), 0)</f>
        <v>0</v>
      </c>
      <c r="AN346" s="212">
        <f t="shared" si="383"/>
        <v>0</v>
      </c>
      <c r="AO346" s="213">
        <f t="shared" si="384"/>
        <v>0</v>
      </c>
      <c r="AP346" s="222" t="str">
        <f t="shared" si="385"/>
        <v>-</v>
      </c>
      <c r="AQ346" s="210">
        <f>_xlfn.MAXIFS(Y!$F$61:$J$61, Y!$F$61:$J$61, "&lt;="&amp;AP346)</f>
        <v>0</v>
      </c>
      <c r="AR346" s="210" cm="1">
        <f t="array" ref="AR346">IFERROR(IF(AN346&gt;0, INDEX(Appliances, $W346, MATCH($AQ346, Y!$F$61:$J$61, 0)+3),0), 0)</f>
        <v>0</v>
      </c>
      <c r="AS346" s="64"/>
      <c r="AT346" s="211" t="b">
        <f t="shared" si="393"/>
        <v>0</v>
      </c>
      <c r="AU346" s="211">
        <f t="shared" si="332"/>
        <v>0</v>
      </c>
      <c r="AV346" s="211">
        <f t="shared" si="333"/>
        <v>0</v>
      </c>
      <c r="AW346" s="212">
        <f t="shared" si="386"/>
        <v>0</v>
      </c>
      <c r="AX346" s="213">
        <f t="shared" si="387"/>
        <v>0</v>
      </c>
      <c r="AY346" s="222" t="str">
        <f t="shared" si="388"/>
        <v>-</v>
      </c>
      <c r="AZ346" s="210">
        <f>_xlfn.MAXIFS(Y!$F$61:$J$61, Y!$F$61:$J$61, "&lt;="&amp;AY346)</f>
        <v>0</v>
      </c>
      <c r="BA346" s="210" cm="1">
        <f t="array" ref="BA346">IFERROR(IF(AW346&gt;0, INDEX(Appliances, $W346, MATCH($AQ346, Y!$F$61:$J$61, 0)+3),0), 0)</f>
        <v>0</v>
      </c>
      <c r="BB346" s="64"/>
    </row>
    <row r="347" spans="1:54" s="264" customFormat="1" ht="12" x14ac:dyDescent="0.2">
      <c r="A347" s="64"/>
      <c r="B347" s="251">
        <v>325</v>
      </c>
      <c r="C347" s="255"/>
      <c r="D347" s="255"/>
      <c r="E347" s="256"/>
      <c r="F347" s="257" t="str">
        <f>IFERROR(VLOOKUP(E347, Z!$A$2:$C$4127, 3, FALSE), "")</f>
        <v/>
      </c>
      <c r="G347" s="258"/>
      <c r="H347" s="255"/>
      <c r="I347" s="255"/>
      <c r="J347" s="256"/>
      <c r="K347" s="259"/>
      <c r="L347" s="260"/>
      <c r="M347" s="253">
        <f t="shared" si="390"/>
        <v>0</v>
      </c>
      <c r="N347" s="261"/>
      <c r="O347" s="260"/>
      <c r="P347" s="253">
        <f t="shared" si="376"/>
        <v>0</v>
      </c>
      <c r="Q347" s="261"/>
      <c r="R347" s="260"/>
      <c r="S347" s="262">
        <f t="shared" si="377"/>
        <v>0</v>
      </c>
      <c r="T347" s="268"/>
      <c r="U347" s="263">
        <f t="shared" si="378"/>
        <v>0</v>
      </c>
      <c r="V347" s="64"/>
      <c r="W347" s="210">
        <f t="shared" si="389"/>
        <v>0</v>
      </c>
      <c r="X347" s="210" t="str">
        <f t="shared" si="379"/>
        <v>-</v>
      </c>
      <c r="Y347" s="210" t="e">
        <f>IF(X347, MATCH(J347, Y!$F$62:$H$62, 0), 0)</f>
        <v>#VALUE!</v>
      </c>
      <c r="Z347" s="210" cm="1">
        <f t="array" ref="Z347">IFERROR(IF($X347, INDEX(Appliances, $W347, $Y347+3), 0), 0)</f>
        <v>0</v>
      </c>
      <c r="AA347" s="64"/>
      <c r="AB347" s="211" t="b">
        <f t="shared" si="391"/>
        <v>0</v>
      </c>
      <c r="AC347" s="211" cm="1">
        <f t="array" ref="AC347">IF($AB347, INDEX(Appliances, $W347, 9), 0)</f>
        <v>0</v>
      </c>
      <c r="AD347" s="211" cm="1">
        <f t="array" ref="AD347">IF($AB347, INDEX(Appliances, $W347, 10), 0)</f>
        <v>0</v>
      </c>
      <c r="AE347" s="212">
        <f t="shared" si="380"/>
        <v>0</v>
      </c>
      <c r="AF347" s="213">
        <f t="shared" si="381"/>
        <v>0</v>
      </c>
      <c r="AG347" s="222" t="str">
        <f t="shared" si="382"/>
        <v>-</v>
      </c>
      <c r="AH347" s="210">
        <f>_xlfn.MAXIFS(Y!$F$61:$J$61, Y!$F$61:$J$61, "&lt;="&amp;AG347)</f>
        <v>0</v>
      </c>
      <c r="AI347" s="210" cm="1">
        <f t="array" ref="AI347">IFERROR(IF(AE347&gt;0, INDEX(Appliances, $W347, MATCH($AH347, Y!$F$61:$J$61, 0)+3),0), 0)</f>
        <v>0</v>
      </c>
      <c r="AJ347" s="64"/>
      <c r="AK347" s="211" t="b">
        <f t="shared" si="392"/>
        <v>0</v>
      </c>
      <c r="AL347" s="211" cm="1">
        <f t="array" ref="AL347">IF($AK347, INDEX(Appliances, $W347, 9), 0)</f>
        <v>0</v>
      </c>
      <c r="AM347" s="211" cm="1">
        <f t="array" ref="AM347">IF($AK347, INDEX(Appliances, $W347, 10), 0)</f>
        <v>0</v>
      </c>
      <c r="AN347" s="212">
        <f t="shared" si="383"/>
        <v>0</v>
      </c>
      <c r="AO347" s="213">
        <f t="shared" si="384"/>
        <v>0</v>
      </c>
      <c r="AP347" s="222" t="str">
        <f t="shared" si="385"/>
        <v>-</v>
      </c>
      <c r="AQ347" s="210">
        <f>_xlfn.MAXIFS(Y!$F$61:$J$61, Y!$F$61:$J$61, "&lt;="&amp;AP347)</f>
        <v>0</v>
      </c>
      <c r="AR347" s="210" cm="1">
        <f t="array" ref="AR347">IFERROR(IF(AN347&gt;0, INDEX(Appliances, $W347, MATCH($AQ347, Y!$F$61:$J$61, 0)+3),0), 0)</f>
        <v>0</v>
      </c>
      <c r="AS347" s="64"/>
      <c r="AT347" s="211" t="b">
        <f t="shared" si="393"/>
        <v>0</v>
      </c>
      <c r="AU347" s="211">
        <f t="shared" si="329"/>
        <v>0</v>
      </c>
      <c r="AV347" s="211">
        <f t="shared" si="330"/>
        <v>0</v>
      </c>
      <c r="AW347" s="212">
        <f t="shared" si="386"/>
        <v>0</v>
      </c>
      <c r="AX347" s="213">
        <f t="shared" si="387"/>
        <v>0</v>
      </c>
      <c r="AY347" s="222" t="str">
        <f t="shared" si="388"/>
        <v>-</v>
      </c>
      <c r="AZ347" s="210">
        <f>_xlfn.MAXIFS(Y!$F$61:$J$61, Y!$F$61:$J$61, "&lt;="&amp;AY347)</f>
        <v>0</v>
      </c>
      <c r="BA347" s="210" cm="1">
        <f t="array" ref="BA347">IFERROR(IF(AW347&gt;0, INDEX(Appliances, $W347, MATCH($AQ347, Y!$F$61:$J$61, 0)+3),0), 0)</f>
        <v>0</v>
      </c>
      <c r="BB347" s="64"/>
    </row>
    <row r="348" spans="1:54" s="264" customFormat="1" ht="12" x14ac:dyDescent="0.2">
      <c r="A348" s="64"/>
      <c r="B348" s="251">
        <v>326</v>
      </c>
      <c r="C348" s="255"/>
      <c r="D348" s="255"/>
      <c r="E348" s="256"/>
      <c r="F348" s="257" t="str">
        <f>IFERROR(VLOOKUP(E348, Z!$A$2:$C$4127, 3, FALSE), "")</f>
        <v/>
      </c>
      <c r="G348" s="258"/>
      <c r="H348" s="255"/>
      <c r="I348" s="255"/>
      <c r="J348" s="256"/>
      <c r="K348" s="259"/>
      <c r="L348" s="260"/>
      <c r="M348" s="253">
        <f t="shared" si="390"/>
        <v>0</v>
      </c>
      <c r="N348" s="261"/>
      <c r="O348" s="260"/>
      <c r="P348" s="253">
        <f t="shared" si="376"/>
        <v>0</v>
      </c>
      <c r="Q348" s="261"/>
      <c r="R348" s="260"/>
      <c r="S348" s="262">
        <f t="shared" si="377"/>
        <v>0</v>
      </c>
      <c r="T348" s="268"/>
      <c r="U348" s="263">
        <f t="shared" si="378"/>
        <v>0</v>
      </c>
      <c r="V348" s="64"/>
      <c r="W348" s="210">
        <f t="shared" si="389"/>
        <v>0</v>
      </c>
      <c r="X348" s="210" t="str">
        <f t="shared" si="379"/>
        <v>-</v>
      </c>
      <c r="Y348" s="210" t="e">
        <f>IF(X348, MATCH(J348, Y!$F$62:$H$62, 0), 0)</f>
        <v>#VALUE!</v>
      </c>
      <c r="Z348" s="210" cm="1">
        <f t="array" ref="Z348">IFERROR(IF($X348, INDEX(Appliances, $W348, $Y348+3), 0), 0)</f>
        <v>0</v>
      </c>
      <c r="AA348" s="64"/>
      <c r="AB348" s="211" t="b">
        <f t="shared" si="391"/>
        <v>0</v>
      </c>
      <c r="AC348" s="211" cm="1">
        <f t="array" ref="AC348">IF($AB348, INDEX(Appliances, $W348, 9), 0)</f>
        <v>0</v>
      </c>
      <c r="AD348" s="211" cm="1">
        <f t="array" ref="AD348">IF($AB348, INDEX(Appliances, $W348, 10), 0)</f>
        <v>0</v>
      </c>
      <c r="AE348" s="212">
        <f t="shared" si="380"/>
        <v>0</v>
      </c>
      <c r="AF348" s="213">
        <f t="shared" si="381"/>
        <v>0</v>
      </c>
      <c r="AG348" s="222" t="str">
        <f t="shared" si="382"/>
        <v>-</v>
      </c>
      <c r="AH348" s="210">
        <f>_xlfn.MAXIFS(Y!$F$61:$J$61, Y!$F$61:$J$61, "&lt;="&amp;AG348)</f>
        <v>0</v>
      </c>
      <c r="AI348" s="210" cm="1">
        <f t="array" ref="AI348">IFERROR(IF(AE348&gt;0, INDEX(Appliances, $W348, MATCH($AH348, Y!$F$61:$J$61, 0)+3),0), 0)</f>
        <v>0</v>
      </c>
      <c r="AJ348" s="64"/>
      <c r="AK348" s="211" t="b">
        <f t="shared" si="392"/>
        <v>0</v>
      </c>
      <c r="AL348" s="211" cm="1">
        <f t="array" ref="AL348">IF($AK348, INDEX(Appliances, $W348, 9), 0)</f>
        <v>0</v>
      </c>
      <c r="AM348" s="211" cm="1">
        <f t="array" ref="AM348">IF($AK348, INDEX(Appliances, $W348, 10), 0)</f>
        <v>0</v>
      </c>
      <c r="AN348" s="212">
        <f t="shared" si="383"/>
        <v>0</v>
      </c>
      <c r="AO348" s="213">
        <f t="shared" si="384"/>
        <v>0</v>
      </c>
      <c r="AP348" s="222" t="str">
        <f t="shared" si="385"/>
        <v>-</v>
      </c>
      <c r="AQ348" s="210">
        <f>_xlfn.MAXIFS(Y!$F$61:$J$61, Y!$F$61:$J$61, "&lt;="&amp;AP348)</f>
        <v>0</v>
      </c>
      <c r="AR348" s="210" cm="1">
        <f t="array" ref="AR348">IFERROR(IF(AN348&gt;0, INDEX(Appliances, $W348, MATCH($AQ348, Y!$F$61:$J$61, 0)+3),0), 0)</f>
        <v>0</v>
      </c>
      <c r="AS348" s="64"/>
      <c r="AT348" s="211" t="b">
        <f t="shared" si="393"/>
        <v>0</v>
      </c>
      <c r="AU348" s="211">
        <f t="shared" si="332"/>
        <v>0</v>
      </c>
      <c r="AV348" s="211">
        <f t="shared" si="333"/>
        <v>0</v>
      </c>
      <c r="AW348" s="212">
        <f t="shared" si="386"/>
        <v>0</v>
      </c>
      <c r="AX348" s="213">
        <f t="shared" si="387"/>
        <v>0</v>
      </c>
      <c r="AY348" s="222" t="str">
        <f t="shared" si="388"/>
        <v>-</v>
      </c>
      <c r="AZ348" s="210">
        <f>_xlfn.MAXIFS(Y!$F$61:$J$61, Y!$F$61:$J$61, "&lt;="&amp;AY348)</f>
        <v>0</v>
      </c>
      <c r="BA348" s="210" cm="1">
        <f t="array" ref="BA348">IFERROR(IF(AW348&gt;0, INDEX(Appliances, $W348, MATCH($AQ348, Y!$F$61:$J$61, 0)+3),0), 0)</f>
        <v>0</v>
      </c>
      <c r="BB348" s="64"/>
    </row>
    <row r="349" spans="1:54" s="264" customFormat="1" ht="12" x14ac:dyDescent="0.2">
      <c r="A349" s="64"/>
      <c r="B349" s="251">
        <v>327</v>
      </c>
      <c r="C349" s="255"/>
      <c r="D349" s="255"/>
      <c r="E349" s="256"/>
      <c r="F349" s="257" t="str">
        <f>IFERROR(VLOOKUP(E349, Z!$A$2:$C$4127, 3, FALSE), "")</f>
        <v/>
      </c>
      <c r="G349" s="258"/>
      <c r="H349" s="255"/>
      <c r="I349" s="255"/>
      <c r="J349" s="256"/>
      <c r="K349" s="259"/>
      <c r="L349" s="260"/>
      <c r="M349" s="253">
        <f t="shared" si="390"/>
        <v>0</v>
      </c>
      <c r="N349" s="261"/>
      <c r="O349" s="260"/>
      <c r="P349" s="253">
        <f t="shared" si="376"/>
        <v>0</v>
      </c>
      <c r="Q349" s="261"/>
      <c r="R349" s="260"/>
      <c r="S349" s="262">
        <f t="shared" si="377"/>
        <v>0</v>
      </c>
      <c r="T349" s="268"/>
      <c r="U349" s="263">
        <f t="shared" si="378"/>
        <v>0</v>
      </c>
      <c r="V349" s="64"/>
      <c r="W349" s="210">
        <f t="shared" si="389"/>
        <v>0</v>
      </c>
      <c r="X349" s="210" t="str">
        <f t="shared" si="379"/>
        <v>-</v>
      </c>
      <c r="Y349" s="210" t="e">
        <f>IF(X349, MATCH(J349, Y!$F$62:$H$62, 0), 0)</f>
        <v>#VALUE!</v>
      </c>
      <c r="Z349" s="210" cm="1">
        <f t="array" ref="Z349">IFERROR(IF($X349, INDEX(Appliances, $W349, $Y349+3), 0), 0)</f>
        <v>0</v>
      </c>
      <c r="AA349" s="64"/>
      <c r="AB349" s="211" t="b">
        <f t="shared" si="391"/>
        <v>0</v>
      </c>
      <c r="AC349" s="211" cm="1">
        <f t="array" ref="AC349">IF($AB349, INDEX(Appliances, $W349, 9), 0)</f>
        <v>0</v>
      </c>
      <c r="AD349" s="211" cm="1">
        <f t="array" ref="AD349">IF($AB349, INDEX(Appliances, $W349, 10), 0)</f>
        <v>0</v>
      </c>
      <c r="AE349" s="212">
        <f t="shared" si="380"/>
        <v>0</v>
      </c>
      <c r="AF349" s="213">
        <f t="shared" si="381"/>
        <v>0</v>
      </c>
      <c r="AG349" s="222" t="str">
        <f t="shared" si="382"/>
        <v>-</v>
      </c>
      <c r="AH349" s="210">
        <f>_xlfn.MAXIFS(Y!$F$61:$J$61, Y!$F$61:$J$61, "&lt;="&amp;AG349)</f>
        <v>0</v>
      </c>
      <c r="AI349" s="210" cm="1">
        <f t="array" ref="AI349">IFERROR(IF(AE349&gt;0, INDEX(Appliances, $W349, MATCH($AH349, Y!$F$61:$J$61, 0)+3),0), 0)</f>
        <v>0</v>
      </c>
      <c r="AJ349" s="64"/>
      <c r="AK349" s="211" t="b">
        <f t="shared" si="392"/>
        <v>0</v>
      </c>
      <c r="AL349" s="211" cm="1">
        <f t="array" ref="AL349">IF($AK349, INDEX(Appliances, $W349, 9), 0)</f>
        <v>0</v>
      </c>
      <c r="AM349" s="211" cm="1">
        <f t="array" ref="AM349">IF($AK349, INDEX(Appliances, $W349, 10), 0)</f>
        <v>0</v>
      </c>
      <c r="AN349" s="212">
        <f t="shared" si="383"/>
        <v>0</v>
      </c>
      <c r="AO349" s="213">
        <f t="shared" si="384"/>
        <v>0</v>
      </c>
      <c r="AP349" s="222" t="str">
        <f t="shared" si="385"/>
        <v>-</v>
      </c>
      <c r="AQ349" s="210">
        <f>_xlfn.MAXIFS(Y!$F$61:$J$61, Y!$F$61:$J$61, "&lt;="&amp;AP349)</f>
        <v>0</v>
      </c>
      <c r="AR349" s="210" cm="1">
        <f t="array" ref="AR349">IFERROR(IF(AN349&gt;0, INDEX(Appliances, $W349, MATCH($AQ349, Y!$F$61:$J$61, 0)+3),0), 0)</f>
        <v>0</v>
      </c>
      <c r="AS349" s="64"/>
      <c r="AT349" s="211" t="b">
        <f t="shared" si="393"/>
        <v>0</v>
      </c>
      <c r="AU349" s="211">
        <f t="shared" si="329"/>
        <v>0</v>
      </c>
      <c r="AV349" s="211">
        <f t="shared" si="330"/>
        <v>0</v>
      </c>
      <c r="AW349" s="212">
        <f t="shared" si="386"/>
        <v>0</v>
      </c>
      <c r="AX349" s="213">
        <f t="shared" si="387"/>
        <v>0</v>
      </c>
      <c r="AY349" s="222" t="str">
        <f t="shared" si="388"/>
        <v>-</v>
      </c>
      <c r="AZ349" s="210">
        <f>_xlfn.MAXIFS(Y!$F$61:$J$61, Y!$F$61:$J$61, "&lt;="&amp;AY349)</f>
        <v>0</v>
      </c>
      <c r="BA349" s="210" cm="1">
        <f t="array" ref="BA349">IFERROR(IF(AW349&gt;0, INDEX(Appliances, $W349, MATCH($AQ349, Y!$F$61:$J$61, 0)+3),0), 0)</f>
        <v>0</v>
      </c>
      <c r="BB349" s="64"/>
    </row>
    <row r="350" spans="1:54" s="264" customFormat="1" ht="12" x14ac:dyDescent="0.2">
      <c r="A350" s="64"/>
      <c r="B350" s="251">
        <v>328</v>
      </c>
      <c r="C350" s="255"/>
      <c r="D350" s="255"/>
      <c r="E350" s="256"/>
      <c r="F350" s="257" t="str">
        <f>IFERROR(VLOOKUP(E350, Z!$A$2:$C$4127, 3, FALSE), "")</f>
        <v/>
      </c>
      <c r="G350" s="258"/>
      <c r="H350" s="255"/>
      <c r="I350" s="255"/>
      <c r="J350" s="256"/>
      <c r="K350" s="259"/>
      <c r="L350" s="260"/>
      <c r="M350" s="253">
        <f t="shared" si="390"/>
        <v>0</v>
      </c>
      <c r="N350" s="261"/>
      <c r="O350" s="260"/>
      <c r="P350" s="253">
        <f t="shared" si="376"/>
        <v>0</v>
      </c>
      <c r="Q350" s="261"/>
      <c r="R350" s="260"/>
      <c r="S350" s="262">
        <f t="shared" si="377"/>
        <v>0</v>
      </c>
      <c r="T350" s="268"/>
      <c r="U350" s="263">
        <f t="shared" si="378"/>
        <v>0</v>
      </c>
      <c r="V350" s="64"/>
      <c r="W350" s="210">
        <f t="shared" si="389"/>
        <v>0</v>
      </c>
      <c r="X350" s="210" t="str">
        <f t="shared" si="379"/>
        <v>-</v>
      </c>
      <c r="Y350" s="210" t="e">
        <f>IF(X350, MATCH(J350, Y!$F$62:$H$62, 0), 0)</f>
        <v>#VALUE!</v>
      </c>
      <c r="Z350" s="210" cm="1">
        <f t="array" ref="Z350">IFERROR(IF($X350, INDEX(Appliances, $W350, $Y350+3), 0), 0)</f>
        <v>0</v>
      </c>
      <c r="AA350" s="64"/>
      <c r="AB350" s="211" t="b">
        <f t="shared" si="391"/>
        <v>0</v>
      </c>
      <c r="AC350" s="211" cm="1">
        <f t="array" ref="AC350">IF($AB350, INDEX(Appliances, $W350, 9), 0)</f>
        <v>0</v>
      </c>
      <c r="AD350" s="211" cm="1">
        <f t="array" ref="AD350">IF($AB350, INDEX(Appliances, $W350, 10), 0)</f>
        <v>0</v>
      </c>
      <c r="AE350" s="212">
        <f t="shared" si="380"/>
        <v>0</v>
      </c>
      <c r="AF350" s="213">
        <f t="shared" si="381"/>
        <v>0</v>
      </c>
      <c r="AG350" s="222" t="str">
        <f t="shared" si="382"/>
        <v>-</v>
      </c>
      <c r="AH350" s="210">
        <f>_xlfn.MAXIFS(Y!$F$61:$J$61, Y!$F$61:$J$61, "&lt;="&amp;AG350)</f>
        <v>0</v>
      </c>
      <c r="AI350" s="210" cm="1">
        <f t="array" ref="AI350">IFERROR(IF(AE350&gt;0, INDEX(Appliances, $W350, MATCH($AH350, Y!$F$61:$J$61, 0)+3),0), 0)</f>
        <v>0</v>
      </c>
      <c r="AJ350" s="64"/>
      <c r="AK350" s="211" t="b">
        <f t="shared" si="392"/>
        <v>0</v>
      </c>
      <c r="AL350" s="211" cm="1">
        <f t="array" ref="AL350">IF($AK350, INDEX(Appliances, $W350, 9), 0)</f>
        <v>0</v>
      </c>
      <c r="AM350" s="211" cm="1">
        <f t="array" ref="AM350">IF($AK350, INDEX(Appliances, $W350, 10), 0)</f>
        <v>0</v>
      </c>
      <c r="AN350" s="212">
        <f t="shared" si="383"/>
        <v>0</v>
      </c>
      <c r="AO350" s="213">
        <f t="shared" si="384"/>
        <v>0</v>
      </c>
      <c r="AP350" s="222" t="str">
        <f t="shared" si="385"/>
        <v>-</v>
      </c>
      <c r="AQ350" s="210">
        <f>_xlfn.MAXIFS(Y!$F$61:$J$61, Y!$F$61:$J$61, "&lt;="&amp;AP350)</f>
        <v>0</v>
      </c>
      <c r="AR350" s="210" cm="1">
        <f t="array" ref="AR350">IFERROR(IF(AN350&gt;0, INDEX(Appliances, $W350, MATCH($AQ350, Y!$F$61:$J$61, 0)+3),0), 0)</f>
        <v>0</v>
      </c>
      <c r="AS350" s="64"/>
      <c r="AT350" s="211" t="b">
        <f t="shared" si="393"/>
        <v>0</v>
      </c>
      <c r="AU350" s="211">
        <f t="shared" si="332"/>
        <v>0</v>
      </c>
      <c r="AV350" s="211">
        <f t="shared" si="333"/>
        <v>0</v>
      </c>
      <c r="AW350" s="212">
        <f t="shared" si="386"/>
        <v>0</v>
      </c>
      <c r="AX350" s="213">
        <f t="shared" si="387"/>
        <v>0</v>
      </c>
      <c r="AY350" s="222" t="str">
        <f t="shared" si="388"/>
        <v>-</v>
      </c>
      <c r="AZ350" s="210">
        <f>_xlfn.MAXIFS(Y!$F$61:$J$61, Y!$F$61:$J$61, "&lt;="&amp;AY350)</f>
        <v>0</v>
      </c>
      <c r="BA350" s="210" cm="1">
        <f t="array" ref="BA350">IFERROR(IF(AW350&gt;0, INDEX(Appliances, $W350, MATCH($AQ350, Y!$F$61:$J$61, 0)+3),0), 0)</f>
        <v>0</v>
      </c>
      <c r="BB350" s="64"/>
    </row>
    <row r="351" spans="1:54" s="264" customFormat="1" ht="12" x14ac:dyDescent="0.2">
      <c r="A351" s="64"/>
      <c r="B351" s="251">
        <v>329</v>
      </c>
      <c r="C351" s="255"/>
      <c r="D351" s="255"/>
      <c r="E351" s="256"/>
      <c r="F351" s="257" t="str">
        <f>IFERROR(VLOOKUP(E351, Z!$A$2:$C$4127, 3, FALSE), "")</f>
        <v/>
      </c>
      <c r="G351" s="258"/>
      <c r="H351" s="255"/>
      <c r="I351" s="255"/>
      <c r="J351" s="256"/>
      <c r="K351" s="259"/>
      <c r="L351" s="260"/>
      <c r="M351" s="253">
        <f t="shared" si="390"/>
        <v>0</v>
      </c>
      <c r="N351" s="261"/>
      <c r="O351" s="260"/>
      <c r="P351" s="253">
        <f t="shared" si="376"/>
        <v>0</v>
      </c>
      <c r="Q351" s="261"/>
      <c r="R351" s="260"/>
      <c r="S351" s="262">
        <f t="shared" si="377"/>
        <v>0</v>
      </c>
      <c r="T351" s="268"/>
      <c r="U351" s="263">
        <f t="shared" si="378"/>
        <v>0</v>
      </c>
      <c r="V351" s="64"/>
      <c r="W351" s="210">
        <f t="shared" si="389"/>
        <v>0</v>
      </c>
      <c r="X351" s="210" t="str">
        <f t="shared" si="379"/>
        <v>-</v>
      </c>
      <c r="Y351" s="210" t="e">
        <f>IF(X351, MATCH(J351, Y!$F$62:$H$62, 0), 0)</f>
        <v>#VALUE!</v>
      </c>
      <c r="Z351" s="210" cm="1">
        <f t="array" ref="Z351">IFERROR(IF($X351, INDEX(Appliances, $W351, $Y351+3), 0), 0)</f>
        <v>0</v>
      </c>
      <c r="AA351" s="64"/>
      <c r="AB351" s="211" t="b">
        <f t="shared" si="391"/>
        <v>0</v>
      </c>
      <c r="AC351" s="211" cm="1">
        <f t="array" ref="AC351">IF($AB351, INDEX(Appliances, $W351, 9), 0)</f>
        <v>0</v>
      </c>
      <c r="AD351" s="211" cm="1">
        <f t="array" ref="AD351">IF($AB351, INDEX(Appliances, $W351, 10), 0)</f>
        <v>0</v>
      </c>
      <c r="AE351" s="212">
        <f t="shared" si="380"/>
        <v>0</v>
      </c>
      <c r="AF351" s="213">
        <f t="shared" si="381"/>
        <v>0</v>
      </c>
      <c r="AG351" s="222" t="str">
        <f t="shared" si="382"/>
        <v>-</v>
      </c>
      <c r="AH351" s="210">
        <f>_xlfn.MAXIFS(Y!$F$61:$J$61, Y!$F$61:$J$61, "&lt;="&amp;AG351)</f>
        <v>0</v>
      </c>
      <c r="AI351" s="210" cm="1">
        <f t="array" ref="AI351">IFERROR(IF(AE351&gt;0, INDEX(Appliances, $W351, MATCH($AH351, Y!$F$61:$J$61, 0)+3),0), 0)</f>
        <v>0</v>
      </c>
      <c r="AJ351" s="64"/>
      <c r="AK351" s="211" t="b">
        <f t="shared" si="392"/>
        <v>0</v>
      </c>
      <c r="AL351" s="211" cm="1">
        <f t="array" ref="AL351">IF($AK351, INDEX(Appliances, $W351, 9), 0)</f>
        <v>0</v>
      </c>
      <c r="AM351" s="211" cm="1">
        <f t="array" ref="AM351">IF($AK351, INDEX(Appliances, $W351, 10), 0)</f>
        <v>0</v>
      </c>
      <c r="AN351" s="212">
        <f t="shared" si="383"/>
        <v>0</v>
      </c>
      <c r="AO351" s="213">
        <f t="shared" si="384"/>
        <v>0</v>
      </c>
      <c r="AP351" s="222" t="str">
        <f t="shared" si="385"/>
        <v>-</v>
      </c>
      <c r="AQ351" s="210">
        <f>_xlfn.MAXIFS(Y!$F$61:$J$61, Y!$F$61:$J$61, "&lt;="&amp;AP351)</f>
        <v>0</v>
      </c>
      <c r="AR351" s="210" cm="1">
        <f t="array" ref="AR351">IFERROR(IF(AN351&gt;0, INDEX(Appliances, $W351, MATCH($AQ351, Y!$F$61:$J$61, 0)+3),0), 0)</f>
        <v>0</v>
      </c>
      <c r="AS351" s="64"/>
      <c r="AT351" s="211" t="b">
        <f t="shared" si="393"/>
        <v>0</v>
      </c>
      <c r="AU351" s="211">
        <f t="shared" si="329"/>
        <v>0</v>
      </c>
      <c r="AV351" s="211">
        <f t="shared" si="330"/>
        <v>0</v>
      </c>
      <c r="AW351" s="212">
        <f t="shared" si="386"/>
        <v>0</v>
      </c>
      <c r="AX351" s="213">
        <f t="shared" si="387"/>
        <v>0</v>
      </c>
      <c r="AY351" s="222" t="str">
        <f t="shared" si="388"/>
        <v>-</v>
      </c>
      <c r="AZ351" s="210">
        <f>_xlfn.MAXIFS(Y!$F$61:$J$61, Y!$F$61:$J$61, "&lt;="&amp;AY351)</f>
        <v>0</v>
      </c>
      <c r="BA351" s="210" cm="1">
        <f t="array" ref="BA351">IFERROR(IF(AW351&gt;0, INDEX(Appliances, $W351, MATCH($AQ351, Y!$F$61:$J$61, 0)+3),0), 0)</f>
        <v>0</v>
      </c>
      <c r="BB351" s="64"/>
    </row>
    <row r="352" spans="1:54" s="264" customFormat="1" ht="12" x14ac:dyDescent="0.2">
      <c r="A352" s="64"/>
      <c r="B352" s="251">
        <v>330</v>
      </c>
      <c r="C352" s="255"/>
      <c r="D352" s="255"/>
      <c r="E352" s="256"/>
      <c r="F352" s="257" t="str">
        <f>IFERROR(VLOOKUP(E352, Z!$A$2:$C$4127, 3, FALSE), "")</f>
        <v/>
      </c>
      <c r="G352" s="258"/>
      <c r="H352" s="255"/>
      <c r="I352" s="255"/>
      <c r="J352" s="256"/>
      <c r="K352" s="259"/>
      <c r="L352" s="260"/>
      <c r="M352" s="253">
        <f t="shared" si="390"/>
        <v>0</v>
      </c>
      <c r="N352" s="261"/>
      <c r="O352" s="260"/>
      <c r="P352" s="253">
        <f t="shared" si="376"/>
        <v>0</v>
      </c>
      <c r="Q352" s="261"/>
      <c r="R352" s="260"/>
      <c r="S352" s="262">
        <f t="shared" si="377"/>
        <v>0</v>
      </c>
      <c r="T352" s="268"/>
      <c r="U352" s="263">
        <f t="shared" si="378"/>
        <v>0</v>
      </c>
      <c r="V352" s="64"/>
      <c r="W352" s="210">
        <f t="shared" si="389"/>
        <v>0</v>
      </c>
      <c r="X352" s="210" t="str">
        <f t="shared" si="379"/>
        <v>-</v>
      </c>
      <c r="Y352" s="210" t="e">
        <f>IF(X352, MATCH(J352, Y!$F$62:$H$62, 0), 0)</f>
        <v>#VALUE!</v>
      </c>
      <c r="Z352" s="210" cm="1">
        <f t="array" ref="Z352">IFERROR(IF($X352, INDEX(Appliances, $W352, $Y352+3), 0), 0)</f>
        <v>0</v>
      </c>
      <c r="AA352" s="64"/>
      <c r="AB352" s="211" t="b">
        <f t="shared" si="391"/>
        <v>0</v>
      </c>
      <c r="AC352" s="211" cm="1">
        <f t="array" ref="AC352">IF($AB352, INDEX(Appliances, $W352, 9), 0)</f>
        <v>0</v>
      </c>
      <c r="AD352" s="211" cm="1">
        <f t="array" ref="AD352">IF($AB352, INDEX(Appliances, $W352, 10), 0)</f>
        <v>0</v>
      </c>
      <c r="AE352" s="212">
        <f t="shared" si="380"/>
        <v>0</v>
      </c>
      <c r="AF352" s="213">
        <f t="shared" si="381"/>
        <v>0</v>
      </c>
      <c r="AG352" s="222" t="str">
        <f t="shared" si="382"/>
        <v>-</v>
      </c>
      <c r="AH352" s="210">
        <f>_xlfn.MAXIFS(Y!$F$61:$J$61, Y!$F$61:$J$61, "&lt;="&amp;AG352)</f>
        <v>0</v>
      </c>
      <c r="AI352" s="210" cm="1">
        <f t="array" ref="AI352">IFERROR(IF(AE352&gt;0, INDEX(Appliances, $W352, MATCH($AH352, Y!$F$61:$J$61, 0)+3),0), 0)</f>
        <v>0</v>
      </c>
      <c r="AJ352" s="64"/>
      <c r="AK352" s="211" t="b">
        <f t="shared" si="392"/>
        <v>0</v>
      </c>
      <c r="AL352" s="211" cm="1">
        <f t="array" ref="AL352">IF($AK352, INDEX(Appliances, $W352, 9), 0)</f>
        <v>0</v>
      </c>
      <c r="AM352" s="211" cm="1">
        <f t="array" ref="AM352">IF($AK352, INDEX(Appliances, $W352, 10), 0)</f>
        <v>0</v>
      </c>
      <c r="AN352" s="212">
        <f t="shared" si="383"/>
        <v>0</v>
      </c>
      <c r="AO352" s="213">
        <f t="shared" si="384"/>
        <v>0</v>
      </c>
      <c r="AP352" s="222" t="str">
        <f t="shared" si="385"/>
        <v>-</v>
      </c>
      <c r="AQ352" s="210">
        <f>_xlfn.MAXIFS(Y!$F$61:$J$61, Y!$F$61:$J$61, "&lt;="&amp;AP352)</f>
        <v>0</v>
      </c>
      <c r="AR352" s="210" cm="1">
        <f t="array" ref="AR352">IFERROR(IF(AN352&gt;0, INDEX(Appliances, $W352, MATCH($AQ352, Y!$F$61:$J$61, 0)+3),0), 0)</f>
        <v>0</v>
      </c>
      <c r="AS352" s="64"/>
      <c r="AT352" s="211" t="b">
        <f t="shared" si="393"/>
        <v>0</v>
      </c>
      <c r="AU352" s="211">
        <f t="shared" si="332"/>
        <v>0</v>
      </c>
      <c r="AV352" s="211">
        <f t="shared" si="333"/>
        <v>0</v>
      </c>
      <c r="AW352" s="212">
        <f t="shared" si="386"/>
        <v>0</v>
      </c>
      <c r="AX352" s="213">
        <f t="shared" si="387"/>
        <v>0</v>
      </c>
      <c r="AY352" s="222" t="str">
        <f t="shared" si="388"/>
        <v>-</v>
      </c>
      <c r="AZ352" s="210">
        <f>_xlfn.MAXIFS(Y!$F$61:$J$61, Y!$F$61:$J$61, "&lt;="&amp;AY352)</f>
        <v>0</v>
      </c>
      <c r="BA352" s="210" cm="1">
        <f t="array" ref="BA352">IFERROR(IF(AW352&gt;0, INDEX(Appliances, $W352, MATCH($AQ352, Y!$F$61:$J$61, 0)+3),0), 0)</f>
        <v>0</v>
      </c>
      <c r="BB352" s="64"/>
    </row>
    <row r="353" spans="1:54" s="264" customFormat="1" ht="12" x14ac:dyDescent="0.2">
      <c r="A353" s="64"/>
      <c r="B353" s="251">
        <v>331</v>
      </c>
      <c r="C353" s="255"/>
      <c r="D353" s="255"/>
      <c r="E353" s="256"/>
      <c r="F353" s="257" t="str">
        <f>IFERROR(VLOOKUP(E353, Z!$A$2:$C$4127, 3, FALSE), "")</f>
        <v/>
      </c>
      <c r="G353" s="258"/>
      <c r="H353" s="255"/>
      <c r="I353" s="255"/>
      <c r="J353" s="256"/>
      <c r="K353" s="259"/>
      <c r="L353" s="260"/>
      <c r="M353" s="253">
        <f t="shared" si="390"/>
        <v>0</v>
      </c>
      <c r="N353" s="261"/>
      <c r="O353" s="260"/>
      <c r="P353" s="253">
        <f t="shared" si="376"/>
        <v>0</v>
      </c>
      <c r="Q353" s="261"/>
      <c r="R353" s="260"/>
      <c r="S353" s="262">
        <f t="shared" si="377"/>
        <v>0</v>
      </c>
      <c r="T353" s="268"/>
      <c r="U353" s="263">
        <f t="shared" si="378"/>
        <v>0</v>
      </c>
      <c r="V353" s="64"/>
      <c r="W353" s="210">
        <f t="shared" si="389"/>
        <v>0</v>
      </c>
      <c r="X353" s="210" t="str">
        <f t="shared" si="379"/>
        <v>-</v>
      </c>
      <c r="Y353" s="210" t="e">
        <f>IF(X353, MATCH(J353, Y!$F$62:$H$62, 0), 0)</f>
        <v>#VALUE!</v>
      </c>
      <c r="Z353" s="210" cm="1">
        <f t="array" ref="Z353">IFERROR(IF($X353, INDEX(Appliances, $W353, $Y353+3), 0), 0)</f>
        <v>0</v>
      </c>
      <c r="AA353" s="64"/>
      <c r="AB353" s="211" t="b">
        <f t="shared" si="391"/>
        <v>0</v>
      </c>
      <c r="AC353" s="211" cm="1">
        <f t="array" ref="AC353">IF($AB353, INDEX(Appliances, $W353, 9), 0)</f>
        <v>0</v>
      </c>
      <c r="AD353" s="211" cm="1">
        <f t="array" ref="AD353">IF($AB353, INDEX(Appliances, $W353, 10), 0)</f>
        <v>0</v>
      </c>
      <c r="AE353" s="212">
        <f t="shared" si="380"/>
        <v>0</v>
      </c>
      <c r="AF353" s="213">
        <f t="shared" si="381"/>
        <v>0</v>
      </c>
      <c r="AG353" s="222" t="str">
        <f t="shared" si="382"/>
        <v>-</v>
      </c>
      <c r="AH353" s="210">
        <f>_xlfn.MAXIFS(Y!$F$61:$J$61, Y!$F$61:$J$61, "&lt;="&amp;AG353)</f>
        <v>0</v>
      </c>
      <c r="AI353" s="210" cm="1">
        <f t="array" ref="AI353">IFERROR(IF(AE353&gt;0, INDEX(Appliances, $W353, MATCH($AH353, Y!$F$61:$J$61, 0)+3),0), 0)</f>
        <v>0</v>
      </c>
      <c r="AJ353" s="64"/>
      <c r="AK353" s="211" t="b">
        <f t="shared" si="392"/>
        <v>0</v>
      </c>
      <c r="AL353" s="211" cm="1">
        <f t="array" ref="AL353">IF($AK353, INDEX(Appliances, $W353, 9), 0)</f>
        <v>0</v>
      </c>
      <c r="AM353" s="211" cm="1">
        <f t="array" ref="AM353">IF($AK353, INDEX(Appliances, $W353, 10), 0)</f>
        <v>0</v>
      </c>
      <c r="AN353" s="212">
        <f t="shared" si="383"/>
        <v>0</v>
      </c>
      <c r="AO353" s="213">
        <f t="shared" si="384"/>
        <v>0</v>
      </c>
      <c r="AP353" s="222" t="str">
        <f t="shared" si="385"/>
        <v>-</v>
      </c>
      <c r="AQ353" s="210">
        <f>_xlfn.MAXIFS(Y!$F$61:$J$61, Y!$F$61:$J$61, "&lt;="&amp;AP353)</f>
        <v>0</v>
      </c>
      <c r="AR353" s="210" cm="1">
        <f t="array" ref="AR353">IFERROR(IF(AN353&gt;0, INDEX(Appliances, $W353, MATCH($AQ353, Y!$F$61:$J$61, 0)+3),0), 0)</f>
        <v>0</v>
      </c>
      <c r="AS353" s="64"/>
      <c r="AT353" s="211" t="b">
        <f t="shared" si="393"/>
        <v>0</v>
      </c>
      <c r="AU353" s="211">
        <f t="shared" si="329"/>
        <v>0</v>
      </c>
      <c r="AV353" s="211">
        <f t="shared" si="330"/>
        <v>0</v>
      </c>
      <c r="AW353" s="212">
        <f t="shared" si="386"/>
        <v>0</v>
      </c>
      <c r="AX353" s="213">
        <f t="shared" si="387"/>
        <v>0</v>
      </c>
      <c r="AY353" s="222" t="str">
        <f t="shared" si="388"/>
        <v>-</v>
      </c>
      <c r="AZ353" s="210">
        <f>_xlfn.MAXIFS(Y!$F$61:$J$61, Y!$F$61:$J$61, "&lt;="&amp;AY353)</f>
        <v>0</v>
      </c>
      <c r="BA353" s="210" cm="1">
        <f t="array" ref="BA353">IFERROR(IF(AW353&gt;0, INDEX(Appliances, $W353, MATCH($AQ353, Y!$F$61:$J$61, 0)+3),0), 0)</f>
        <v>0</v>
      </c>
      <c r="BB353" s="64"/>
    </row>
    <row r="354" spans="1:54" s="264" customFormat="1" ht="12" x14ac:dyDescent="0.2">
      <c r="A354" s="64"/>
      <c r="B354" s="251">
        <v>332</v>
      </c>
      <c r="C354" s="255"/>
      <c r="D354" s="255"/>
      <c r="E354" s="256"/>
      <c r="F354" s="257" t="str">
        <f>IFERROR(VLOOKUP(E354, Z!$A$2:$C$4127, 3, FALSE), "")</f>
        <v/>
      </c>
      <c r="G354" s="258"/>
      <c r="H354" s="255"/>
      <c r="I354" s="255"/>
      <c r="J354" s="256"/>
      <c r="K354" s="259"/>
      <c r="L354" s="260"/>
      <c r="M354" s="253">
        <f t="shared" si="390"/>
        <v>0</v>
      </c>
      <c r="N354" s="261"/>
      <c r="O354" s="260"/>
      <c r="P354" s="253">
        <f t="shared" si="376"/>
        <v>0</v>
      </c>
      <c r="Q354" s="261"/>
      <c r="R354" s="260"/>
      <c r="S354" s="262">
        <f t="shared" si="377"/>
        <v>0</v>
      </c>
      <c r="T354" s="268"/>
      <c r="U354" s="263">
        <f t="shared" si="378"/>
        <v>0</v>
      </c>
      <c r="V354" s="64"/>
      <c r="W354" s="210">
        <f t="shared" si="389"/>
        <v>0</v>
      </c>
      <c r="X354" s="210" t="str">
        <f t="shared" si="379"/>
        <v>-</v>
      </c>
      <c r="Y354" s="210" t="e">
        <f>IF(X354, MATCH(J354, Y!$F$62:$H$62, 0), 0)</f>
        <v>#VALUE!</v>
      </c>
      <c r="Z354" s="210" cm="1">
        <f t="array" ref="Z354">IFERROR(IF($X354, INDEX(Appliances, $W354, $Y354+3), 0), 0)</f>
        <v>0</v>
      </c>
      <c r="AA354" s="64"/>
      <c r="AB354" s="211" t="b">
        <f t="shared" si="391"/>
        <v>0</v>
      </c>
      <c r="AC354" s="211" cm="1">
        <f t="array" ref="AC354">IF($AB354, INDEX(Appliances, $W354, 9), 0)</f>
        <v>0</v>
      </c>
      <c r="AD354" s="211" cm="1">
        <f t="array" ref="AD354">IF($AB354, INDEX(Appliances, $W354, 10), 0)</f>
        <v>0</v>
      </c>
      <c r="AE354" s="212">
        <f t="shared" si="380"/>
        <v>0</v>
      </c>
      <c r="AF354" s="213">
        <f t="shared" si="381"/>
        <v>0</v>
      </c>
      <c r="AG354" s="222" t="str">
        <f t="shared" si="382"/>
        <v>-</v>
      </c>
      <c r="AH354" s="210">
        <f>_xlfn.MAXIFS(Y!$F$61:$J$61, Y!$F$61:$J$61, "&lt;="&amp;AG354)</f>
        <v>0</v>
      </c>
      <c r="AI354" s="210" cm="1">
        <f t="array" ref="AI354">IFERROR(IF(AE354&gt;0, INDEX(Appliances, $W354, MATCH($AH354, Y!$F$61:$J$61, 0)+3),0), 0)</f>
        <v>0</v>
      </c>
      <c r="AJ354" s="64"/>
      <c r="AK354" s="211" t="b">
        <f t="shared" si="392"/>
        <v>0</v>
      </c>
      <c r="AL354" s="211" cm="1">
        <f t="array" ref="AL354">IF($AK354, INDEX(Appliances, $W354, 9), 0)</f>
        <v>0</v>
      </c>
      <c r="AM354" s="211" cm="1">
        <f t="array" ref="AM354">IF($AK354, INDEX(Appliances, $W354, 10), 0)</f>
        <v>0</v>
      </c>
      <c r="AN354" s="212">
        <f t="shared" si="383"/>
        <v>0</v>
      </c>
      <c r="AO354" s="213">
        <f t="shared" si="384"/>
        <v>0</v>
      </c>
      <c r="AP354" s="222" t="str">
        <f t="shared" si="385"/>
        <v>-</v>
      </c>
      <c r="AQ354" s="210">
        <f>_xlfn.MAXIFS(Y!$F$61:$J$61, Y!$F$61:$J$61, "&lt;="&amp;AP354)</f>
        <v>0</v>
      </c>
      <c r="AR354" s="210" cm="1">
        <f t="array" ref="AR354">IFERROR(IF(AN354&gt;0, INDEX(Appliances, $W354, MATCH($AQ354, Y!$F$61:$J$61, 0)+3),0), 0)</f>
        <v>0</v>
      </c>
      <c r="AS354" s="64"/>
      <c r="AT354" s="211" t="b">
        <f t="shared" si="393"/>
        <v>0</v>
      </c>
      <c r="AU354" s="211">
        <f t="shared" si="332"/>
        <v>0</v>
      </c>
      <c r="AV354" s="211">
        <f t="shared" si="333"/>
        <v>0</v>
      </c>
      <c r="AW354" s="212">
        <f t="shared" si="386"/>
        <v>0</v>
      </c>
      <c r="AX354" s="213">
        <f t="shared" si="387"/>
        <v>0</v>
      </c>
      <c r="AY354" s="222" t="str">
        <f t="shared" si="388"/>
        <v>-</v>
      </c>
      <c r="AZ354" s="210">
        <f>_xlfn.MAXIFS(Y!$F$61:$J$61, Y!$F$61:$J$61, "&lt;="&amp;AY354)</f>
        <v>0</v>
      </c>
      <c r="BA354" s="210" cm="1">
        <f t="array" ref="BA354">IFERROR(IF(AW354&gt;0, INDEX(Appliances, $W354, MATCH($AQ354, Y!$F$61:$J$61, 0)+3),0), 0)</f>
        <v>0</v>
      </c>
      <c r="BB354" s="64"/>
    </row>
    <row r="355" spans="1:54" s="264" customFormat="1" ht="12" x14ac:dyDescent="0.2">
      <c r="A355" s="64"/>
      <c r="B355" s="251">
        <v>333</v>
      </c>
      <c r="C355" s="255"/>
      <c r="D355" s="255"/>
      <c r="E355" s="256"/>
      <c r="F355" s="257" t="str">
        <f>IFERROR(VLOOKUP(E355, Z!$A$2:$C$4127, 3, FALSE), "")</f>
        <v/>
      </c>
      <c r="G355" s="258"/>
      <c r="H355" s="255"/>
      <c r="I355" s="255"/>
      <c r="J355" s="256"/>
      <c r="K355" s="259"/>
      <c r="L355" s="260"/>
      <c r="M355" s="253">
        <f t="shared" si="390"/>
        <v>0</v>
      </c>
      <c r="N355" s="261"/>
      <c r="O355" s="260"/>
      <c r="P355" s="253">
        <f t="shared" si="376"/>
        <v>0</v>
      </c>
      <c r="Q355" s="261"/>
      <c r="R355" s="260"/>
      <c r="S355" s="262">
        <f t="shared" si="377"/>
        <v>0</v>
      </c>
      <c r="T355" s="268"/>
      <c r="U355" s="263">
        <f t="shared" si="378"/>
        <v>0</v>
      </c>
      <c r="V355" s="64"/>
      <c r="W355" s="210">
        <f t="shared" si="389"/>
        <v>0</v>
      </c>
      <c r="X355" s="210" t="str">
        <f t="shared" si="379"/>
        <v>-</v>
      </c>
      <c r="Y355" s="210" t="e">
        <f>IF(X355, MATCH(J355, Y!$F$62:$H$62, 0), 0)</f>
        <v>#VALUE!</v>
      </c>
      <c r="Z355" s="210" cm="1">
        <f t="array" ref="Z355">IFERROR(IF($X355, INDEX(Appliances, $W355, $Y355+3), 0), 0)</f>
        <v>0</v>
      </c>
      <c r="AA355" s="64"/>
      <c r="AB355" s="211" t="b">
        <f t="shared" si="391"/>
        <v>0</v>
      </c>
      <c r="AC355" s="211" cm="1">
        <f t="array" ref="AC355">IF($AB355, INDEX(Appliances, $W355, 9), 0)</f>
        <v>0</v>
      </c>
      <c r="AD355" s="211" cm="1">
        <f t="array" ref="AD355">IF($AB355, INDEX(Appliances, $W355, 10), 0)</f>
        <v>0</v>
      </c>
      <c r="AE355" s="212">
        <f t="shared" si="380"/>
        <v>0</v>
      </c>
      <c r="AF355" s="213">
        <f t="shared" si="381"/>
        <v>0</v>
      </c>
      <c r="AG355" s="222" t="str">
        <f t="shared" si="382"/>
        <v>-</v>
      </c>
      <c r="AH355" s="210">
        <f>_xlfn.MAXIFS(Y!$F$61:$J$61, Y!$F$61:$J$61, "&lt;="&amp;AG355)</f>
        <v>0</v>
      </c>
      <c r="AI355" s="210" cm="1">
        <f t="array" ref="AI355">IFERROR(IF(AE355&gt;0, INDEX(Appliances, $W355, MATCH($AH355, Y!$F$61:$J$61, 0)+3),0), 0)</f>
        <v>0</v>
      </c>
      <c r="AJ355" s="64"/>
      <c r="AK355" s="211" t="b">
        <f t="shared" si="392"/>
        <v>0</v>
      </c>
      <c r="AL355" s="211" cm="1">
        <f t="array" ref="AL355">IF($AK355, INDEX(Appliances, $W355, 9), 0)</f>
        <v>0</v>
      </c>
      <c r="AM355" s="211" cm="1">
        <f t="array" ref="AM355">IF($AK355, INDEX(Appliances, $W355, 10), 0)</f>
        <v>0</v>
      </c>
      <c r="AN355" s="212">
        <f t="shared" si="383"/>
        <v>0</v>
      </c>
      <c r="AO355" s="213">
        <f t="shared" si="384"/>
        <v>0</v>
      </c>
      <c r="AP355" s="222" t="str">
        <f t="shared" si="385"/>
        <v>-</v>
      </c>
      <c r="AQ355" s="210">
        <f>_xlfn.MAXIFS(Y!$F$61:$J$61, Y!$F$61:$J$61, "&lt;="&amp;AP355)</f>
        <v>0</v>
      </c>
      <c r="AR355" s="210" cm="1">
        <f t="array" ref="AR355">IFERROR(IF(AN355&gt;0, INDEX(Appliances, $W355, MATCH($AQ355, Y!$F$61:$J$61, 0)+3),0), 0)</f>
        <v>0</v>
      </c>
      <c r="AS355" s="64"/>
      <c r="AT355" s="211" t="b">
        <f t="shared" si="393"/>
        <v>0</v>
      </c>
      <c r="AU355" s="211">
        <f t="shared" si="329"/>
        <v>0</v>
      </c>
      <c r="AV355" s="211">
        <f t="shared" si="330"/>
        <v>0</v>
      </c>
      <c r="AW355" s="212">
        <f t="shared" si="386"/>
        <v>0</v>
      </c>
      <c r="AX355" s="213">
        <f t="shared" si="387"/>
        <v>0</v>
      </c>
      <c r="AY355" s="222" t="str">
        <f t="shared" si="388"/>
        <v>-</v>
      </c>
      <c r="AZ355" s="210">
        <f>_xlfn.MAXIFS(Y!$F$61:$J$61, Y!$F$61:$J$61, "&lt;="&amp;AY355)</f>
        <v>0</v>
      </c>
      <c r="BA355" s="210" cm="1">
        <f t="array" ref="BA355">IFERROR(IF(AW355&gt;0, INDEX(Appliances, $W355, MATCH($AQ355, Y!$F$61:$J$61, 0)+3),0), 0)</f>
        <v>0</v>
      </c>
      <c r="BB355" s="64"/>
    </row>
    <row r="356" spans="1:54" s="264" customFormat="1" ht="12" x14ac:dyDescent="0.2">
      <c r="A356" s="64"/>
      <c r="B356" s="251">
        <v>334</v>
      </c>
      <c r="C356" s="255"/>
      <c r="D356" s="255"/>
      <c r="E356" s="256"/>
      <c r="F356" s="257" t="str">
        <f>IFERROR(VLOOKUP(E356, Z!$A$2:$C$4127, 3, FALSE), "")</f>
        <v/>
      </c>
      <c r="G356" s="258"/>
      <c r="H356" s="255"/>
      <c r="I356" s="255"/>
      <c r="J356" s="256"/>
      <c r="K356" s="259"/>
      <c r="L356" s="260"/>
      <c r="M356" s="253">
        <f t="shared" si="390"/>
        <v>0</v>
      </c>
      <c r="N356" s="261"/>
      <c r="O356" s="260"/>
      <c r="P356" s="253">
        <f t="shared" si="376"/>
        <v>0</v>
      </c>
      <c r="Q356" s="261"/>
      <c r="R356" s="260"/>
      <c r="S356" s="262">
        <f t="shared" si="377"/>
        <v>0</v>
      </c>
      <c r="T356" s="268"/>
      <c r="U356" s="263">
        <f t="shared" si="378"/>
        <v>0</v>
      </c>
      <c r="V356" s="64"/>
      <c r="W356" s="210">
        <f t="shared" si="389"/>
        <v>0</v>
      </c>
      <c r="X356" s="210" t="str">
        <f t="shared" si="379"/>
        <v>-</v>
      </c>
      <c r="Y356" s="210" t="e">
        <f>IF(X356, MATCH(J356, Y!$F$62:$H$62, 0), 0)</f>
        <v>#VALUE!</v>
      </c>
      <c r="Z356" s="210" cm="1">
        <f t="array" ref="Z356">IFERROR(IF($X356, INDEX(Appliances, $W356, $Y356+3), 0), 0)</f>
        <v>0</v>
      </c>
      <c r="AA356" s="64"/>
      <c r="AB356" s="211" t="b">
        <f t="shared" si="391"/>
        <v>0</v>
      </c>
      <c r="AC356" s="211" cm="1">
        <f t="array" ref="AC356">IF($AB356, INDEX(Appliances, $W356, 9), 0)</f>
        <v>0</v>
      </c>
      <c r="AD356" s="211" cm="1">
        <f t="array" ref="AD356">IF($AB356, INDEX(Appliances, $W356, 10), 0)</f>
        <v>0</v>
      </c>
      <c r="AE356" s="212">
        <f t="shared" si="380"/>
        <v>0</v>
      </c>
      <c r="AF356" s="213">
        <f t="shared" si="381"/>
        <v>0</v>
      </c>
      <c r="AG356" s="222" t="str">
        <f t="shared" si="382"/>
        <v>-</v>
      </c>
      <c r="AH356" s="210">
        <f>_xlfn.MAXIFS(Y!$F$61:$J$61, Y!$F$61:$J$61, "&lt;="&amp;AG356)</f>
        <v>0</v>
      </c>
      <c r="AI356" s="210" cm="1">
        <f t="array" ref="AI356">IFERROR(IF(AE356&gt;0, INDEX(Appliances, $W356, MATCH($AH356, Y!$F$61:$J$61, 0)+3),0), 0)</f>
        <v>0</v>
      </c>
      <c r="AJ356" s="64"/>
      <c r="AK356" s="211" t="b">
        <f t="shared" si="392"/>
        <v>0</v>
      </c>
      <c r="AL356" s="211" cm="1">
        <f t="array" ref="AL356">IF($AK356, INDEX(Appliances, $W356, 9), 0)</f>
        <v>0</v>
      </c>
      <c r="AM356" s="211" cm="1">
        <f t="array" ref="AM356">IF($AK356, INDEX(Appliances, $W356, 10), 0)</f>
        <v>0</v>
      </c>
      <c r="AN356" s="212">
        <f t="shared" si="383"/>
        <v>0</v>
      </c>
      <c r="AO356" s="213">
        <f t="shared" si="384"/>
        <v>0</v>
      </c>
      <c r="AP356" s="222" t="str">
        <f t="shared" si="385"/>
        <v>-</v>
      </c>
      <c r="AQ356" s="210">
        <f>_xlfn.MAXIFS(Y!$F$61:$J$61, Y!$F$61:$J$61, "&lt;="&amp;AP356)</f>
        <v>0</v>
      </c>
      <c r="AR356" s="210" cm="1">
        <f t="array" ref="AR356">IFERROR(IF(AN356&gt;0, INDEX(Appliances, $W356, MATCH($AQ356, Y!$F$61:$J$61, 0)+3),0), 0)</f>
        <v>0</v>
      </c>
      <c r="AS356" s="64"/>
      <c r="AT356" s="211" t="b">
        <f t="shared" si="393"/>
        <v>0</v>
      </c>
      <c r="AU356" s="211">
        <f t="shared" si="332"/>
        <v>0</v>
      </c>
      <c r="AV356" s="211">
        <f t="shared" si="333"/>
        <v>0</v>
      </c>
      <c r="AW356" s="212">
        <f t="shared" si="386"/>
        <v>0</v>
      </c>
      <c r="AX356" s="213">
        <f t="shared" si="387"/>
        <v>0</v>
      </c>
      <c r="AY356" s="222" t="str">
        <f t="shared" si="388"/>
        <v>-</v>
      </c>
      <c r="AZ356" s="210">
        <f>_xlfn.MAXIFS(Y!$F$61:$J$61, Y!$F$61:$J$61, "&lt;="&amp;AY356)</f>
        <v>0</v>
      </c>
      <c r="BA356" s="210" cm="1">
        <f t="array" ref="BA356">IFERROR(IF(AW356&gt;0, INDEX(Appliances, $W356, MATCH($AQ356, Y!$F$61:$J$61, 0)+3),0), 0)</f>
        <v>0</v>
      </c>
      <c r="BB356" s="64"/>
    </row>
    <row r="357" spans="1:54" s="264" customFormat="1" ht="12" x14ac:dyDescent="0.2">
      <c r="A357" s="64"/>
      <c r="B357" s="251">
        <v>335</v>
      </c>
      <c r="C357" s="255"/>
      <c r="D357" s="255"/>
      <c r="E357" s="256"/>
      <c r="F357" s="257" t="str">
        <f>IFERROR(VLOOKUP(E357, Z!$A$2:$C$4127, 3, FALSE), "")</f>
        <v/>
      </c>
      <c r="G357" s="258"/>
      <c r="H357" s="255"/>
      <c r="I357" s="255"/>
      <c r="J357" s="256"/>
      <c r="K357" s="259"/>
      <c r="L357" s="260"/>
      <c r="M357" s="253">
        <f t="shared" si="390"/>
        <v>0</v>
      </c>
      <c r="N357" s="261"/>
      <c r="O357" s="260"/>
      <c r="P357" s="253">
        <f t="shared" si="376"/>
        <v>0</v>
      </c>
      <c r="Q357" s="261"/>
      <c r="R357" s="260"/>
      <c r="S357" s="262">
        <f t="shared" si="377"/>
        <v>0</v>
      </c>
      <c r="T357" s="268"/>
      <c r="U357" s="263">
        <f t="shared" si="378"/>
        <v>0</v>
      </c>
      <c r="V357" s="64"/>
      <c r="W357" s="210">
        <f t="shared" si="389"/>
        <v>0</v>
      </c>
      <c r="X357" s="210" t="str">
        <f t="shared" si="379"/>
        <v>-</v>
      </c>
      <c r="Y357" s="210" t="e">
        <f>IF(X357, MATCH(J357, Y!$F$62:$H$62, 0), 0)</f>
        <v>#VALUE!</v>
      </c>
      <c r="Z357" s="210" cm="1">
        <f t="array" ref="Z357">IFERROR(IF($X357, INDEX(Appliances, $W357, $Y357+3), 0), 0)</f>
        <v>0</v>
      </c>
      <c r="AA357" s="64"/>
      <c r="AB357" s="211" t="b">
        <f t="shared" si="391"/>
        <v>0</v>
      </c>
      <c r="AC357" s="211" cm="1">
        <f t="array" ref="AC357">IF($AB357, INDEX(Appliances, $W357, 9), 0)</f>
        <v>0</v>
      </c>
      <c r="AD357" s="211" cm="1">
        <f t="array" ref="AD357">IF($AB357, INDEX(Appliances, $W357, 10), 0)</f>
        <v>0</v>
      </c>
      <c r="AE357" s="212">
        <f t="shared" si="380"/>
        <v>0</v>
      </c>
      <c r="AF357" s="213">
        <f t="shared" si="381"/>
        <v>0</v>
      </c>
      <c r="AG357" s="222" t="str">
        <f t="shared" si="382"/>
        <v>-</v>
      </c>
      <c r="AH357" s="210">
        <f>_xlfn.MAXIFS(Y!$F$61:$J$61, Y!$F$61:$J$61, "&lt;="&amp;AG357)</f>
        <v>0</v>
      </c>
      <c r="AI357" s="210" cm="1">
        <f t="array" ref="AI357">IFERROR(IF(AE357&gt;0, INDEX(Appliances, $W357, MATCH($AH357, Y!$F$61:$J$61, 0)+3),0), 0)</f>
        <v>0</v>
      </c>
      <c r="AJ357" s="64"/>
      <c r="AK357" s="211" t="b">
        <f t="shared" si="392"/>
        <v>0</v>
      </c>
      <c r="AL357" s="211" cm="1">
        <f t="array" ref="AL357">IF($AK357, INDEX(Appliances, $W357, 9), 0)</f>
        <v>0</v>
      </c>
      <c r="AM357" s="211" cm="1">
        <f t="array" ref="AM357">IF($AK357, INDEX(Appliances, $W357, 10), 0)</f>
        <v>0</v>
      </c>
      <c r="AN357" s="212">
        <f t="shared" si="383"/>
        <v>0</v>
      </c>
      <c r="AO357" s="213">
        <f t="shared" si="384"/>
        <v>0</v>
      </c>
      <c r="AP357" s="222" t="str">
        <f t="shared" si="385"/>
        <v>-</v>
      </c>
      <c r="AQ357" s="210">
        <f>_xlfn.MAXIFS(Y!$F$61:$J$61, Y!$F$61:$J$61, "&lt;="&amp;AP357)</f>
        <v>0</v>
      </c>
      <c r="AR357" s="210" cm="1">
        <f t="array" ref="AR357">IFERROR(IF(AN357&gt;0, INDEX(Appliances, $W357, MATCH($AQ357, Y!$F$61:$J$61, 0)+3),0), 0)</f>
        <v>0</v>
      </c>
      <c r="AS357" s="64"/>
      <c r="AT357" s="211" t="b">
        <f t="shared" si="393"/>
        <v>0</v>
      </c>
      <c r="AU357" s="211">
        <f t="shared" si="329"/>
        <v>0</v>
      </c>
      <c r="AV357" s="211">
        <f t="shared" si="330"/>
        <v>0</v>
      </c>
      <c r="AW357" s="212">
        <f t="shared" si="386"/>
        <v>0</v>
      </c>
      <c r="AX357" s="213">
        <f t="shared" si="387"/>
        <v>0</v>
      </c>
      <c r="AY357" s="222" t="str">
        <f t="shared" si="388"/>
        <v>-</v>
      </c>
      <c r="AZ357" s="210">
        <f>_xlfn.MAXIFS(Y!$F$61:$J$61, Y!$F$61:$J$61, "&lt;="&amp;AY357)</f>
        <v>0</v>
      </c>
      <c r="BA357" s="210" cm="1">
        <f t="array" ref="BA357">IFERROR(IF(AW357&gt;0, INDEX(Appliances, $W357, MATCH($AQ357, Y!$F$61:$J$61, 0)+3),0), 0)</f>
        <v>0</v>
      </c>
      <c r="BB357" s="64"/>
    </row>
    <row r="358" spans="1:54" s="264" customFormat="1" ht="12" x14ac:dyDescent="0.2">
      <c r="A358" s="64"/>
      <c r="B358" s="251">
        <v>336</v>
      </c>
      <c r="C358" s="255"/>
      <c r="D358" s="255"/>
      <c r="E358" s="256"/>
      <c r="F358" s="257" t="str">
        <f>IFERROR(VLOOKUP(E358, Z!$A$2:$C$4127, 3, FALSE), "")</f>
        <v/>
      </c>
      <c r="G358" s="258"/>
      <c r="H358" s="255"/>
      <c r="I358" s="255"/>
      <c r="J358" s="256"/>
      <c r="K358" s="259"/>
      <c r="L358" s="260"/>
      <c r="M358" s="253">
        <f t="shared" si="390"/>
        <v>0</v>
      </c>
      <c r="N358" s="261"/>
      <c r="O358" s="260"/>
      <c r="P358" s="253">
        <f t="shared" si="376"/>
        <v>0</v>
      </c>
      <c r="Q358" s="261"/>
      <c r="R358" s="260"/>
      <c r="S358" s="262">
        <f t="shared" si="377"/>
        <v>0</v>
      </c>
      <c r="T358" s="268"/>
      <c r="U358" s="263">
        <f t="shared" si="378"/>
        <v>0</v>
      </c>
      <c r="V358" s="64"/>
      <c r="W358" s="210">
        <f t="shared" si="389"/>
        <v>0</v>
      </c>
      <c r="X358" s="210" t="str">
        <f t="shared" si="379"/>
        <v>-</v>
      </c>
      <c r="Y358" s="210" t="e">
        <f>IF(X358, MATCH(J358, Y!$F$62:$H$62, 0), 0)</f>
        <v>#VALUE!</v>
      </c>
      <c r="Z358" s="210" cm="1">
        <f t="array" ref="Z358">IFERROR(IF($X358, INDEX(Appliances, $W358, $Y358+3), 0), 0)</f>
        <v>0</v>
      </c>
      <c r="AA358" s="64"/>
      <c r="AB358" s="211" t="b">
        <f t="shared" si="391"/>
        <v>0</v>
      </c>
      <c r="AC358" s="211" cm="1">
        <f t="array" ref="AC358">IF($AB358, INDEX(Appliances, $W358, 9), 0)</f>
        <v>0</v>
      </c>
      <c r="AD358" s="211" cm="1">
        <f t="array" ref="AD358">IF($AB358, INDEX(Appliances, $W358, 10), 0)</f>
        <v>0</v>
      </c>
      <c r="AE358" s="212">
        <f t="shared" si="380"/>
        <v>0</v>
      </c>
      <c r="AF358" s="213">
        <f t="shared" si="381"/>
        <v>0</v>
      </c>
      <c r="AG358" s="222" t="str">
        <f t="shared" si="382"/>
        <v>-</v>
      </c>
      <c r="AH358" s="210">
        <f>_xlfn.MAXIFS(Y!$F$61:$J$61, Y!$F$61:$J$61, "&lt;="&amp;AG358)</f>
        <v>0</v>
      </c>
      <c r="AI358" s="210" cm="1">
        <f t="array" ref="AI358">IFERROR(IF(AE358&gt;0, INDEX(Appliances, $W358, MATCH($AH358, Y!$F$61:$J$61, 0)+3),0), 0)</f>
        <v>0</v>
      </c>
      <c r="AJ358" s="64"/>
      <c r="AK358" s="211" t="b">
        <f t="shared" si="392"/>
        <v>0</v>
      </c>
      <c r="AL358" s="211" cm="1">
        <f t="array" ref="AL358">IF($AK358, INDEX(Appliances, $W358, 9), 0)</f>
        <v>0</v>
      </c>
      <c r="AM358" s="211" cm="1">
        <f t="array" ref="AM358">IF($AK358, INDEX(Appliances, $W358, 10), 0)</f>
        <v>0</v>
      </c>
      <c r="AN358" s="212">
        <f t="shared" si="383"/>
        <v>0</v>
      </c>
      <c r="AO358" s="213">
        <f t="shared" si="384"/>
        <v>0</v>
      </c>
      <c r="AP358" s="222" t="str">
        <f t="shared" si="385"/>
        <v>-</v>
      </c>
      <c r="AQ358" s="210">
        <f>_xlfn.MAXIFS(Y!$F$61:$J$61, Y!$F$61:$J$61, "&lt;="&amp;AP358)</f>
        <v>0</v>
      </c>
      <c r="AR358" s="210" cm="1">
        <f t="array" ref="AR358">IFERROR(IF(AN358&gt;0, INDEX(Appliances, $W358, MATCH($AQ358, Y!$F$61:$J$61, 0)+3),0), 0)</f>
        <v>0</v>
      </c>
      <c r="AS358" s="64"/>
      <c r="AT358" s="211" t="b">
        <f t="shared" si="393"/>
        <v>0</v>
      </c>
      <c r="AU358" s="211">
        <f t="shared" si="332"/>
        <v>0</v>
      </c>
      <c r="AV358" s="211">
        <f t="shared" si="333"/>
        <v>0</v>
      </c>
      <c r="AW358" s="212">
        <f t="shared" si="386"/>
        <v>0</v>
      </c>
      <c r="AX358" s="213">
        <f t="shared" si="387"/>
        <v>0</v>
      </c>
      <c r="AY358" s="222" t="str">
        <f t="shared" si="388"/>
        <v>-</v>
      </c>
      <c r="AZ358" s="210">
        <f>_xlfn.MAXIFS(Y!$F$61:$J$61, Y!$F$61:$J$61, "&lt;="&amp;AY358)</f>
        <v>0</v>
      </c>
      <c r="BA358" s="210" cm="1">
        <f t="array" ref="BA358">IFERROR(IF(AW358&gt;0, INDEX(Appliances, $W358, MATCH($AQ358, Y!$F$61:$J$61, 0)+3),0), 0)</f>
        <v>0</v>
      </c>
      <c r="BB358" s="64"/>
    </row>
    <row r="359" spans="1:54" s="264" customFormat="1" ht="12" x14ac:dyDescent="0.2">
      <c r="A359" s="64"/>
      <c r="B359" s="251">
        <v>337</v>
      </c>
      <c r="C359" s="255"/>
      <c r="D359" s="255"/>
      <c r="E359" s="256"/>
      <c r="F359" s="257" t="str">
        <f>IFERROR(VLOOKUP(E359, Z!$A$2:$C$4127, 3, FALSE), "")</f>
        <v/>
      </c>
      <c r="G359" s="258"/>
      <c r="H359" s="255"/>
      <c r="I359" s="255"/>
      <c r="J359" s="256"/>
      <c r="K359" s="259"/>
      <c r="L359" s="260"/>
      <c r="M359" s="253">
        <f t="shared" si="390"/>
        <v>0</v>
      </c>
      <c r="N359" s="261"/>
      <c r="O359" s="260"/>
      <c r="P359" s="253">
        <f t="shared" si="376"/>
        <v>0</v>
      </c>
      <c r="Q359" s="261"/>
      <c r="R359" s="260"/>
      <c r="S359" s="262">
        <f t="shared" si="377"/>
        <v>0</v>
      </c>
      <c r="T359" s="268"/>
      <c r="U359" s="263">
        <f t="shared" si="378"/>
        <v>0</v>
      </c>
      <c r="V359" s="64"/>
      <c r="W359" s="210">
        <f t="shared" si="389"/>
        <v>0</v>
      </c>
      <c r="X359" s="210" t="str">
        <f t="shared" si="379"/>
        <v>-</v>
      </c>
      <c r="Y359" s="210" t="e">
        <f>IF(X359, MATCH(J359, Y!$F$62:$H$62, 0), 0)</f>
        <v>#VALUE!</v>
      </c>
      <c r="Z359" s="210" cm="1">
        <f t="array" ref="Z359">IFERROR(IF($X359, INDEX(Appliances, $W359, $Y359+3), 0), 0)</f>
        <v>0</v>
      </c>
      <c r="AA359" s="64"/>
      <c r="AB359" s="211" t="b">
        <f t="shared" si="391"/>
        <v>0</v>
      </c>
      <c r="AC359" s="211" cm="1">
        <f t="array" ref="AC359">IF($AB359, INDEX(Appliances, $W359, 9), 0)</f>
        <v>0</v>
      </c>
      <c r="AD359" s="211" cm="1">
        <f t="array" ref="AD359">IF($AB359, INDEX(Appliances, $W359, 10), 0)</f>
        <v>0</v>
      </c>
      <c r="AE359" s="212">
        <f t="shared" si="380"/>
        <v>0</v>
      </c>
      <c r="AF359" s="213">
        <f t="shared" si="381"/>
        <v>0</v>
      </c>
      <c r="AG359" s="222" t="str">
        <f t="shared" si="382"/>
        <v>-</v>
      </c>
      <c r="AH359" s="210">
        <f>_xlfn.MAXIFS(Y!$F$61:$J$61, Y!$F$61:$J$61, "&lt;="&amp;AG359)</f>
        <v>0</v>
      </c>
      <c r="AI359" s="210" cm="1">
        <f t="array" ref="AI359">IFERROR(IF(AE359&gt;0, INDEX(Appliances, $W359, MATCH($AH359, Y!$F$61:$J$61, 0)+3),0), 0)</f>
        <v>0</v>
      </c>
      <c r="AJ359" s="64"/>
      <c r="AK359" s="211" t="b">
        <f t="shared" si="392"/>
        <v>0</v>
      </c>
      <c r="AL359" s="211" cm="1">
        <f t="array" ref="AL359">IF($AK359, INDEX(Appliances, $W359, 9), 0)</f>
        <v>0</v>
      </c>
      <c r="AM359" s="211" cm="1">
        <f t="array" ref="AM359">IF($AK359, INDEX(Appliances, $W359, 10), 0)</f>
        <v>0</v>
      </c>
      <c r="AN359" s="212">
        <f t="shared" si="383"/>
        <v>0</v>
      </c>
      <c r="AO359" s="213">
        <f t="shared" si="384"/>
        <v>0</v>
      </c>
      <c r="AP359" s="222" t="str">
        <f t="shared" si="385"/>
        <v>-</v>
      </c>
      <c r="AQ359" s="210">
        <f>_xlfn.MAXIFS(Y!$F$61:$J$61, Y!$F$61:$J$61, "&lt;="&amp;AP359)</f>
        <v>0</v>
      </c>
      <c r="AR359" s="210" cm="1">
        <f t="array" ref="AR359">IFERROR(IF(AN359&gt;0, INDEX(Appliances, $W359, MATCH($AQ359, Y!$F$61:$J$61, 0)+3),0), 0)</f>
        <v>0</v>
      </c>
      <c r="AS359" s="64"/>
      <c r="AT359" s="211" t="b">
        <f t="shared" si="393"/>
        <v>0</v>
      </c>
      <c r="AU359" s="211">
        <f t="shared" si="329"/>
        <v>0</v>
      </c>
      <c r="AV359" s="211">
        <f t="shared" si="330"/>
        <v>0</v>
      </c>
      <c r="AW359" s="212">
        <f t="shared" si="386"/>
        <v>0</v>
      </c>
      <c r="AX359" s="213">
        <f t="shared" si="387"/>
        <v>0</v>
      </c>
      <c r="AY359" s="222" t="str">
        <f t="shared" si="388"/>
        <v>-</v>
      </c>
      <c r="AZ359" s="210">
        <f>_xlfn.MAXIFS(Y!$F$61:$J$61, Y!$F$61:$J$61, "&lt;="&amp;AY359)</f>
        <v>0</v>
      </c>
      <c r="BA359" s="210" cm="1">
        <f t="array" ref="BA359">IFERROR(IF(AW359&gt;0, INDEX(Appliances, $W359, MATCH($AQ359, Y!$F$61:$J$61, 0)+3),0), 0)</f>
        <v>0</v>
      </c>
      <c r="BB359" s="64"/>
    </row>
    <row r="360" spans="1:54" s="264" customFormat="1" ht="12" x14ac:dyDescent="0.2">
      <c r="A360" s="64"/>
      <c r="B360" s="251">
        <v>338</v>
      </c>
      <c r="C360" s="255"/>
      <c r="D360" s="255"/>
      <c r="E360" s="256"/>
      <c r="F360" s="257" t="str">
        <f>IFERROR(VLOOKUP(E360, Z!$A$2:$C$4127, 3, FALSE), "")</f>
        <v/>
      </c>
      <c r="G360" s="258"/>
      <c r="H360" s="255"/>
      <c r="I360" s="255"/>
      <c r="J360" s="256"/>
      <c r="K360" s="259"/>
      <c r="L360" s="260"/>
      <c r="M360" s="253">
        <f t="shared" si="390"/>
        <v>0</v>
      </c>
      <c r="N360" s="261"/>
      <c r="O360" s="260"/>
      <c r="P360" s="253">
        <f t="shared" si="376"/>
        <v>0</v>
      </c>
      <c r="Q360" s="261"/>
      <c r="R360" s="260"/>
      <c r="S360" s="262">
        <f t="shared" si="377"/>
        <v>0</v>
      </c>
      <c r="T360" s="268"/>
      <c r="U360" s="263">
        <f t="shared" si="378"/>
        <v>0</v>
      </c>
      <c r="V360" s="64"/>
      <c r="W360" s="210">
        <f t="shared" si="389"/>
        <v>0</v>
      </c>
      <c r="X360" s="210" t="str">
        <f t="shared" si="379"/>
        <v>-</v>
      </c>
      <c r="Y360" s="210" t="e">
        <f>IF(X360, MATCH(J360, Y!$F$62:$H$62, 0), 0)</f>
        <v>#VALUE!</v>
      </c>
      <c r="Z360" s="210" cm="1">
        <f t="array" ref="Z360">IFERROR(IF($X360, INDEX(Appliances, $W360, $Y360+3), 0), 0)</f>
        <v>0</v>
      </c>
      <c r="AA360" s="64"/>
      <c r="AB360" s="211" t="b">
        <f t="shared" si="391"/>
        <v>0</v>
      </c>
      <c r="AC360" s="211" cm="1">
        <f t="array" ref="AC360">IF($AB360, INDEX(Appliances, $W360, 9), 0)</f>
        <v>0</v>
      </c>
      <c r="AD360" s="211" cm="1">
        <f t="array" ref="AD360">IF($AB360, INDEX(Appliances, $W360, 10), 0)</f>
        <v>0</v>
      </c>
      <c r="AE360" s="212">
        <f t="shared" si="380"/>
        <v>0</v>
      </c>
      <c r="AF360" s="213">
        <f t="shared" si="381"/>
        <v>0</v>
      </c>
      <c r="AG360" s="222" t="str">
        <f t="shared" si="382"/>
        <v>-</v>
      </c>
      <c r="AH360" s="210">
        <f>_xlfn.MAXIFS(Y!$F$61:$J$61, Y!$F$61:$J$61, "&lt;="&amp;AG360)</f>
        <v>0</v>
      </c>
      <c r="AI360" s="210" cm="1">
        <f t="array" ref="AI360">IFERROR(IF(AE360&gt;0, INDEX(Appliances, $W360, MATCH($AH360, Y!$F$61:$J$61, 0)+3),0), 0)</f>
        <v>0</v>
      </c>
      <c r="AJ360" s="64"/>
      <c r="AK360" s="211" t="b">
        <f t="shared" si="392"/>
        <v>0</v>
      </c>
      <c r="AL360" s="211" cm="1">
        <f t="array" ref="AL360">IF($AK360, INDEX(Appliances, $W360, 9), 0)</f>
        <v>0</v>
      </c>
      <c r="AM360" s="211" cm="1">
        <f t="array" ref="AM360">IF($AK360, INDEX(Appliances, $W360, 10), 0)</f>
        <v>0</v>
      </c>
      <c r="AN360" s="212">
        <f t="shared" si="383"/>
        <v>0</v>
      </c>
      <c r="AO360" s="213">
        <f t="shared" si="384"/>
        <v>0</v>
      </c>
      <c r="AP360" s="222" t="str">
        <f t="shared" si="385"/>
        <v>-</v>
      </c>
      <c r="AQ360" s="210">
        <f>_xlfn.MAXIFS(Y!$F$61:$J$61, Y!$F$61:$J$61, "&lt;="&amp;AP360)</f>
        <v>0</v>
      </c>
      <c r="AR360" s="210" cm="1">
        <f t="array" ref="AR360">IFERROR(IF(AN360&gt;0, INDEX(Appliances, $W360, MATCH($AQ360, Y!$F$61:$J$61, 0)+3),0), 0)</f>
        <v>0</v>
      </c>
      <c r="AS360" s="64"/>
      <c r="AT360" s="211" t="b">
        <f t="shared" si="393"/>
        <v>0</v>
      </c>
      <c r="AU360" s="211">
        <f t="shared" si="332"/>
        <v>0</v>
      </c>
      <c r="AV360" s="211">
        <f t="shared" si="333"/>
        <v>0</v>
      </c>
      <c r="AW360" s="212">
        <f t="shared" si="386"/>
        <v>0</v>
      </c>
      <c r="AX360" s="213">
        <f t="shared" si="387"/>
        <v>0</v>
      </c>
      <c r="AY360" s="222" t="str">
        <f t="shared" si="388"/>
        <v>-</v>
      </c>
      <c r="AZ360" s="210">
        <f>_xlfn.MAXIFS(Y!$F$61:$J$61, Y!$F$61:$J$61, "&lt;="&amp;AY360)</f>
        <v>0</v>
      </c>
      <c r="BA360" s="210" cm="1">
        <f t="array" ref="BA360">IFERROR(IF(AW360&gt;0, INDEX(Appliances, $W360, MATCH($AQ360, Y!$F$61:$J$61, 0)+3),0), 0)</f>
        <v>0</v>
      </c>
      <c r="BB360" s="64"/>
    </row>
    <row r="361" spans="1:54" s="264" customFormat="1" ht="12" x14ac:dyDescent="0.2">
      <c r="A361" s="64"/>
      <c r="B361" s="251">
        <v>339</v>
      </c>
      <c r="C361" s="255"/>
      <c r="D361" s="255"/>
      <c r="E361" s="256"/>
      <c r="F361" s="257" t="str">
        <f>IFERROR(VLOOKUP(E361, Z!$A$2:$C$4127, 3, FALSE), "")</f>
        <v/>
      </c>
      <c r="G361" s="258"/>
      <c r="H361" s="255"/>
      <c r="I361" s="255"/>
      <c r="J361" s="256"/>
      <c r="K361" s="259"/>
      <c r="L361" s="260"/>
      <c r="M361" s="253">
        <f t="shared" si="390"/>
        <v>0</v>
      </c>
      <c r="N361" s="261"/>
      <c r="O361" s="260"/>
      <c r="P361" s="253">
        <f t="shared" si="376"/>
        <v>0</v>
      </c>
      <c r="Q361" s="261"/>
      <c r="R361" s="260"/>
      <c r="S361" s="262">
        <f t="shared" si="377"/>
        <v>0</v>
      </c>
      <c r="T361" s="268"/>
      <c r="U361" s="263">
        <f t="shared" si="378"/>
        <v>0</v>
      </c>
      <c r="V361" s="64"/>
      <c r="W361" s="210">
        <f t="shared" si="389"/>
        <v>0</v>
      </c>
      <c r="X361" s="210" t="str">
        <f t="shared" si="379"/>
        <v>-</v>
      </c>
      <c r="Y361" s="210" t="e">
        <f>IF(X361, MATCH(J361, Y!$F$62:$H$62, 0), 0)</f>
        <v>#VALUE!</v>
      </c>
      <c r="Z361" s="210" cm="1">
        <f t="array" ref="Z361">IFERROR(IF($X361, INDEX(Appliances, $W361, $Y361+3), 0), 0)</f>
        <v>0</v>
      </c>
      <c r="AA361" s="64"/>
      <c r="AB361" s="211" t="b">
        <f t="shared" si="391"/>
        <v>0</v>
      </c>
      <c r="AC361" s="211" cm="1">
        <f t="array" ref="AC361">IF($AB361, INDEX(Appliances, $W361, 9), 0)</f>
        <v>0</v>
      </c>
      <c r="AD361" s="211" cm="1">
        <f t="array" ref="AD361">IF($AB361, INDEX(Appliances, $W361, 10), 0)</f>
        <v>0</v>
      </c>
      <c r="AE361" s="212">
        <f t="shared" si="380"/>
        <v>0</v>
      </c>
      <c r="AF361" s="213">
        <f t="shared" si="381"/>
        <v>0</v>
      </c>
      <c r="AG361" s="222" t="str">
        <f t="shared" si="382"/>
        <v>-</v>
      </c>
      <c r="AH361" s="210">
        <f>_xlfn.MAXIFS(Y!$F$61:$J$61, Y!$F$61:$J$61, "&lt;="&amp;AG361)</f>
        <v>0</v>
      </c>
      <c r="AI361" s="210" cm="1">
        <f t="array" ref="AI361">IFERROR(IF(AE361&gt;0, INDEX(Appliances, $W361, MATCH($AH361, Y!$F$61:$J$61, 0)+3),0), 0)</f>
        <v>0</v>
      </c>
      <c r="AJ361" s="64"/>
      <c r="AK361" s="211" t="b">
        <f t="shared" si="392"/>
        <v>0</v>
      </c>
      <c r="AL361" s="211" cm="1">
        <f t="array" ref="AL361">IF($AK361, INDEX(Appliances, $W361, 9), 0)</f>
        <v>0</v>
      </c>
      <c r="AM361" s="211" cm="1">
        <f t="array" ref="AM361">IF($AK361, INDEX(Appliances, $W361, 10), 0)</f>
        <v>0</v>
      </c>
      <c r="AN361" s="212">
        <f t="shared" si="383"/>
        <v>0</v>
      </c>
      <c r="AO361" s="213">
        <f t="shared" si="384"/>
        <v>0</v>
      </c>
      <c r="AP361" s="222" t="str">
        <f t="shared" si="385"/>
        <v>-</v>
      </c>
      <c r="AQ361" s="210">
        <f>_xlfn.MAXIFS(Y!$F$61:$J$61, Y!$F$61:$J$61, "&lt;="&amp;AP361)</f>
        <v>0</v>
      </c>
      <c r="AR361" s="210" cm="1">
        <f t="array" ref="AR361">IFERROR(IF(AN361&gt;0, INDEX(Appliances, $W361, MATCH($AQ361, Y!$F$61:$J$61, 0)+3),0), 0)</f>
        <v>0</v>
      </c>
      <c r="AS361" s="64"/>
      <c r="AT361" s="211" t="b">
        <f t="shared" si="393"/>
        <v>0</v>
      </c>
      <c r="AU361" s="211">
        <f t="shared" si="329"/>
        <v>0</v>
      </c>
      <c r="AV361" s="211">
        <f t="shared" si="330"/>
        <v>0</v>
      </c>
      <c r="AW361" s="212">
        <f t="shared" si="386"/>
        <v>0</v>
      </c>
      <c r="AX361" s="213">
        <f t="shared" si="387"/>
        <v>0</v>
      </c>
      <c r="AY361" s="222" t="str">
        <f t="shared" si="388"/>
        <v>-</v>
      </c>
      <c r="AZ361" s="210">
        <f>_xlfn.MAXIFS(Y!$F$61:$J$61, Y!$F$61:$J$61, "&lt;="&amp;AY361)</f>
        <v>0</v>
      </c>
      <c r="BA361" s="210" cm="1">
        <f t="array" ref="BA361">IFERROR(IF(AW361&gt;0, INDEX(Appliances, $W361, MATCH($AQ361, Y!$F$61:$J$61, 0)+3),0), 0)</f>
        <v>0</v>
      </c>
      <c r="BB361" s="64"/>
    </row>
    <row r="362" spans="1:54" s="264" customFormat="1" ht="12" x14ac:dyDescent="0.2">
      <c r="A362" s="64"/>
      <c r="B362" s="251">
        <v>340</v>
      </c>
      <c r="C362" s="255"/>
      <c r="D362" s="255"/>
      <c r="E362" s="256"/>
      <c r="F362" s="257" t="str">
        <f>IFERROR(VLOOKUP(E362, Z!$A$2:$C$4127, 3, FALSE), "")</f>
        <v/>
      </c>
      <c r="G362" s="258"/>
      <c r="H362" s="255"/>
      <c r="I362" s="255"/>
      <c r="J362" s="256"/>
      <c r="K362" s="259"/>
      <c r="L362" s="260"/>
      <c r="M362" s="253">
        <f t="shared" si="390"/>
        <v>0</v>
      </c>
      <c r="N362" s="261"/>
      <c r="O362" s="260"/>
      <c r="P362" s="253">
        <f t="shared" si="376"/>
        <v>0</v>
      </c>
      <c r="Q362" s="261"/>
      <c r="R362" s="260"/>
      <c r="S362" s="262">
        <f t="shared" si="377"/>
        <v>0</v>
      </c>
      <c r="T362" s="268"/>
      <c r="U362" s="263">
        <f t="shared" si="378"/>
        <v>0</v>
      </c>
      <c r="V362" s="64"/>
      <c r="W362" s="210">
        <f t="shared" si="389"/>
        <v>0</v>
      </c>
      <c r="X362" s="210" t="str">
        <f t="shared" si="379"/>
        <v>-</v>
      </c>
      <c r="Y362" s="210" t="e">
        <f>IF(X362, MATCH(J362, Y!$F$62:$H$62, 0), 0)</f>
        <v>#VALUE!</v>
      </c>
      <c r="Z362" s="210" cm="1">
        <f t="array" ref="Z362">IFERROR(IF($X362, INDEX(Appliances, $W362, $Y362+3), 0), 0)</f>
        <v>0</v>
      </c>
      <c r="AA362" s="64"/>
      <c r="AB362" s="211" t="b">
        <f t="shared" si="391"/>
        <v>0</v>
      </c>
      <c r="AC362" s="211" cm="1">
        <f t="array" ref="AC362">IF($AB362, INDEX(Appliances, $W362, 9), 0)</f>
        <v>0</v>
      </c>
      <c r="AD362" s="211" cm="1">
        <f t="array" ref="AD362">IF($AB362, INDEX(Appliances, $W362, 10), 0)</f>
        <v>0</v>
      </c>
      <c r="AE362" s="212">
        <f t="shared" si="380"/>
        <v>0</v>
      </c>
      <c r="AF362" s="213">
        <f t="shared" si="381"/>
        <v>0</v>
      </c>
      <c r="AG362" s="222" t="str">
        <f t="shared" si="382"/>
        <v>-</v>
      </c>
      <c r="AH362" s="210">
        <f>_xlfn.MAXIFS(Y!$F$61:$J$61, Y!$F$61:$J$61, "&lt;="&amp;AG362)</f>
        <v>0</v>
      </c>
      <c r="AI362" s="210" cm="1">
        <f t="array" ref="AI362">IFERROR(IF(AE362&gt;0, INDEX(Appliances, $W362, MATCH($AH362, Y!$F$61:$J$61, 0)+3),0), 0)</f>
        <v>0</v>
      </c>
      <c r="AJ362" s="64"/>
      <c r="AK362" s="211" t="b">
        <f t="shared" si="392"/>
        <v>0</v>
      </c>
      <c r="AL362" s="211" cm="1">
        <f t="array" ref="AL362">IF($AK362, INDEX(Appliances, $W362, 9), 0)</f>
        <v>0</v>
      </c>
      <c r="AM362" s="211" cm="1">
        <f t="array" ref="AM362">IF($AK362, INDEX(Appliances, $W362, 10), 0)</f>
        <v>0</v>
      </c>
      <c r="AN362" s="212">
        <f t="shared" si="383"/>
        <v>0</v>
      </c>
      <c r="AO362" s="213">
        <f t="shared" si="384"/>
        <v>0</v>
      </c>
      <c r="AP362" s="222" t="str">
        <f t="shared" si="385"/>
        <v>-</v>
      </c>
      <c r="AQ362" s="210">
        <f>_xlfn.MAXIFS(Y!$F$61:$J$61, Y!$F$61:$J$61, "&lt;="&amp;AP362)</f>
        <v>0</v>
      </c>
      <c r="AR362" s="210" cm="1">
        <f t="array" ref="AR362">IFERROR(IF(AN362&gt;0, INDEX(Appliances, $W362, MATCH($AQ362, Y!$F$61:$J$61, 0)+3),0), 0)</f>
        <v>0</v>
      </c>
      <c r="AS362" s="64"/>
      <c r="AT362" s="211" t="b">
        <f t="shared" si="393"/>
        <v>0</v>
      </c>
      <c r="AU362" s="211">
        <f t="shared" si="332"/>
        <v>0</v>
      </c>
      <c r="AV362" s="211">
        <f t="shared" si="333"/>
        <v>0</v>
      </c>
      <c r="AW362" s="212">
        <f t="shared" si="386"/>
        <v>0</v>
      </c>
      <c r="AX362" s="213">
        <f t="shared" si="387"/>
        <v>0</v>
      </c>
      <c r="AY362" s="222" t="str">
        <f t="shared" si="388"/>
        <v>-</v>
      </c>
      <c r="AZ362" s="210">
        <f>_xlfn.MAXIFS(Y!$F$61:$J$61, Y!$F$61:$J$61, "&lt;="&amp;AY362)</f>
        <v>0</v>
      </c>
      <c r="BA362" s="210" cm="1">
        <f t="array" ref="BA362">IFERROR(IF(AW362&gt;0, INDEX(Appliances, $W362, MATCH($AQ362, Y!$F$61:$J$61, 0)+3),0), 0)</f>
        <v>0</v>
      </c>
      <c r="BB362" s="64"/>
    </row>
    <row r="363" spans="1:54" s="264" customFormat="1" ht="12" x14ac:dyDescent="0.2">
      <c r="A363" s="64"/>
      <c r="B363" s="251">
        <v>341</v>
      </c>
      <c r="C363" s="255"/>
      <c r="D363" s="255"/>
      <c r="E363" s="256"/>
      <c r="F363" s="257" t="str">
        <f>IFERROR(VLOOKUP(E363, Z!$A$2:$C$4127, 3, FALSE), "")</f>
        <v/>
      </c>
      <c r="G363" s="258"/>
      <c r="H363" s="255"/>
      <c r="I363" s="255"/>
      <c r="J363" s="256"/>
      <c r="K363" s="259"/>
      <c r="L363" s="260"/>
      <c r="M363" s="253">
        <f t="shared" si="390"/>
        <v>0</v>
      </c>
      <c r="N363" s="261"/>
      <c r="O363" s="260"/>
      <c r="P363" s="253">
        <f t="shared" si="376"/>
        <v>0</v>
      </c>
      <c r="Q363" s="261"/>
      <c r="R363" s="260"/>
      <c r="S363" s="262">
        <f t="shared" si="377"/>
        <v>0</v>
      </c>
      <c r="T363" s="268"/>
      <c r="U363" s="263">
        <f t="shared" si="378"/>
        <v>0</v>
      </c>
      <c r="V363" s="64"/>
      <c r="W363" s="210">
        <f t="shared" si="389"/>
        <v>0</v>
      </c>
      <c r="X363" s="210" t="str">
        <f t="shared" si="379"/>
        <v>-</v>
      </c>
      <c r="Y363" s="210" t="e">
        <f>IF(X363, MATCH(J363, Y!$F$62:$H$62, 0), 0)</f>
        <v>#VALUE!</v>
      </c>
      <c r="Z363" s="210" cm="1">
        <f t="array" ref="Z363">IFERROR(IF($X363, INDEX(Appliances, $W363, $Y363+3), 0), 0)</f>
        <v>0</v>
      </c>
      <c r="AA363" s="64"/>
      <c r="AB363" s="211" t="b">
        <f t="shared" si="391"/>
        <v>0</v>
      </c>
      <c r="AC363" s="211" cm="1">
        <f t="array" ref="AC363">IF($AB363, INDEX(Appliances, $W363, 9), 0)</f>
        <v>0</v>
      </c>
      <c r="AD363" s="211" cm="1">
        <f t="array" ref="AD363">IF($AB363, INDEX(Appliances, $W363, 10), 0)</f>
        <v>0</v>
      </c>
      <c r="AE363" s="212">
        <f t="shared" si="380"/>
        <v>0</v>
      </c>
      <c r="AF363" s="213">
        <f t="shared" si="381"/>
        <v>0</v>
      </c>
      <c r="AG363" s="222" t="str">
        <f t="shared" si="382"/>
        <v>-</v>
      </c>
      <c r="AH363" s="210">
        <f>_xlfn.MAXIFS(Y!$F$61:$J$61, Y!$F$61:$J$61, "&lt;="&amp;AG363)</f>
        <v>0</v>
      </c>
      <c r="AI363" s="210" cm="1">
        <f t="array" ref="AI363">IFERROR(IF(AE363&gt;0, INDEX(Appliances, $W363, MATCH($AH363, Y!$F$61:$J$61, 0)+3),0), 0)</f>
        <v>0</v>
      </c>
      <c r="AJ363" s="64"/>
      <c r="AK363" s="211" t="b">
        <f t="shared" si="392"/>
        <v>0</v>
      </c>
      <c r="AL363" s="211" cm="1">
        <f t="array" ref="AL363">IF($AK363, INDEX(Appliances, $W363, 9), 0)</f>
        <v>0</v>
      </c>
      <c r="AM363" s="211" cm="1">
        <f t="array" ref="AM363">IF($AK363, INDEX(Appliances, $W363, 10), 0)</f>
        <v>0</v>
      </c>
      <c r="AN363" s="212">
        <f t="shared" si="383"/>
        <v>0</v>
      </c>
      <c r="AO363" s="213">
        <f t="shared" si="384"/>
        <v>0</v>
      </c>
      <c r="AP363" s="222" t="str">
        <f t="shared" si="385"/>
        <v>-</v>
      </c>
      <c r="AQ363" s="210">
        <f>_xlfn.MAXIFS(Y!$F$61:$J$61, Y!$F$61:$J$61, "&lt;="&amp;AP363)</f>
        <v>0</v>
      </c>
      <c r="AR363" s="210" cm="1">
        <f t="array" ref="AR363">IFERROR(IF(AN363&gt;0, INDEX(Appliances, $W363, MATCH($AQ363, Y!$F$61:$J$61, 0)+3),0), 0)</f>
        <v>0</v>
      </c>
      <c r="AS363" s="64"/>
      <c r="AT363" s="211" t="b">
        <f t="shared" si="393"/>
        <v>0</v>
      </c>
      <c r="AU363" s="211">
        <f t="shared" si="329"/>
        <v>0</v>
      </c>
      <c r="AV363" s="211">
        <f t="shared" si="330"/>
        <v>0</v>
      </c>
      <c r="AW363" s="212">
        <f t="shared" si="386"/>
        <v>0</v>
      </c>
      <c r="AX363" s="213">
        <f t="shared" si="387"/>
        <v>0</v>
      </c>
      <c r="AY363" s="222" t="str">
        <f t="shared" si="388"/>
        <v>-</v>
      </c>
      <c r="AZ363" s="210">
        <f>_xlfn.MAXIFS(Y!$F$61:$J$61, Y!$F$61:$J$61, "&lt;="&amp;AY363)</f>
        <v>0</v>
      </c>
      <c r="BA363" s="210" cm="1">
        <f t="array" ref="BA363">IFERROR(IF(AW363&gt;0, INDEX(Appliances, $W363, MATCH($AQ363, Y!$F$61:$J$61, 0)+3),0), 0)</f>
        <v>0</v>
      </c>
      <c r="BB363" s="64"/>
    </row>
    <row r="364" spans="1:54" s="264" customFormat="1" ht="12" x14ac:dyDescent="0.2">
      <c r="A364" s="64"/>
      <c r="B364" s="251">
        <v>342</v>
      </c>
      <c r="C364" s="255"/>
      <c r="D364" s="255"/>
      <c r="E364" s="256"/>
      <c r="F364" s="257" t="str">
        <f>IFERROR(VLOOKUP(E364, Z!$A$2:$C$4127, 3, FALSE), "")</f>
        <v/>
      </c>
      <c r="G364" s="258"/>
      <c r="H364" s="255"/>
      <c r="I364" s="255"/>
      <c r="J364" s="256"/>
      <c r="K364" s="259"/>
      <c r="L364" s="260"/>
      <c r="M364" s="253">
        <f t="shared" si="390"/>
        <v>0</v>
      </c>
      <c r="N364" s="261"/>
      <c r="O364" s="260"/>
      <c r="P364" s="253">
        <f t="shared" si="376"/>
        <v>0</v>
      </c>
      <c r="Q364" s="261"/>
      <c r="R364" s="260"/>
      <c r="S364" s="262">
        <f t="shared" si="377"/>
        <v>0</v>
      </c>
      <c r="T364" s="268"/>
      <c r="U364" s="263">
        <f t="shared" si="378"/>
        <v>0</v>
      </c>
      <c r="V364" s="64"/>
      <c r="W364" s="210">
        <f t="shared" si="389"/>
        <v>0</v>
      </c>
      <c r="X364" s="210" t="str">
        <f t="shared" si="379"/>
        <v>-</v>
      </c>
      <c r="Y364" s="210" t="e">
        <f>IF(X364, MATCH(J364, Y!$F$62:$H$62, 0), 0)</f>
        <v>#VALUE!</v>
      </c>
      <c r="Z364" s="210" cm="1">
        <f t="array" ref="Z364">IFERROR(IF($X364, INDEX(Appliances, $W364, $Y364+3), 0), 0)</f>
        <v>0</v>
      </c>
      <c r="AA364" s="64"/>
      <c r="AB364" s="211" t="b">
        <f t="shared" si="391"/>
        <v>0</v>
      </c>
      <c r="AC364" s="211" cm="1">
        <f t="array" ref="AC364">IF($AB364, INDEX(Appliances, $W364, 9), 0)</f>
        <v>0</v>
      </c>
      <c r="AD364" s="211" cm="1">
        <f t="array" ref="AD364">IF($AB364, INDEX(Appliances, $W364, 10), 0)</f>
        <v>0</v>
      </c>
      <c r="AE364" s="212">
        <f t="shared" si="380"/>
        <v>0</v>
      </c>
      <c r="AF364" s="213">
        <f t="shared" si="381"/>
        <v>0</v>
      </c>
      <c r="AG364" s="222" t="str">
        <f t="shared" si="382"/>
        <v>-</v>
      </c>
      <c r="AH364" s="210">
        <f>_xlfn.MAXIFS(Y!$F$61:$J$61, Y!$F$61:$J$61, "&lt;="&amp;AG364)</f>
        <v>0</v>
      </c>
      <c r="AI364" s="210" cm="1">
        <f t="array" ref="AI364">IFERROR(IF(AE364&gt;0, INDEX(Appliances, $W364, MATCH($AH364, Y!$F$61:$J$61, 0)+3),0), 0)</f>
        <v>0</v>
      </c>
      <c r="AJ364" s="64"/>
      <c r="AK364" s="211" t="b">
        <f t="shared" si="392"/>
        <v>0</v>
      </c>
      <c r="AL364" s="211" cm="1">
        <f t="array" ref="AL364">IF($AK364, INDEX(Appliances, $W364, 9), 0)</f>
        <v>0</v>
      </c>
      <c r="AM364" s="211" cm="1">
        <f t="array" ref="AM364">IF($AK364, INDEX(Appliances, $W364, 10), 0)</f>
        <v>0</v>
      </c>
      <c r="AN364" s="212">
        <f t="shared" si="383"/>
        <v>0</v>
      </c>
      <c r="AO364" s="213">
        <f t="shared" si="384"/>
        <v>0</v>
      </c>
      <c r="AP364" s="222" t="str">
        <f t="shared" si="385"/>
        <v>-</v>
      </c>
      <c r="AQ364" s="210">
        <f>_xlfn.MAXIFS(Y!$F$61:$J$61, Y!$F$61:$J$61, "&lt;="&amp;AP364)</f>
        <v>0</v>
      </c>
      <c r="AR364" s="210" cm="1">
        <f t="array" ref="AR364">IFERROR(IF(AN364&gt;0, INDEX(Appliances, $W364, MATCH($AQ364, Y!$F$61:$J$61, 0)+3),0), 0)</f>
        <v>0</v>
      </c>
      <c r="AS364" s="64"/>
      <c r="AT364" s="211" t="b">
        <f t="shared" si="393"/>
        <v>0</v>
      </c>
      <c r="AU364" s="211">
        <f t="shared" si="332"/>
        <v>0</v>
      </c>
      <c r="AV364" s="211">
        <f t="shared" si="333"/>
        <v>0</v>
      </c>
      <c r="AW364" s="212">
        <f t="shared" si="386"/>
        <v>0</v>
      </c>
      <c r="AX364" s="213">
        <f t="shared" si="387"/>
        <v>0</v>
      </c>
      <c r="AY364" s="222" t="str">
        <f t="shared" si="388"/>
        <v>-</v>
      </c>
      <c r="AZ364" s="210">
        <f>_xlfn.MAXIFS(Y!$F$61:$J$61, Y!$F$61:$J$61, "&lt;="&amp;AY364)</f>
        <v>0</v>
      </c>
      <c r="BA364" s="210" cm="1">
        <f t="array" ref="BA364">IFERROR(IF(AW364&gt;0, INDEX(Appliances, $W364, MATCH($AQ364, Y!$F$61:$J$61, 0)+3),0), 0)</f>
        <v>0</v>
      </c>
      <c r="BB364" s="64"/>
    </row>
    <row r="365" spans="1:54" s="264" customFormat="1" ht="12" x14ac:dyDescent="0.2">
      <c r="A365" s="64"/>
      <c r="B365" s="251">
        <v>343</v>
      </c>
      <c r="C365" s="255"/>
      <c r="D365" s="255"/>
      <c r="E365" s="256"/>
      <c r="F365" s="257" t="str">
        <f>IFERROR(VLOOKUP(E365, Z!$A$2:$C$4127, 3, FALSE), "")</f>
        <v/>
      </c>
      <c r="G365" s="258"/>
      <c r="H365" s="255"/>
      <c r="I365" s="255"/>
      <c r="J365" s="256"/>
      <c r="K365" s="259"/>
      <c r="L365" s="260"/>
      <c r="M365" s="253">
        <f t="shared" si="390"/>
        <v>0</v>
      </c>
      <c r="N365" s="261"/>
      <c r="O365" s="260"/>
      <c r="P365" s="253">
        <f t="shared" si="376"/>
        <v>0</v>
      </c>
      <c r="Q365" s="261"/>
      <c r="R365" s="260"/>
      <c r="S365" s="262">
        <f t="shared" si="377"/>
        <v>0</v>
      </c>
      <c r="T365" s="268"/>
      <c r="U365" s="263">
        <f t="shared" si="378"/>
        <v>0</v>
      </c>
      <c r="V365" s="64"/>
      <c r="W365" s="210">
        <f t="shared" si="389"/>
        <v>0</v>
      </c>
      <c r="X365" s="210" t="str">
        <f t="shared" si="379"/>
        <v>-</v>
      </c>
      <c r="Y365" s="210" t="e">
        <f>IF(X365, MATCH(J365, Y!$F$62:$H$62, 0), 0)</f>
        <v>#VALUE!</v>
      </c>
      <c r="Z365" s="210" cm="1">
        <f t="array" ref="Z365">IFERROR(IF($X365, INDEX(Appliances, $W365, $Y365+3), 0), 0)</f>
        <v>0</v>
      </c>
      <c r="AA365" s="64"/>
      <c r="AB365" s="211" t="b">
        <f t="shared" si="391"/>
        <v>0</v>
      </c>
      <c r="AC365" s="211" cm="1">
        <f t="array" ref="AC365">IF($AB365, INDEX(Appliances, $W365, 9), 0)</f>
        <v>0</v>
      </c>
      <c r="AD365" s="211" cm="1">
        <f t="array" ref="AD365">IF($AB365, INDEX(Appliances, $W365, 10), 0)</f>
        <v>0</v>
      </c>
      <c r="AE365" s="212">
        <f t="shared" si="380"/>
        <v>0</v>
      </c>
      <c r="AF365" s="213">
        <f t="shared" si="381"/>
        <v>0</v>
      </c>
      <c r="AG365" s="222" t="str">
        <f t="shared" si="382"/>
        <v>-</v>
      </c>
      <c r="AH365" s="210">
        <f>_xlfn.MAXIFS(Y!$F$61:$J$61, Y!$F$61:$J$61, "&lt;="&amp;AG365)</f>
        <v>0</v>
      </c>
      <c r="AI365" s="210" cm="1">
        <f t="array" ref="AI365">IFERROR(IF(AE365&gt;0, INDEX(Appliances, $W365, MATCH($AH365, Y!$F$61:$J$61, 0)+3),0), 0)</f>
        <v>0</v>
      </c>
      <c r="AJ365" s="64"/>
      <c r="AK365" s="211" t="b">
        <f t="shared" si="392"/>
        <v>0</v>
      </c>
      <c r="AL365" s="211" cm="1">
        <f t="array" ref="AL365">IF($AK365, INDEX(Appliances, $W365, 9), 0)</f>
        <v>0</v>
      </c>
      <c r="AM365" s="211" cm="1">
        <f t="array" ref="AM365">IF($AK365, INDEX(Appliances, $W365, 10), 0)</f>
        <v>0</v>
      </c>
      <c r="AN365" s="212">
        <f t="shared" si="383"/>
        <v>0</v>
      </c>
      <c r="AO365" s="213">
        <f t="shared" si="384"/>
        <v>0</v>
      </c>
      <c r="AP365" s="222" t="str">
        <f t="shared" si="385"/>
        <v>-</v>
      </c>
      <c r="AQ365" s="210">
        <f>_xlfn.MAXIFS(Y!$F$61:$J$61, Y!$F$61:$J$61, "&lt;="&amp;AP365)</f>
        <v>0</v>
      </c>
      <c r="AR365" s="210" cm="1">
        <f t="array" ref="AR365">IFERROR(IF(AN365&gt;0, INDEX(Appliances, $W365, MATCH($AQ365, Y!$F$61:$J$61, 0)+3),0), 0)</f>
        <v>0</v>
      </c>
      <c r="AS365" s="64"/>
      <c r="AT365" s="211" t="b">
        <f t="shared" si="393"/>
        <v>0</v>
      </c>
      <c r="AU365" s="211">
        <f t="shared" si="329"/>
        <v>0</v>
      </c>
      <c r="AV365" s="211">
        <f t="shared" si="330"/>
        <v>0</v>
      </c>
      <c r="AW365" s="212">
        <f t="shared" si="386"/>
        <v>0</v>
      </c>
      <c r="AX365" s="213">
        <f t="shared" si="387"/>
        <v>0</v>
      </c>
      <c r="AY365" s="222" t="str">
        <f t="shared" si="388"/>
        <v>-</v>
      </c>
      <c r="AZ365" s="210">
        <f>_xlfn.MAXIFS(Y!$F$61:$J$61, Y!$F$61:$J$61, "&lt;="&amp;AY365)</f>
        <v>0</v>
      </c>
      <c r="BA365" s="210" cm="1">
        <f t="array" ref="BA365">IFERROR(IF(AW365&gt;0, INDEX(Appliances, $W365, MATCH($AQ365, Y!$F$61:$J$61, 0)+3),0), 0)</f>
        <v>0</v>
      </c>
      <c r="BB365" s="64"/>
    </row>
    <row r="366" spans="1:54" s="264" customFormat="1" ht="12" x14ac:dyDescent="0.2">
      <c r="A366" s="64"/>
      <c r="B366" s="251">
        <v>344</v>
      </c>
      <c r="C366" s="255"/>
      <c r="D366" s="255"/>
      <c r="E366" s="256"/>
      <c r="F366" s="257" t="str">
        <f>IFERROR(VLOOKUP(E366, Z!$A$2:$C$4127, 3, FALSE), "")</f>
        <v/>
      </c>
      <c r="G366" s="258"/>
      <c r="H366" s="255"/>
      <c r="I366" s="255"/>
      <c r="J366" s="256"/>
      <c r="K366" s="259"/>
      <c r="L366" s="260"/>
      <c r="M366" s="253">
        <f t="shared" si="390"/>
        <v>0</v>
      </c>
      <c r="N366" s="261"/>
      <c r="O366" s="260"/>
      <c r="P366" s="253">
        <f t="shared" si="376"/>
        <v>0</v>
      </c>
      <c r="Q366" s="261"/>
      <c r="R366" s="260"/>
      <c r="S366" s="262">
        <f t="shared" si="377"/>
        <v>0</v>
      </c>
      <c r="T366" s="268"/>
      <c r="U366" s="263">
        <f t="shared" si="378"/>
        <v>0</v>
      </c>
      <c r="V366" s="64"/>
      <c r="W366" s="210">
        <f t="shared" si="389"/>
        <v>0</v>
      </c>
      <c r="X366" s="210" t="str">
        <f t="shared" si="379"/>
        <v>-</v>
      </c>
      <c r="Y366" s="210" t="e">
        <f>IF(X366, MATCH(J366, Y!$F$62:$H$62, 0), 0)</f>
        <v>#VALUE!</v>
      </c>
      <c r="Z366" s="210" cm="1">
        <f t="array" ref="Z366">IFERROR(IF($X366, INDEX(Appliances, $W366, $Y366+3), 0), 0)</f>
        <v>0</v>
      </c>
      <c r="AA366" s="64"/>
      <c r="AB366" s="211" t="b">
        <f t="shared" si="391"/>
        <v>0</v>
      </c>
      <c r="AC366" s="211" cm="1">
        <f t="array" ref="AC366">IF($AB366, INDEX(Appliances, $W366, 9), 0)</f>
        <v>0</v>
      </c>
      <c r="AD366" s="211" cm="1">
        <f t="array" ref="AD366">IF($AB366, INDEX(Appliances, $W366, 10), 0)</f>
        <v>0</v>
      </c>
      <c r="AE366" s="212">
        <f t="shared" si="380"/>
        <v>0</v>
      </c>
      <c r="AF366" s="213">
        <f t="shared" si="381"/>
        <v>0</v>
      </c>
      <c r="AG366" s="222" t="str">
        <f t="shared" si="382"/>
        <v>-</v>
      </c>
      <c r="AH366" s="210">
        <f>_xlfn.MAXIFS(Y!$F$61:$J$61, Y!$F$61:$J$61, "&lt;="&amp;AG366)</f>
        <v>0</v>
      </c>
      <c r="AI366" s="210" cm="1">
        <f t="array" ref="AI366">IFERROR(IF(AE366&gt;0, INDEX(Appliances, $W366, MATCH($AH366, Y!$F$61:$J$61, 0)+3),0), 0)</f>
        <v>0</v>
      </c>
      <c r="AJ366" s="64"/>
      <c r="AK366" s="211" t="b">
        <f t="shared" si="392"/>
        <v>0</v>
      </c>
      <c r="AL366" s="211" cm="1">
        <f t="array" ref="AL366">IF($AK366, INDEX(Appliances, $W366, 9), 0)</f>
        <v>0</v>
      </c>
      <c r="AM366" s="211" cm="1">
        <f t="array" ref="AM366">IF($AK366, INDEX(Appliances, $W366, 10), 0)</f>
        <v>0</v>
      </c>
      <c r="AN366" s="212">
        <f t="shared" si="383"/>
        <v>0</v>
      </c>
      <c r="AO366" s="213">
        <f t="shared" si="384"/>
        <v>0</v>
      </c>
      <c r="AP366" s="222" t="str">
        <f t="shared" si="385"/>
        <v>-</v>
      </c>
      <c r="AQ366" s="210">
        <f>_xlfn.MAXIFS(Y!$F$61:$J$61, Y!$F$61:$J$61, "&lt;="&amp;AP366)</f>
        <v>0</v>
      </c>
      <c r="AR366" s="210" cm="1">
        <f t="array" ref="AR366">IFERROR(IF(AN366&gt;0, INDEX(Appliances, $W366, MATCH($AQ366, Y!$F$61:$J$61, 0)+3),0), 0)</f>
        <v>0</v>
      </c>
      <c r="AS366" s="64"/>
      <c r="AT366" s="211" t="b">
        <f t="shared" si="393"/>
        <v>0</v>
      </c>
      <c r="AU366" s="211">
        <f t="shared" si="332"/>
        <v>0</v>
      </c>
      <c r="AV366" s="211">
        <f t="shared" si="333"/>
        <v>0</v>
      </c>
      <c r="AW366" s="212">
        <f t="shared" si="386"/>
        <v>0</v>
      </c>
      <c r="AX366" s="213">
        <f t="shared" si="387"/>
        <v>0</v>
      </c>
      <c r="AY366" s="222" t="str">
        <f t="shared" si="388"/>
        <v>-</v>
      </c>
      <c r="AZ366" s="210">
        <f>_xlfn.MAXIFS(Y!$F$61:$J$61, Y!$F$61:$J$61, "&lt;="&amp;AY366)</f>
        <v>0</v>
      </c>
      <c r="BA366" s="210" cm="1">
        <f t="array" ref="BA366">IFERROR(IF(AW366&gt;0, INDEX(Appliances, $W366, MATCH($AQ366, Y!$F$61:$J$61, 0)+3),0), 0)</f>
        <v>0</v>
      </c>
      <c r="BB366" s="64"/>
    </row>
    <row r="367" spans="1:54" s="264" customFormat="1" ht="12" x14ac:dyDescent="0.2">
      <c r="A367" s="64"/>
      <c r="B367" s="251">
        <v>345</v>
      </c>
      <c r="C367" s="255"/>
      <c r="D367" s="255"/>
      <c r="E367" s="256"/>
      <c r="F367" s="257" t="str">
        <f>IFERROR(VLOOKUP(E367, Z!$A$2:$C$4127, 3, FALSE), "")</f>
        <v/>
      </c>
      <c r="G367" s="258"/>
      <c r="H367" s="255"/>
      <c r="I367" s="255"/>
      <c r="J367" s="256"/>
      <c r="K367" s="259"/>
      <c r="L367" s="260"/>
      <c r="M367" s="253">
        <f t="shared" si="390"/>
        <v>0</v>
      </c>
      <c r="N367" s="261"/>
      <c r="O367" s="260"/>
      <c r="P367" s="253">
        <f t="shared" si="376"/>
        <v>0</v>
      </c>
      <c r="Q367" s="261"/>
      <c r="R367" s="260"/>
      <c r="S367" s="262">
        <f t="shared" si="377"/>
        <v>0</v>
      </c>
      <c r="T367" s="268"/>
      <c r="U367" s="263">
        <f t="shared" si="378"/>
        <v>0</v>
      </c>
      <c r="V367" s="64"/>
      <c r="W367" s="210">
        <f t="shared" si="389"/>
        <v>0</v>
      </c>
      <c r="X367" s="210" t="str">
        <f t="shared" si="379"/>
        <v>-</v>
      </c>
      <c r="Y367" s="210" t="e">
        <f>IF(X367, MATCH(J367, Y!$F$62:$H$62, 0), 0)</f>
        <v>#VALUE!</v>
      </c>
      <c r="Z367" s="210" cm="1">
        <f t="array" ref="Z367">IFERROR(IF($X367, INDEX(Appliances, $W367, $Y367+3), 0), 0)</f>
        <v>0</v>
      </c>
      <c r="AA367" s="64"/>
      <c r="AB367" s="211" t="b">
        <f t="shared" si="391"/>
        <v>0</v>
      </c>
      <c r="AC367" s="211" cm="1">
        <f t="array" ref="AC367">IF($AB367, INDEX(Appliances, $W367, 9), 0)</f>
        <v>0</v>
      </c>
      <c r="AD367" s="211" cm="1">
        <f t="array" ref="AD367">IF($AB367, INDEX(Appliances, $W367, 10), 0)</f>
        <v>0</v>
      </c>
      <c r="AE367" s="212">
        <f t="shared" si="380"/>
        <v>0</v>
      </c>
      <c r="AF367" s="213">
        <f t="shared" si="381"/>
        <v>0</v>
      </c>
      <c r="AG367" s="222" t="str">
        <f t="shared" si="382"/>
        <v>-</v>
      </c>
      <c r="AH367" s="210">
        <f>_xlfn.MAXIFS(Y!$F$61:$J$61, Y!$F$61:$J$61, "&lt;="&amp;AG367)</f>
        <v>0</v>
      </c>
      <c r="AI367" s="210" cm="1">
        <f t="array" ref="AI367">IFERROR(IF(AE367&gt;0, INDEX(Appliances, $W367, MATCH($AH367, Y!$F$61:$J$61, 0)+3),0), 0)</f>
        <v>0</v>
      </c>
      <c r="AJ367" s="64"/>
      <c r="AK367" s="211" t="b">
        <f t="shared" si="392"/>
        <v>0</v>
      </c>
      <c r="AL367" s="211" cm="1">
        <f t="array" ref="AL367">IF($AK367, INDEX(Appliances, $W367, 9), 0)</f>
        <v>0</v>
      </c>
      <c r="AM367" s="211" cm="1">
        <f t="array" ref="AM367">IF($AK367, INDEX(Appliances, $W367, 10), 0)</f>
        <v>0</v>
      </c>
      <c r="AN367" s="212">
        <f t="shared" si="383"/>
        <v>0</v>
      </c>
      <c r="AO367" s="213">
        <f t="shared" si="384"/>
        <v>0</v>
      </c>
      <c r="AP367" s="222" t="str">
        <f t="shared" si="385"/>
        <v>-</v>
      </c>
      <c r="AQ367" s="210">
        <f>_xlfn.MAXIFS(Y!$F$61:$J$61, Y!$F$61:$J$61, "&lt;="&amp;AP367)</f>
        <v>0</v>
      </c>
      <c r="AR367" s="210" cm="1">
        <f t="array" ref="AR367">IFERROR(IF(AN367&gt;0, INDEX(Appliances, $W367, MATCH($AQ367, Y!$F$61:$J$61, 0)+3),0), 0)</f>
        <v>0</v>
      </c>
      <c r="AS367" s="64"/>
      <c r="AT367" s="211" t="b">
        <f t="shared" si="393"/>
        <v>0</v>
      </c>
      <c r="AU367" s="211">
        <f t="shared" si="329"/>
        <v>0</v>
      </c>
      <c r="AV367" s="211">
        <f t="shared" si="330"/>
        <v>0</v>
      </c>
      <c r="AW367" s="212">
        <f t="shared" si="386"/>
        <v>0</v>
      </c>
      <c r="AX367" s="213">
        <f t="shared" si="387"/>
        <v>0</v>
      </c>
      <c r="AY367" s="222" t="str">
        <f t="shared" si="388"/>
        <v>-</v>
      </c>
      <c r="AZ367" s="210">
        <f>_xlfn.MAXIFS(Y!$F$61:$J$61, Y!$F$61:$J$61, "&lt;="&amp;AY367)</f>
        <v>0</v>
      </c>
      <c r="BA367" s="210" cm="1">
        <f t="array" ref="BA367">IFERROR(IF(AW367&gt;0, INDEX(Appliances, $W367, MATCH($AQ367, Y!$F$61:$J$61, 0)+3),0), 0)</f>
        <v>0</v>
      </c>
      <c r="BB367" s="64"/>
    </row>
    <row r="368" spans="1:54" s="264" customFormat="1" ht="12" x14ac:dyDescent="0.2">
      <c r="A368" s="64"/>
      <c r="B368" s="251">
        <v>346</v>
      </c>
      <c r="C368" s="255"/>
      <c r="D368" s="255"/>
      <c r="E368" s="256"/>
      <c r="F368" s="257" t="str">
        <f>IFERROR(VLOOKUP(E368, Z!$A$2:$C$4127, 3, FALSE), "")</f>
        <v/>
      </c>
      <c r="G368" s="258"/>
      <c r="H368" s="255"/>
      <c r="I368" s="255"/>
      <c r="J368" s="256"/>
      <c r="K368" s="259"/>
      <c r="L368" s="260"/>
      <c r="M368" s="253">
        <f t="shared" si="390"/>
        <v>0</v>
      </c>
      <c r="N368" s="261"/>
      <c r="O368" s="260"/>
      <c r="P368" s="253">
        <f t="shared" si="376"/>
        <v>0</v>
      </c>
      <c r="Q368" s="261"/>
      <c r="R368" s="260"/>
      <c r="S368" s="262">
        <f t="shared" si="377"/>
        <v>0</v>
      </c>
      <c r="T368" s="268"/>
      <c r="U368" s="263">
        <f t="shared" si="378"/>
        <v>0</v>
      </c>
      <c r="V368" s="64"/>
      <c r="W368" s="210">
        <f t="shared" si="389"/>
        <v>0</v>
      </c>
      <c r="X368" s="210" t="str">
        <f t="shared" si="379"/>
        <v>-</v>
      </c>
      <c r="Y368" s="210" t="e">
        <f>IF(X368, MATCH(J368, Y!$F$62:$H$62, 0), 0)</f>
        <v>#VALUE!</v>
      </c>
      <c r="Z368" s="210" cm="1">
        <f t="array" ref="Z368">IFERROR(IF($X368, INDEX(Appliances, $W368, $Y368+3), 0), 0)</f>
        <v>0</v>
      </c>
      <c r="AA368" s="64"/>
      <c r="AB368" s="211" t="b">
        <f t="shared" si="391"/>
        <v>0</v>
      </c>
      <c r="AC368" s="211" cm="1">
        <f t="array" ref="AC368">IF($AB368, INDEX(Appliances, $W368, 9), 0)</f>
        <v>0</v>
      </c>
      <c r="AD368" s="211" cm="1">
        <f t="array" ref="AD368">IF($AB368, INDEX(Appliances, $W368, 10), 0)</f>
        <v>0</v>
      </c>
      <c r="AE368" s="212">
        <f t="shared" si="380"/>
        <v>0</v>
      </c>
      <c r="AF368" s="213">
        <f t="shared" si="381"/>
        <v>0</v>
      </c>
      <c r="AG368" s="222" t="str">
        <f t="shared" si="382"/>
        <v>-</v>
      </c>
      <c r="AH368" s="210">
        <f>_xlfn.MAXIFS(Y!$F$61:$J$61, Y!$F$61:$J$61, "&lt;="&amp;AG368)</f>
        <v>0</v>
      </c>
      <c r="AI368" s="210" cm="1">
        <f t="array" ref="AI368">IFERROR(IF(AE368&gt;0, INDEX(Appliances, $W368, MATCH($AH368, Y!$F$61:$J$61, 0)+3),0), 0)</f>
        <v>0</v>
      </c>
      <c r="AJ368" s="64"/>
      <c r="AK368" s="211" t="b">
        <f t="shared" si="392"/>
        <v>0</v>
      </c>
      <c r="AL368" s="211" cm="1">
        <f t="array" ref="AL368">IF($AK368, INDEX(Appliances, $W368, 9), 0)</f>
        <v>0</v>
      </c>
      <c r="AM368" s="211" cm="1">
        <f t="array" ref="AM368">IF($AK368, INDEX(Appliances, $W368, 10), 0)</f>
        <v>0</v>
      </c>
      <c r="AN368" s="212">
        <f t="shared" si="383"/>
        <v>0</v>
      </c>
      <c r="AO368" s="213">
        <f t="shared" si="384"/>
        <v>0</v>
      </c>
      <c r="AP368" s="222" t="str">
        <f t="shared" si="385"/>
        <v>-</v>
      </c>
      <c r="AQ368" s="210">
        <f>_xlfn.MAXIFS(Y!$F$61:$J$61, Y!$F$61:$J$61, "&lt;="&amp;AP368)</f>
        <v>0</v>
      </c>
      <c r="AR368" s="210" cm="1">
        <f t="array" ref="AR368">IFERROR(IF(AN368&gt;0, INDEX(Appliances, $W368, MATCH($AQ368, Y!$F$61:$J$61, 0)+3),0), 0)</f>
        <v>0</v>
      </c>
      <c r="AS368" s="64"/>
      <c r="AT368" s="211" t="b">
        <f t="shared" si="393"/>
        <v>0</v>
      </c>
      <c r="AU368" s="211">
        <f t="shared" si="332"/>
        <v>0</v>
      </c>
      <c r="AV368" s="211">
        <f t="shared" si="333"/>
        <v>0</v>
      </c>
      <c r="AW368" s="212">
        <f t="shared" si="386"/>
        <v>0</v>
      </c>
      <c r="AX368" s="213">
        <f t="shared" si="387"/>
        <v>0</v>
      </c>
      <c r="AY368" s="222" t="str">
        <f t="shared" si="388"/>
        <v>-</v>
      </c>
      <c r="AZ368" s="210">
        <f>_xlfn.MAXIFS(Y!$F$61:$J$61, Y!$F$61:$J$61, "&lt;="&amp;AY368)</f>
        <v>0</v>
      </c>
      <c r="BA368" s="210" cm="1">
        <f t="array" ref="BA368">IFERROR(IF(AW368&gt;0, INDEX(Appliances, $W368, MATCH($AQ368, Y!$F$61:$J$61, 0)+3),0), 0)</f>
        <v>0</v>
      </c>
      <c r="BB368" s="64"/>
    </row>
    <row r="369" spans="1:54" s="264" customFormat="1" ht="12" x14ac:dyDescent="0.2">
      <c r="A369" s="64"/>
      <c r="B369" s="251">
        <v>347</v>
      </c>
      <c r="C369" s="255"/>
      <c r="D369" s="255"/>
      <c r="E369" s="256"/>
      <c r="F369" s="257" t="str">
        <f>IFERROR(VLOOKUP(E369, Z!$A$2:$C$4127, 3, FALSE), "")</f>
        <v/>
      </c>
      <c r="G369" s="258"/>
      <c r="H369" s="255"/>
      <c r="I369" s="255"/>
      <c r="J369" s="256"/>
      <c r="K369" s="259"/>
      <c r="L369" s="260"/>
      <c r="M369" s="253">
        <f t="shared" si="390"/>
        <v>0</v>
      </c>
      <c r="N369" s="261"/>
      <c r="O369" s="260"/>
      <c r="P369" s="253">
        <f t="shared" si="376"/>
        <v>0</v>
      </c>
      <c r="Q369" s="261"/>
      <c r="R369" s="260"/>
      <c r="S369" s="262">
        <f t="shared" si="377"/>
        <v>0</v>
      </c>
      <c r="T369" s="268"/>
      <c r="U369" s="263">
        <f t="shared" si="378"/>
        <v>0</v>
      </c>
      <c r="V369" s="64"/>
      <c r="W369" s="210">
        <f t="shared" si="389"/>
        <v>0</v>
      </c>
      <c r="X369" s="210" t="str">
        <f t="shared" si="379"/>
        <v>-</v>
      </c>
      <c r="Y369" s="210" t="e">
        <f>IF(X369, MATCH(J369, Y!$F$62:$H$62, 0), 0)</f>
        <v>#VALUE!</v>
      </c>
      <c r="Z369" s="210" cm="1">
        <f t="array" ref="Z369">IFERROR(IF($X369, INDEX(Appliances, $W369, $Y369+3), 0), 0)</f>
        <v>0</v>
      </c>
      <c r="AA369" s="64"/>
      <c r="AB369" s="211" t="b">
        <f t="shared" si="391"/>
        <v>0</v>
      </c>
      <c r="AC369" s="211" cm="1">
        <f t="array" ref="AC369">IF($AB369, INDEX(Appliances, $W369, 9), 0)</f>
        <v>0</v>
      </c>
      <c r="AD369" s="211" cm="1">
        <f t="array" ref="AD369">IF($AB369, INDEX(Appliances, $W369, 10), 0)</f>
        <v>0</v>
      </c>
      <c r="AE369" s="212">
        <f t="shared" si="380"/>
        <v>0</v>
      </c>
      <c r="AF369" s="213">
        <f t="shared" si="381"/>
        <v>0</v>
      </c>
      <c r="AG369" s="222" t="str">
        <f t="shared" si="382"/>
        <v>-</v>
      </c>
      <c r="AH369" s="210">
        <f>_xlfn.MAXIFS(Y!$F$61:$J$61, Y!$F$61:$J$61, "&lt;="&amp;AG369)</f>
        <v>0</v>
      </c>
      <c r="AI369" s="210" cm="1">
        <f t="array" ref="AI369">IFERROR(IF(AE369&gt;0, INDEX(Appliances, $W369, MATCH($AH369, Y!$F$61:$J$61, 0)+3),0), 0)</f>
        <v>0</v>
      </c>
      <c r="AJ369" s="64"/>
      <c r="AK369" s="211" t="b">
        <f t="shared" si="392"/>
        <v>0</v>
      </c>
      <c r="AL369" s="211" cm="1">
        <f t="array" ref="AL369">IF($AK369, INDEX(Appliances, $W369, 9), 0)</f>
        <v>0</v>
      </c>
      <c r="AM369" s="211" cm="1">
        <f t="array" ref="AM369">IF($AK369, INDEX(Appliances, $W369, 10), 0)</f>
        <v>0</v>
      </c>
      <c r="AN369" s="212">
        <f t="shared" si="383"/>
        <v>0</v>
      </c>
      <c r="AO369" s="213">
        <f t="shared" si="384"/>
        <v>0</v>
      </c>
      <c r="AP369" s="222" t="str">
        <f t="shared" si="385"/>
        <v>-</v>
      </c>
      <c r="AQ369" s="210">
        <f>_xlfn.MAXIFS(Y!$F$61:$J$61, Y!$F$61:$J$61, "&lt;="&amp;AP369)</f>
        <v>0</v>
      </c>
      <c r="AR369" s="210" cm="1">
        <f t="array" ref="AR369">IFERROR(IF(AN369&gt;0, INDEX(Appliances, $W369, MATCH($AQ369, Y!$F$61:$J$61, 0)+3),0), 0)</f>
        <v>0</v>
      </c>
      <c r="AS369" s="64"/>
      <c r="AT369" s="211" t="b">
        <f t="shared" si="393"/>
        <v>0</v>
      </c>
      <c r="AU369" s="211">
        <f t="shared" si="329"/>
        <v>0</v>
      </c>
      <c r="AV369" s="211">
        <f t="shared" si="330"/>
        <v>0</v>
      </c>
      <c r="AW369" s="212">
        <f t="shared" si="386"/>
        <v>0</v>
      </c>
      <c r="AX369" s="213">
        <f t="shared" si="387"/>
        <v>0</v>
      </c>
      <c r="AY369" s="222" t="str">
        <f t="shared" si="388"/>
        <v>-</v>
      </c>
      <c r="AZ369" s="210">
        <f>_xlfn.MAXIFS(Y!$F$61:$J$61, Y!$F$61:$J$61, "&lt;="&amp;AY369)</f>
        <v>0</v>
      </c>
      <c r="BA369" s="210" cm="1">
        <f t="array" ref="BA369">IFERROR(IF(AW369&gt;0, INDEX(Appliances, $W369, MATCH($AQ369, Y!$F$61:$J$61, 0)+3),0), 0)</f>
        <v>0</v>
      </c>
      <c r="BB369" s="64"/>
    </row>
    <row r="370" spans="1:54" s="264" customFormat="1" ht="12" x14ac:dyDescent="0.2">
      <c r="A370" s="64"/>
      <c r="B370" s="251">
        <v>348</v>
      </c>
      <c r="C370" s="255"/>
      <c r="D370" s="255"/>
      <c r="E370" s="256"/>
      <c r="F370" s="257" t="str">
        <f>IFERROR(VLOOKUP(E370, Z!$A$2:$C$4127, 3, FALSE), "")</f>
        <v/>
      </c>
      <c r="G370" s="258"/>
      <c r="H370" s="255"/>
      <c r="I370" s="255"/>
      <c r="J370" s="256"/>
      <c r="K370" s="259"/>
      <c r="L370" s="260"/>
      <c r="M370" s="253">
        <f t="shared" si="390"/>
        <v>0</v>
      </c>
      <c r="N370" s="261"/>
      <c r="O370" s="260"/>
      <c r="P370" s="253">
        <f t="shared" si="376"/>
        <v>0</v>
      </c>
      <c r="Q370" s="261"/>
      <c r="R370" s="260"/>
      <c r="S370" s="262">
        <f t="shared" si="377"/>
        <v>0</v>
      </c>
      <c r="T370" s="268"/>
      <c r="U370" s="263">
        <f t="shared" si="378"/>
        <v>0</v>
      </c>
      <c r="V370" s="64"/>
      <c r="W370" s="210">
        <f t="shared" si="389"/>
        <v>0</v>
      </c>
      <c r="X370" s="210" t="str">
        <f t="shared" si="379"/>
        <v>-</v>
      </c>
      <c r="Y370" s="210" t="e">
        <f>IF(X370, MATCH(J370, Y!$F$62:$H$62, 0), 0)</f>
        <v>#VALUE!</v>
      </c>
      <c r="Z370" s="210" cm="1">
        <f t="array" ref="Z370">IFERROR(IF($X370, INDEX(Appliances, $W370, $Y370+3), 0), 0)</f>
        <v>0</v>
      </c>
      <c r="AA370" s="64"/>
      <c r="AB370" s="211" t="b">
        <f t="shared" si="391"/>
        <v>0</v>
      </c>
      <c r="AC370" s="211" cm="1">
        <f t="array" ref="AC370">IF($AB370, INDEX(Appliances, $W370, 9), 0)</f>
        <v>0</v>
      </c>
      <c r="AD370" s="211" cm="1">
        <f t="array" ref="AD370">IF($AB370, INDEX(Appliances, $W370, 10), 0)</f>
        <v>0</v>
      </c>
      <c r="AE370" s="212">
        <f t="shared" si="380"/>
        <v>0</v>
      </c>
      <c r="AF370" s="213">
        <f t="shared" si="381"/>
        <v>0</v>
      </c>
      <c r="AG370" s="222" t="str">
        <f t="shared" si="382"/>
        <v>-</v>
      </c>
      <c r="AH370" s="210">
        <f>_xlfn.MAXIFS(Y!$F$61:$J$61, Y!$F$61:$J$61, "&lt;="&amp;AG370)</f>
        <v>0</v>
      </c>
      <c r="AI370" s="210" cm="1">
        <f t="array" ref="AI370">IFERROR(IF(AE370&gt;0, INDEX(Appliances, $W370, MATCH($AH370, Y!$F$61:$J$61, 0)+3),0), 0)</f>
        <v>0</v>
      </c>
      <c r="AJ370" s="64"/>
      <c r="AK370" s="211" t="b">
        <f t="shared" si="392"/>
        <v>0</v>
      </c>
      <c r="AL370" s="211" cm="1">
        <f t="array" ref="AL370">IF($AK370, INDEX(Appliances, $W370, 9), 0)</f>
        <v>0</v>
      </c>
      <c r="AM370" s="211" cm="1">
        <f t="array" ref="AM370">IF($AK370, INDEX(Appliances, $W370, 10), 0)</f>
        <v>0</v>
      </c>
      <c r="AN370" s="212">
        <f t="shared" si="383"/>
        <v>0</v>
      </c>
      <c r="AO370" s="213">
        <f t="shared" si="384"/>
        <v>0</v>
      </c>
      <c r="AP370" s="222" t="str">
        <f t="shared" si="385"/>
        <v>-</v>
      </c>
      <c r="AQ370" s="210">
        <f>_xlfn.MAXIFS(Y!$F$61:$J$61, Y!$F$61:$J$61, "&lt;="&amp;AP370)</f>
        <v>0</v>
      </c>
      <c r="AR370" s="210" cm="1">
        <f t="array" ref="AR370">IFERROR(IF(AN370&gt;0, INDEX(Appliances, $W370, MATCH($AQ370, Y!$F$61:$J$61, 0)+3),0), 0)</f>
        <v>0</v>
      </c>
      <c r="AS370" s="64"/>
      <c r="AT370" s="211" t="b">
        <f t="shared" si="393"/>
        <v>0</v>
      </c>
      <c r="AU370" s="211">
        <f t="shared" si="332"/>
        <v>0</v>
      </c>
      <c r="AV370" s="211">
        <f t="shared" si="333"/>
        <v>0</v>
      </c>
      <c r="AW370" s="212">
        <f t="shared" si="386"/>
        <v>0</v>
      </c>
      <c r="AX370" s="213">
        <f t="shared" si="387"/>
        <v>0</v>
      </c>
      <c r="AY370" s="222" t="str">
        <f t="shared" si="388"/>
        <v>-</v>
      </c>
      <c r="AZ370" s="210">
        <f>_xlfn.MAXIFS(Y!$F$61:$J$61, Y!$F$61:$J$61, "&lt;="&amp;AY370)</f>
        <v>0</v>
      </c>
      <c r="BA370" s="210" cm="1">
        <f t="array" ref="BA370">IFERROR(IF(AW370&gt;0, INDEX(Appliances, $W370, MATCH($AQ370, Y!$F$61:$J$61, 0)+3),0), 0)</f>
        <v>0</v>
      </c>
      <c r="BB370" s="64"/>
    </row>
    <row r="371" spans="1:54" s="264" customFormat="1" ht="12" x14ac:dyDescent="0.2">
      <c r="A371" s="64"/>
      <c r="B371" s="251">
        <v>349</v>
      </c>
      <c r="C371" s="255"/>
      <c r="D371" s="255"/>
      <c r="E371" s="256"/>
      <c r="F371" s="257" t="str">
        <f>IFERROR(VLOOKUP(E371, Z!$A$2:$C$4127, 3, FALSE), "")</f>
        <v/>
      </c>
      <c r="G371" s="258"/>
      <c r="H371" s="255"/>
      <c r="I371" s="255"/>
      <c r="J371" s="256"/>
      <c r="K371" s="259"/>
      <c r="L371" s="260"/>
      <c r="M371" s="253">
        <f t="shared" si="390"/>
        <v>0</v>
      </c>
      <c r="N371" s="261"/>
      <c r="O371" s="260"/>
      <c r="P371" s="253">
        <f t="shared" si="376"/>
        <v>0</v>
      </c>
      <c r="Q371" s="261"/>
      <c r="R371" s="260"/>
      <c r="S371" s="262">
        <f t="shared" si="377"/>
        <v>0</v>
      </c>
      <c r="T371" s="268"/>
      <c r="U371" s="263">
        <f t="shared" si="378"/>
        <v>0</v>
      </c>
      <c r="V371" s="64"/>
      <c r="W371" s="210">
        <f t="shared" si="389"/>
        <v>0</v>
      </c>
      <c r="X371" s="210" t="str">
        <f t="shared" si="379"/>
        <v>-</v>
      </c>
      <c r="Y371" s="210" t="e">
        <f>IF(X371, MATCH(J371, Y!$F$62:$H$62, 0), 0)</f>
        <v>#VALUE!</v>
      </c>
      <c r="Z371" s="210" cm="1">
        <f t="array" ref="Z371">IFERROR(IF($X371, INDEX(Appliances, $W371, $Y371+3), 0), 0)</f>
        <v>0</v>
      </c>
      <c r="AA371" s="64"/>
      <c r="AB371" s="211" t="b">
        <f t="shared" si="391"/>
        <v>0</v>
      </c>
      <c r="AC371" s="211" cm="1">
        <f t="array" ref="AC371">IF($AB371, INDEX(Appliances, $W371, 9), 0)</f>
        <v>0</v>
      </c>
      <c r="AD371" s="211" cm="1">
        <f t="array" ref="AD371">IF($AB371, INDEX(Appliances, $W371, 10), 0)</f>
        <v>0</v>
      </c>
      <c r="AE371" s="212">
        <f t="shared" si="380"/>
        <v>0</v>
      </c>
      <c r="AF371" s="213">
        <f t="shared" si="381"/>
        <v>0</v>
      </c>
      <c r="AG371" s="222" t="str">
        <f t="shared" si="382"/>
        <v>-</v>
      </c>
      <c r="AH371" s="210">
        <f>_xlfn.MAXIFS(Y!$F$61:$J$61, Y!$F$61:$J$61, "&lt;="&amp;AG371)</f>
        <v>0</v>
      </c>
      <c r="AI371" s="210" cm="1">
        <f t="array" ref="AI371">IFERROR(IF(AE371&gt;0, INDEX(Appliances, $W371, MATCH($AH371, Y!$F$61:$J$61, 0)+3),0), 0)</f>
        <v>0</v>
      </c>
      <c r="AJ371" s="64"/>
      <c r="AK371" s="211" t="b">
        <f t="shared" si="392"/>
        <v>0</v>
      </c>
      <c r="AL371" s="211" cm="1">
        <f t="array" ref="AL371">IF($AK371, INDEX(Appliances, $W371, 9), 0)</f>
        <v>0</v>
      </c>
      <c r="AM371" s="211" cm="1">
        <f t="array" ref="AM371">IF($AK371, INDEX(Appliances, $W371, 10), 0)</f>
        <v>0</v>
      </c>
      <c r="AN371" s="212">
        <f t="shared" si="383"/>
        <v>0</v>
      </c>
      <c r="AO371" s="213">
        <f t="shared" si="384"/>
        <v>0</v>
      </c>
      <c r="AP371" s="222" t="str">
        <f t="shared" si="385"/>
        <v>-</v>
      </c>
      <c r="AQ371" s="210">
        <f>_xlfn.MAXIFS(Y!$F$61:$J$61, Y!$F$61:$J$61, "&lt;="&amp;AP371)</f>
        <v>0</v>
      </c>
      <c r="AR371" s="210" cm="1">
        <f t="array" ref="AR371">IFERROR(IF(AN371&gt;0, INDEX(Appliances, $W371, MATCH($AQ371, Y!$F$61:$J$61, 0)+3),0), 0)</f>
        <v>0</v>
      </c>
      <c r="AS371" s="64"/>
      <c r="AT371" s="211" t="b">
        <f t="shared" si="393"/>
        <v>0</v>
      </c>
      <c r="AU371" s="211">
        <f t="shared" si="329"/>
        <v>0</v>
      </c>
      <c r="AV371" s="211">
        <f t="shared" si="330"/>
        <v>0</v>
      </c>
      <c r="AW371" s="212">
        <f t="shared" si="386"/>
        <v>0</v>
      </c>
      <c r="AX371" s="213">
        <f t="shared" si="387"/>
        <v>0</v>
      </c>
      <c r="AY371" s="222" t="str">
        <f t="shared" si="388"/>
        <v>-</v>
      </c>
      <c r="AZ371" s="210">
        <f>_xlfn.MAXIFS(Y!$F$61:$J$61, Y!$F$61:$J$61, "&lt;="&amp;AY371)</f>
        <v>0</v>
      </c>
      <c r="BA371" s="210" cm="1">
        <f t="array" ref="BA371">IFERROR(IF(AW371&gt;0, INDEX(Appliances, $W371, MATCH($AQ371, Y!$F$61:$J$61, 0)+3),0), 0)</f>
        <v>0</v>
      </c>
      <c r="BB371" s="64"/>
    </row>
    <row r="372" spans="1:54" s="264" customFormat="1" ht="12" x14ac:dyDescent="0.2">
      <c r="A372" s="64"/>
      <c r="B372" s="251">
        <v>350</v>
      </c>
      <c r="C372" s="255"/>
      <c r="D372" s="255"/>
      <c r="E372" s="256"/>
      <c r="F372" s="257" t="str">
        <f>IFERROR(VLOOKUP(E372, Z!$A$2:$C$4127, 3, FALSE), "")</f>
        <v/>
      </c>
      <c r="G372" s="258"/>
      <c r="H372" s="255"/>
      <c r="I372" s="255"/>
      <c r="J372" s="256"/>
      <c r="K372" s="259"/>
      <c r="L372" s="260"/>
      <c r="M372" s="253">
        <f t="shared" si="390"/>
        <v>0</v>
      </c>
      <c r="N372" s="261"/>
      <c r="O372" s="260"/>
      <c r="P372" s="253">
        <f t="shared" si="376"/>
        <v>0</v>
      </c>
      <c r="Q372" s="261"/>
      <c r="R372" s="260"/>
      <c r="S372" s="262">
        <f t="shared" si="377"/>
        <v>0</v>
      </c>
      <c r="T372" s="268"/>
      <c r="U372" s="263">
        <f t="shared" si="378"/>
        <v>0</v>
      </c>
      <c r="V372" s="64"/>
      <c r="W372" s="210">
        <f t="shared" si="389"/>
        <v>0</v>
      </c>
      <c r="X372" s="210" t="str">
        <f t="shared" si="379"/>
        <v>-</v>
      </c>
      <c r="Y372" s="210" t="e">
        <f>IF(X372, MATCH(J372, Y!$F$62:$H$62, 0), 0)</f>
        <v>#VALUE!</v>
      </c>
      <c r="Z372" s="210" cm="1">
        <f t="array" ref="Z372">IFERROR(IF($X372, INDEX(Appliances, $W372, $Y372+3), 0), 0)</f>
        <v>0</v>
      </c>
      <c r="AA372" s="64"/>
      <c r="AB372" s="211" t="b">
        <f t="shared" si="391"/>
        <v>0</v>
      </c>
      <c r="AC372" s="211" cm="1">
        <f t="array" ref="AC372">IF($AB372, INDEX(Appliances, $W372, 9), 0)</f>
        <v>0</v>
      </c>
      <c r="AD372" s="211" cm="1">
        <f t="array" ref="AD372">IF($AB372, INDEX(Appliances, $W372, 10), 0)</f>
        <v>0</v>
      </c>
      <c r="AE372" s="212">
        <f t="shared" si="380"/>
        <v>0</v>
      </c>
      <c r="AF372" s="213">
        <f t="shared" si="381"/>
        <v>0</v>
      </c>
      <c r="AG372" s="222" t="str">
        <f t="shared" si="382"/>
        <v>-</v>
      </c>
      <c r="AH372" s="210">
        <f>_xlfn.MAXIFS(Y!$F$61:$J$61, Y!$F$61:$J$61, "&lt;="&amp;AG372)</f>
        <v>0</v>
      </c>
      <c r="AI372" s="210" cm="1">
        <f t="array" ref="AI372">IFERROR(IF(AE372&gt;0, INDEX(Appliances, $W372, MATCH($AH372, Y!$F$61:$J$61, 0)+3),0), 0)</f>
        <v>0</v>
      </c>
      <c r="AJ372" s="64"/>
      <c r="AK372" s="211" t="b">
        <f t="shared" si="392"/>
        <v>0</v>
      </c>
      <c r="AL372" s="211" cm="1">
        <f t="array" ref="AL372">IF($AK372, INDEX(Appliances, $W372, 9), 0)</f>
        <v>0</v>
      </c>
      <c r="AM372" s="211" cm="1">
        <f t="array" ref="AM372">IF($AK372, INDEX(Appliances, $W372, 10), 0)</f>
        <v>0</v>
      </c>
      <c r="AN372" s="212">
        <f t="shared" si="383"/>
        <v>0</v>
      </c>
      <c r="AO372" s="213">
        <f t="shared" si="384"/>
        <v>0</v>
      </c>
      <c r="AP372" s="222" t="str">
        <f t="shared" si="385"/>
        <v>-</v>
      </c>
      <c r="AQ372" s="210">
        <f>_xlfn.MAXIFS(Y!$F$61:$J$61, Y!$F$61:$J$61, "&lt;="&amp;AP372)</f>
        <v>0</v>
      </c>
      <c r="AR372" s="210" cm="1">
        <f t="array" ref="AR372">IFERROR(IF(AN372&gt;0, INDEX(Appliances, $W372, MATCH($AQ372, Y!$F$61:$J$61, 0)+3),0), 0)</f>
        <v>0</v>
      </c>
      <c r="AS372" s="64"/>
      <c r="AT372" s="211" t="b">
        <f t="shared" si="393"/>
        <v>0</v>
      </c>
      <c r="AU372" s="211">
        <f t="shared" si="332"/>
        <v>0</v>
      </c>
      <c r="AV372" s="211">
        <f t="shared" si="333"/>
        <v>0</v>
      </c>
      <c r="AW372" s="212">
        <f t="shared" si="386"/>
        <v>0</v>
      </c>
      <c r="AX372" s="213">
        <f t="shared" si="387"/>
        <v>0</v>
      </c>
      <c r="AY372" s="222" t="str">
        <f t="shared" si="388"/>
        <v>-</v>
      </c>
      <c r="AZ372" s="210">
        <f>_xlfn.MAXIFS(Y!$F$61:$J$61, Y!$F$61:$J$61, "&lt;="&amp;AY372)</f>
        <v>0</v>
      </c>
      <c r="BA372" s="210" cm="1">
        <f t="array" ref="BA372">IFERROR(IF(AW372&gt;0, INDEX(Appliances, $W372, MATCH($AQ372, Y!$F$61:$J$61, 0)+3),0), 0)</f>
        <v>0</v>
      </c>
      <c r="BB372" s="64"/>
    </row>
    <row r="373" spans="1:54" s="264" customFormat="1" ht="12" x14ac:dyDescent="0.2">
      <c r="A373" s="64"/>
      <c r="B373" s="251">
        <v>351</v>
      </c>
      <c r="C373" s="255"/>
      <c r="D373" s="255"/>
      <c r="E373" s="256"/>
      <c r="F373" s="257" t="str">
        <f>IFERROR(VLOOKUP(E373, Z!$A$2:$C$4127, 3, FALSE), "")</f>
        <v/>
      </c>
      <c r="G373" s="258"/>
      <c r="H373" s="255"/>
      <c r="I373" s="255"/>
      <c r="J373" s="256"/>
      <c r="K373" s="259"/>
      <c r="L373" s="260"/>
      <c r="M373" s="253">
        <f t="shared" si="390"/>
        <v>0</v>
      </c>
      <c r="N373" s="261"/>
      <c r="O373" s="260"/>
      <c r="P373" s="253">
        <f t="shared" si="376"/>
        <v>0</v>
      </c>
      <c r="Q373" s="261"/>
      <c r="R373" s="260"/>
      <c r="S373" s="262">
        <f t="shared" si="377"/>
        <v>0</v>
      </c>
      <c r="T373" s="268"/>
      <c r="U373" s="263">
        <f t="shared" si="378"/>
        <v>0</v>
      </c>
      <c r="V373" s="64"/>
      <c r="W373" s="210">
        <f t="shared" si="389"/>
        <v>0</v>
      </c>
      <c r="X373" s="210" t="str">
        <f t="shared" si="379"/>
        <v>-</v>
      </c>
      <c r="Y373" s="210" t="e">
        <f>IF(X373, MATCH(J373, Y!$F$62:$H$62, 0), 0)</f>
        <v>#VALUE!</v>
      </c>
      <c r="Z373" s="210" cm="1">
        <f t="array" ref="Z373">IFERROR(IF($X373, INDEX(Appliances, $W373, $Y373+3), 0), 0)</f>
        <v>0</v>
      </c>
      <c r="AA373" s="64"/>
      <c r="AB373" s="211" t="b">
        <f t="shared" si="391"/>
        <v>0</v>
      </c>
      <c r="AC373" s="211" cm="1">
        <f t="array" ref="AC373">IF($AB373, INDEX(Appliances, $W373, 9), 0)</f>
        <v>0</v>
      </c>
      <c r="AD373" s="211" cm="1">
        <f t="array" ref="AD373">IF($AB373, INDEX(Appliances, $W373, 10), 0)</f>
        <v>0</v>
      </c>
      <c r="AE373" s="212">
        <f t="shared" si="380"/>
        <v>0</v>
      </c>
      <c r="AF373" s="213">
        <f t="shared" si="381"/>
        <v>0</v>
      </c>
      <c r="AG373" s="222" t="str">
        <f t="shared" si="382"/>
        <v>-</v>
      </c>
      <c r="AH373" s="210">
        <f>_xlfn.MAXIFS(Y!$F$61:$J$61, Y!$F$61:$J$61, "&lt;="&amp;AG373)</f>
        <v>0</v>
      </c>
      <c r="AI373" s="210" cm="1">
        <f t="array" ref="AI373">IFERROR(IF(AE373&gt;0, INDEX(Appliances, $W373, MATCH($AH373, Y!$F$61:$J$61, 0)+3),0), 0)</f>
        <v>0</v>
      </c>
      <c r="AJ373" s="64"/>
      <c r="AK373" s="211" t="b">
        <f t="shared" si="392"/>
        <v>0</v>
      </c>
      <c r="AL373" s="211" cm="1">
        <f t="array" ref="AL373">IF($AK373, INDEX(Appliances, $W373, 9), 0)</f>
        <v>0</v>
      </c>
      <c r="AM373" s="211" cm="1">
        <f t="array" ref="AM373">IF($AK373, INDEX(Appliances, $W373, 10), 0)</f>
        <v>0</v>
      </c>
      <c r="AN373" s="212">
        <f t="shared" si="383"/>
        <v>0</v>
      </c>
      <c r="AO373" s="213">
        <f t="shared" si="384"/>
        <v>0</v>
      </c>
      <c r="AP373" s="222" t="str">
        <f t="shared" si="385"/>
        <v>-</v>
      </c>
      <c r="AQ373" s="210">
        <f>_xlfn.MAXIFS(Y!$F$61:$J$61, Y!$F$61:$J$61, "&lt;="&amp;AP373)</f>
        <v>0</v>
      </c>
      <c r="AR373" s="210" cm="1">
        <f t="array" ref="AR373">IFERROR(IF(AN373&gt;0, INDEX(Appliances, $W373, MATCH($AQ373, Y!$F$61:$J$61, 0)+3),0), 0)</f>
        <v>0</v>
      </c>
      <c r="AS373" s="64"/>
      <c r="AT373" s="211" t="b">
        <f t="shared" si="393"/>
        <v>0</v>
      </c>
      <c r="AU373" s="211">
        <f t="shared" si="329"/>
        <v>0</v>
      </c>
      <c r="AV373" s="211">
        <f t="shared" si="330"/>
        <v>0</v>
      </c>
      <c r="AW373" s="212">
        <f t="shared" si="386"/>
        <v>0</v>
      </c>
      <c r="AX373" s="213">
        <f t="shared" si="387"/>
        <v>0</v>
      </c>
      <c r="AY373" s="222" t="str">
        <f t="shared" si="388"/>
        <v>-</v>
      </c>
      <c r="AZ373" s="210">
        <f>_xlfn.MAXIFS(Y!$F$61:$J$61, Y!$F$61:$J$61, "&lt;="&amp;AY373)</f>
        <v>0</v>
      </c>
      <c r="BA373" s="210" cm="1">
        <f t="array" ref="BA373">IFERROR(IF(AW373&gt;0, INDEX(Appliances, $W373, MATCH($AQ373, Y!$F$61:$J$61, 0)+3),0), 0)</f>
        <v>0</v>
      </c>
      <c r="BB373" s="64"/>
    </row>
    <row r="374" spans="1:54" s="264" customFormat="1" ht="12" x14ac:dyDescent="0.2">
      <c r="A374" s="64"/>
      <c r="B374" s="251">
        <v>352</v>
      </c>
      <c r="C374" s="255"/>
      <c r="D374" s="255"/>
      <c r="E374" s="256"/>
      <c r="F374" s="257" t="str">
        <f>IFERROR(VLOOKUP(E374, Z!$A$2:$C$4127, 3, FALSE), "")</f>
        <v/>
      </c>
      <c r="G374" s="258"/>
      <c r="H374" s="255"/>
      <c r="I374" s="255"/>
      <c r="J374" s="256"/>
      <c r="K374" s="259"/>
      <c r="L374" s="260"/>
      <c r="M374" s="253">
        <f t="shared" si="390"/>
        <v>0</v>
      </c>
      <c r="N374" s="261"/>
      <c r="O374" s="260"/>
      <c r="P374" s="253">
        <f t="shared" si="376"/>
        <v>0</v>
      </c>
      <c r="Q374" s="261"/>
      <c r="R374" s="260"/>
      <c r="S374" s="262">
        <f t="shared" si="377"/>
        <v>0</v>
      </c>
      <c r="T374" s="268"/>
      <c r="U374" s="263">
        <f t="shared" si="378"/>
        <v>0</v>
      </c>
      <c r="V374" s="64"/>
      <c r="W374" s="210">
        <f t="shared" si="389"/>
        <v>0</v>
      </c>
      <c r="X374" s="210" t="str">
        <f t="shared" si="379"/>
        <v>-</v>
      </c>
      <c r="Y374" s="210" t="e">
        <f>IF(X374, MATCH(J374, Y!$F$62:$H$62, 0), 0)</f>
        <v>#VALUE!</v>
      </c>
      <c r="Z374" s="210" cm="1">
        <f t="array" ref="Z374">IFERROR(IF($X374, INDEX(Appliances, $W374, $Y374+3), 0), 0)</f>
        <v>0</v>
      </c>
      <c r="AA374" s="64"/>
      <c r="AB374" s="211" t="b">
        <f t="shared" si="391"/>
        <v>0</v>
      </c>
      <c r="AC374" s="211" cm="1">
        <f t="array" ref="AC374">IF($AB374, INDEX(Appliances, $W374, 9), 0)</f>
        <v>0</v>
      </c>
      <c r="AD374" s="211" cm="1">
        <f t="array" ref="AD374">IF($AB374, INDEX(Appliances, $W374, 10), 0)</f>
        <v>0</v>
      </c>
      <c r="AE374" s="212">
        <f t="shared" si="380"/>
        <v>0</v>
      </c>
      <c r="AF374" s="213">
        <f t="shared" si="381"/>
        <v>0</v>
      </c>
      <c r="AG374" s="222" t="str">
        <f t="shared" si="382"/>
        <v>-</v>
      </c>
      <c r="AH374" s="210">
        <f>_xlfn.MAXIFS(Y!$F$61:$J$61, Y!$F$61:$J$61, "&lt;="&amp;AG374)</f>
        <v>0</v>
      </c>
      <c r="AI374" s="210" cm="1">
        <f t="array" ref="AI374">IFERROR(IF(AE374&gt;0, INDEX(Appliances, $W374, MATCH($AH374, Y!$F$61:$J$61, 0)+3),0), 0)</f>
        <v>0</v>
      </c>
      <c r="AJ374" s="64"/>
      <c r="AK374" s="211" t="b">
        <f t="shared" si="392"/>
        <v>0</v>
      </c>
      <c r="AL374" s="211" cm="1">
        <f t="array" ref="AL374">IF($AK374, INDEX(Appliances, $W374, 9), 0)</f>
        <v>0</v>
      </c>
      <c r="AM374" s="211" cm="1">
        <f t="array" ref="AM374">IF($AK374, INDEX(Appliances, $W374, 10), 0)</f>
        <v>0</v>
      </c>
      <c r="AN374" s="212">
        <f t="shared" si="383"/>
        <v>0</v>
      </c>
      <c r="AO374" s="213">
        <f t="shared" si="384"/>
        <v>0</v>
      </c>
      <c r="AP374" s="222" t="str">
        <f t="shared" si="385"/>
        <v>-</v>
      </c>
      <c r="AQ374" s="210">
        <f>_xlfn.MAXIFS(Y!$F$61:$J$61, Y!$F$61:$J$61, "&lt;="&amp;AP374)</f>
        <v>0</v>
      </c>
      <c r="AR374" s="210" cm="1">
        <f t="array" ref="AR374">IFERROR(IF(AN374&gt;0, INDEX(Appliances, $W374, MATCH($AQ374, Y!$F$61:$J$61, 0)+3),0), 0)</f>
        <v>0</v>
      </c>
      <c r="AS374" s="64"/>
      <c r="AT374" s="211" t="b">
        <f t="shared" si="393"/>
        <v>0</v>
      </c>
      <c r="AU374" s="211">
        <f t="shared" si="332"/>
        <v>0</v>
      </c>
      <c r="AV374" s="211">
        <f t="shared" si="333"/>
        <v>0</v>
      </c>
      <c r="AW374" s="212">
        <f t="shared" si="386"/>
        <v>0</v>
      </c>
      <c r="AX374" s="213">
        <f t="shared" si="387"/>
        <v>0</v>
      </c>
      <c r="AY374" s="222" t="str">
        <f t="shared" si="388"/>
        <v>-</v>
      </c>
      <c r="AZ374" s="210">
        <f>_xlfn.MAXIFS(Y!$F$61:$J$61, Y!$F$61:$J$61, "&lt;="&amp;AY374)</f>
        <v>0</v>
      </c>
      <c r="BA374" s="210" cm="1">
        <f t="array" ref="BA374">IFERROR(IF(AW374&gt;0, INDEX(Appliances, $W374, MATCH($AQ374, Y!$F$61:$J$61, 0)+3),0), 0)</f>
        <v>0</v>
      </c>
      <c r="BB374" s="64"/>
    </row>
    <row r="375" spans="1:54" s="264" customFormat="1" ht="12" x14ac:dyDescent="0.2">
      <c r="A375" s="64"/>
      <c r="B375" s="251">
        <v>353</v>
      </c>
      <c r="C375" s="255"/>
      <c r="D375" s="255"/>
      <c r="E375" s="256"/>
      <c r="F375" s="257" t="str">
        <f>IFERROR(VLOOKUP(E375, Z!$A$2:$C$4127, 3, FALSE), "")</f>
        <v/>
      </c>
      <c r="G375" s="258"/>
      <c r="H375" s="255"/>
      <c r="I375" s="255"/>
      <c r="J375" s="256"/>
      <c r="K375" s="259"/>
      <c r="L375" s="260"/>
      <c r="M375" s="253">
        <f t="shared" si="390"/>
        <v>0</v>
      </c>
      <c r="N375" s="261"/>
      <c r="O375" s="260"/>
      <c r="P375" s="253">
        <f t="shared" si="376"/>
        <v>0</v>
      </c>
      <c r="Q375" s="261"/>
      <c r="R375" s="260"/>
      <c r="S375" s="262">
        <f t="shared" si="377"/>
        <v>0</v>
      </c>
      <c r="T375" s="268"/>
      <c r="U375" s="263">
        <f t="shared" si="378"/>
        <v>0</v>
      </c>
      <c r="V375" s="64"/>
      <c r="W375" s="210">
        <f t="shared" si="389"/>
        <v>0</v>
      </c>
      <c r="X375" s="210" t="str">
        <f t="shared" si="379"/>
        <v>-</v>
      </c>
      <c r="Y375" s="210" t="e">
        <f>IF(X375, MATCH(J375, Y!$F$62:$H$62, 0), 0)</f>
        <v>#VALUE!</v>
      </c>
      <c r="Z375" s="210" cm="1">
        <f t="array" ref="Z375">IFERROR(IF($X375, INDEX(Appliances, $W375, $Y375+3), 0), 0)</f>
        <v>0</v>
      </c>
      <c r="AA375" s="64"/>
      <c r="AB375" s="211" t="b">
        <f t="shared" si="391"/>
        <v>0</v>
      </c>
      <c r="AC375" s="211" cm="1">
        <f t="array" ref="AC375">IF($AB375, INDEX(Appliances, $W375, 9), 0)</f>
        <v>0</v>
      </c>
      <c r="AD375" s="211" cm="1">
        <f t="array" ref="AD375">IF($AB375, INDEX(Appliances, $W375, 10), 0)</f>
        <v>0</v>
      </c>
      <c r="AE375" s="212">
        <f t="shared" si="380"/>
        <v>0</v>
      </c>
      <c r="AF375" s="213">
        <f t="shared" si="381"/>
        <v>0</v>
      </c>
      <c r="AG375" s="222" t="str">
        <f t="shared" si="382"/>
        <v>-</v>
      </c>
      <c r="AH375" s="210">
        <f>_xlfn.MAXIFS(Y!$F$61:$J$61, Y!$F$61:$J$61, "&lt;="&amp;AG375)</f>
        <v>0</v>
      </c>
      <c r="AI375" s="210" cm="1">
        <f t="array" ref="AI375">IFERROR(IF(AE375&gt;0, INDEX(Appliances, $W375, MATCH($AH375, Y!$F$61:$J$61, 0)+3),0), 0)</f>
        <v>0</v>
      </c>
      <c r="AJ375" s="64"/>
      <c r="AK375" s="211" t="b">
        <f t="shared" si="392"/>
        <v>0</v>
      </c>
      <c r="AL375" s="211" cm="1">
        <f t="array" ref="AL375">IF($AK375, INDEX(Appliances, $W375, 9), 0)</f>
        <v>0</v>
      </c>
      <c r="AM375" s="211" cm="1">
        <f t="array" ref="AM375">IF($AK375, INDEX(Appliances, $W375, 10), 0)</f>
        <v>0</v>
      </c>
      <c r="AN375" s="212">
        <f t="shared" si="383"/>
        <v>0</v>
      </c>
      <c r="AO375" s="213">
        <f t="shared" si="384"/>
        <v>0</v>
      </c>
      <c r="AP375" s="222" t="str">
        <f t="shared" si="385"/>
        <v>-</v>
      </c>
      <c r="AQ375" s="210">
        <f>_xlfn.MAXIFS(Y!$F$61:$J$61, Y!$F$61:$J$61, "&lt;="&amp;AP375)</f>
        <v>0</v>
      </c>
      <c r="AR375" s="210" cm="1">
        <f t="array" ref="AR375">IFERROR(IF(AN375&gt;0, INDEX(Appliances, $W375, MATCH($AQ375, Y!$F$61:$J$61, 0)+3),0), 0)</f>
        <v>0</v>
      </c>
      <c r="AS375" s="64"/>
      <c r="AT375" s="211" t="b">
        <f t="shared" si="393"/>
        <v>0</v>
      </c>
      <c r="AU375" s="211">
        <f t="shared" si="329"/>
        <v>0</v>
      </c>
      <c r="AV375" s="211">
        <f t="shared" si="330"/>
        <v>0</v>
      </c>
      <c r="AW375" s="212">
        <f t="shared" si="386"/>
        <v>0</v>
      </c>
      <c r="AX375" s="213">
        <f t="shared" si="387"/>
        <v>0</v>
      </c>
      <c r="AY375" s="222" t="str">
        <f t="shared" si="388"/>
        <v>-</v>
      </c>
      <c r="AZ375" s="210">
        <f>_xlfn.MAXIFS(Y!$F$61:$J$61, Y!$F$61:$J$61, "&lt;="&amp;AY375)</f>
        <v>0</v>
      </c>
      <c r="BA375" s="210" cm="1">
        <f t="array" ref="BA375">IFERROR(IF(AW375&gt;0, INDEX(Appliances, $W375, MATCH($AQ375, Y!$F$61:$J$61, 0)+3),0), 0)</f>
        <v>0</v>
      </c>
      <c r="BB375" s="64"/>
    </row>
    <row r="376" spans="1:54" s="264" customFormat="1" ht="12" x14ac:dyDescent="0.2">
      <c r="A376" s="64"/>
      <c r="B376" s="251">
        <v>354</v>
      </c>
      <c r="C376" s="255"/>
      <c r="D376" s="255"/>
      <c r="E376" s="256"/>
      <c r="F376" s="257" t="str">
        <f>IFERROR(VLOOKUP(E376, Z!$A$2:$C$4127, 3, FALSE), "")</f>
        <v/>
      </c>
      <c r="G376" s="258"/>
      <c r="H376" s="255"/>
      <c r="I376" s="255"/>
      <c r="J376" s="256"/>
      <c r="K376" s="259"/>
      <c r="L376" s="260"/>
      <c r="M376" s="253">
        <f t="shared" si="390"/>
        <v>0</v>
      </c>
      <c r="N376" s="261"/>
      <c r="O376" s="260"/>
      <c r="P376" s="253">
        <f t="shared" si="376"/>
        <v>0</v>
      </c>
      <c r="Q376" s="261"/>
      <c r="R376" s="260"/>
      <c r="S376" s="262">
        <f t="shared" si="377"/>
        <v>0</v>
      </c>
      <c r="T376" s="268"/>
      <c r="U376" s="263">
        <f t="shared" si="378"/>
        <v>0</v>
      </c>
      <c r="V376" s="64"/>
      <c r="W376" s="210">
        <f t="shared" si="389"/>
        <v>0</v>
      </c>
      <c r="X376" s="210" t="str">
        <f t="shared" si="379"/>
        <v>-</v>
      </c>
      <c r="Y376" s="210" t="e">
        <f>IF(X376, MATCH(J376, Y!$F$62:$H$62, 0), 0)</f>
        <v>#VALUE!</v>
      </c>
      <c r="Z376" s="210" cm="1">
        <f t="array" ref="Z376">IFERROR(IF($X376, INDEX(Appliances, $W376, $Y376+3), 0), 0)</f>
        <v>0</v>
      </c>
      <c r="AA376" s="64"/>
      <c r="AB376" s="211" t="b">
        <f t="shared" si="391"/>
        <v>0</v>
      </c>
      <c r="AC376" s="211" cm="1">
        <f t="array" ref="AC376">IF($AB376, INDEX(Appliances, $W376, 9), 0)</f>
        <v>0</v>
      </c>
      <c r="AD376" s="211" cm="1">
        <f t="array" ref="AD376">IF($AB376, INDEX(Appliances, $W376, 10), 0)</f>
        <v>0</v>
      </c>
      <c r="AE376" s="212">
        <f t="shared" si="380"/>
        <v>0</v>
      </c>
      <c r="AF376" s="213">
        <f t="shared" si="381"/>
        <v>0</v>
      </c>
      <c r="AG376" s="222" t="str">
        <f t="shared" si="382"/>
        <v>-</v>
      </c>
      <c r="AH376" s="210">
        <f>_xlfn.MAXIFS(Y!$F$61:$J$61, Y!$F$61:$J$61, "&lt;="&amp;AG376)</f>
        <v>0</v>
      </c>
      <c r="AI376" s="210" cm="1">
        <f t="array" ref="AI376">IFERROR(IF(AE376&gt;0, INDEX(Appliances, $W376, MATCH($AH376, Y!$F$61:$J$61, 0)+3),0), 0)</f>
        <v>0</v>
      </c>
      <c r="AJ376" s="64"/>
      <c r="AK376" s="211" t="b">
        <f t="shared" si="392"/>
        <v>0</v>
      </c>
      <c r="AL376" s="211" cm="1">
        <f t="array" ref="AL376">IF($AK376, INDEX(Appliances, $W376, 9), 0)</f>
        <v>0</v>
      </c>
      <c r="AM376" s="211" cm="1">
        <f t="array" ref="AM376">IF($AK376, INDEX(Appliances, $W376, 10), 0)</f>
        <v>0</v>
      </c>
      <c r="AN376" s="212">
        <f t="shared" si="383"/>
        <v>0</v>
      </c>
      <c r="AO376" s="213">
        <f t="shared" si="384"/>
        <v>0</v>
      </c>
      <c r="AP376" s="222" t="str">
        <f t="shared" si="385"/>
        <v>-</v>
      </c>
      <c r="AQ376" s="210">
        <f>_xlfn.MAXIFS(Y!$F$61:$J$61, Y!$F$61:$J$61, "&lt;="&amp;AP376)</f>
        <v>0</v>
      </c>
      <c r="AR376" s="210" cm="1">
        <f t="array" ref="AR376">IFERROR(IF(AN376&gt;0, INDEX(Appliances, $W376, MATCH($AQ376, Y!$F$61:$J$61, 0)+3),0), 0)</f>
        <v>0</v>
      </c>
      <c r="AS376" s="64"/>
      <c r="AT376" s="211" t="b">
        <f t="shared" si="393"/>
        <v>0</v>
      </c>
      <c r="AU376" s="211">
        <f t="shared" si="332"/>
        <v>0</v>
      </c>
      <c r="AV376" s="211">
        <f t="shared" si="333"/>
        <v>0</v>
      </c>
      <c r="AW376" s="212">
        <f t="shared" si="386"/>
        <v>0</v>
      </c>
      <c r="AX376" s="213">
        <f t="shared" si="387"/>
        <v>0</v>
      </c>
      <c r="AY376" s="222" t="str">
        <f t="shared" si="388"/>
        <v>-</v>
      </c>
      <c r="AZ376" s="210">
        <f>_xlfn.MAXIFS(Y!$F$61:$J$61, Y!$F$61:$J$61, "&lt;="&amp;AY376)</f>
        <v>0</v>
      </c>
      <c r="BA376" s="210" cm="1">
        <f t="array" ref="BA376">IFERROR(IF(AW376&gt;0, INDEX(Appliances, $W376, MATCH($AQ376, Y!$F$61:$J$61, 0)+3),0), 0)</f>
        <v>0</v>
      </c>
      <c r="BB376" s="64"/>
    </row>
    <row r="377" spans="1:54" s="264" customFormat="1" ht="12" x14ac:dyDescent="0.2">
      <c r="A377" s="64"/>
      <c r="B377" s="251">
        <v>355</v>
      </c>
      <c r="C377" s="255"/>
      <c r="D377" s="255"/>
      <c r="E377" s="256"/>
      <c r="F377" s="257" t="str">
        <f>IFERROR(VLOOKUP(E377, Z!$A$2:$C$4127, 3, FALSE), "")</f>
        <v/>
      </c>
      <c r="G377" s="258"/>
      <c r="H377" s="255"/>
      <c r="I377" s="255"/>
      <c r="J377" s="256"/>
      <c r="K377" s="259"/>
      <c r="L377" s="260"/>
      <c r="M377" s="253">
        <f t="shared" si="390"/>
        <v>0</v>
      </c>
      <c r="N377" s="261"/>
      <c r="O377" s="260"/>
      <c r="P377" s="253">
        <f t="shared" si="376"/>
        <v>0</v>
      </c>
      <c r="Q377" s="261"/>
      <c r="R377" s="260"/>
      <c r="S377" s="262">
        <f t="shared" si="377"/>
        <v>0</v>
      </c>
      <c r="T377" s="268"/>
      <c r="U377" s="263">
        <f t="shared" si="378"/>
        <v>0</v>
      </c>
      <c r="V377" s="64"/>
      <c r="W377" s="210">
        <f t="shared" si="389"/>
        <v>0</v>
      </c>
      <c r="X377" s="210" t="str">
        <f t="shared" si="379"/>
        <v>-</v>
      </c>
      <c r="Y377" s="210" t="e">
        <f>IF(X377, MATCH(J377, Y!$F$62:$H$62, 0), 0)</f>
        <v>#VALUE!</v>
      </c>
      <c r="Z377" s="210" cm="1">
        <f t="array" ref="Z377">IFERROR(IF($X377, INDEX(Appliances, $W377, $Y377+3), 0), 0)</f>
        <v>0</v>
      </c>
      <c r="AA377" s="64"/>
      <c r="AB377" s="211" t="b">
        <f t="shared" si="391"/>
        <v>0</v>
      </c>
      <c r="AC377" s="211" cm="1">
        <f t="array" ref="AC377">IF($AB377, INDEX(Appliances, $W377, 9), 0)</f>
        <v>0</v>
      </c>
      <c r="AD377" s="211" cm="1">
        <f t="array" ref="AD377">IF($AB377, INDEX(Appliances, $W377, 10), 0)</f>
        <v>0</v>
      </c>
      <c r="AE377" s="212">
        <f t="shared" si="380"/>
        <v>0</v>
      </c>
      <c r="AF377" s="213">
        <f t="shared" si="381"/>
        <v>0</v>
      </c>
      <c r="AG377" s="222" t="str">
        <f t="shared" si="382"/>
        <v>-</v>
      </c>
      <c r="AH377" s="210">
        <f>_xlfn.MAXIFS(Y!$F$61:$J$61, Y!$F$61:$J$61, "&lt;="&amp;AG377)</f>
        <v>0</v>
      </c>
      <c r="AI377" s="210" cm="1">
        <f t="array" ref="AI377">IFERROR(IF(AE377&gt;0, INDEX(Appliances, $W377, MATCH($AH377, Y!$F$61:$J$61, 0)+3),0), 0)</f>
        <v>0</v>
      </c>
      <c r="AJ377" s="64"/>
      <c r="AK377" s="211" t="b">
        <f t="shared" si="392"/>
        <v>0</v>
      </c>
      <c r="AL377" s="211" cm="1">
        <f t="array" ref="AL377">IF($AK377, INDEX(Appliances, $W377, 9), 0)</f>
        <v>0</v>
      </c>
      <c r="AM377" s="211" cm="1">
        <f t="array" ref="AM377">IF($AK377, INDEX(Appliances, $W377, 10), 0)</f>
        <v>0</v>
      </c>
      <c r="AN377" s="212">
        <f t="shared" si="383"/>
        <v>0</v>
      </c>
      <c r="AO377" s="213">
        <f t="shared" si="384"/>
        <v>0</v>
      </c>
      <c r="AP377" s="222" t="str">
        <f t="shared" si="385"/>
        <v>-</v>
      </c>
      <c r="AQ377" s="210">
        <f>_xlfn.MAXIFS(Y!$F$61:$J$61, Y!$F$61:$J$61, "&lt;="&amp;AP377)</f>
        <v>0</v>
      </c>
      <c r="AR377" s="210" cm="1">
        <f t="array" ref="AR377">IFERROR(IF(AN377&gt;0, INDEX(Appliances, $W377, MATCH($AQ377, Y!$F$61:$J$61, 0)+3),0), 0)</f>
        <v>0</v>
      </c>
      <c r="AS377" s="64"/>
      <c r="AT377" s="211" t="b">
        <f t="shared" si="393"/>
        <v>0</v>
      </c>
      <c r="AU377" s="211">
        <f t="shared" si="329"/>
        <v>0</v>
      </c>
      <c r="AV377" s="211">
        <f t="shared" si="330"/>
        <v>0</v>
      </c>
      <c r="AW377" s="212">
        <f t="shared" si="386"/>
        <v>0</v>
      </c>
      <c r="AX377" s="213">
        <f t="shared" si="387"/>
        <v>0</v>
      </c>
      <c r="AY377" s="222" t="str">
        <f t="shared" si="388"/>
        <v>-</v>
      </c>
      <c r="AZ377" s="210">
        <f>_xlfn.MAXIFS(Y!$F$61:$J$61, Y!$F$61:$J$61, "&lt;="&amp;AY377)</f>
        <v>0</v>
      </c>
      <c r="BA377" s="210" cm="1">
        <f t="array" ref="BA377">IFERROR(IF(AW377&gt;0, INDEX(Appliances, $W377, MATCH($AQ377, Y!$F$61:$J$61, 0)+3),0), 0)</f>
        <v>0</v>
      </c>
      <c r="BB377" s="64"/>
    </row>
    <row r="378" spans="1:54" s="264" customFormat="1" ht="12" x14ac:dyDescent="0.2">
      <c r="A378" s="64"/>
      <c r="B378" s="251">
        <v>356</v>
      </c>
      <c r="C378" s="255"/>
      <c r="D378" s="255"/>
      <c r="E378" s="256"/>
      <c r="F378" s="257" t="str">
        <f>IFERROR(VLOOKUP(E378, Z!$A$2:$C$4127, 3, FALSE), "")</f>
        <v/>
      </c>
      <c r="G378" s="258"/>
      <c r="H378" s="255"/>
      <c r="I378" s="255"/>
      <c r="J378" s="256"/>
      <c r="K378" s="259"/>
      <c r="L378" s="260"/>
      <c r="M378" s="253">
        <f t="shared" si="390"/>
        <v>0</v>
      </c>
      <c r="N378" s="261"/>
      <c r="O378" s="260"/>
      <c r="P378" s="253">
        <f t="shared" si="376"/>
        <v>0</v>
      </c>
      <c r="Q378" s="261"/>
      <c r="R378" s="260"/>
      <c r="S378" s="262">
        <f t="shared" si="377"/>
        <v>0</v>
      </c>
      <c r="T378" s="268"/>
      <c r="U378" s="263">
        <f t="shared" si="378"/>
        <v>0</v>
      </c>
      <c r="V378" s="64"/>
      <c r="W378" s="210">
        <f t="shared" si="389"/>
        <v>0</v>
      </c>
      <c r="X378" s="210" t="str">
        <f t="shared" si="379"/>
        <v>-</v>
      </c>
      <c r="Y378" s="210" t="e">
        <f>IF(X378, MATCH(J378, Y!$F$62:$H$62, 0), 0)</f>
        <v>#VALUE!</v>
      </c>
      <c r="Z378" s="210" cm="1">
        <f t="array" ref="Z378">IFERROR(IF($X378, INDEX(Appliances, $W378, $Y378+3), 0), 0)</f>
        <v>0</v>
      </c>
      <c r="AA378" s="64"/>
      <c r="AB378" s="211" t="b">
        <f t="shared" si="391"/>
        <v>0</v>
      </c>
      <c r="AC378" s="211" cm="1">
        <f t="array" ref="AC378">IF($AB378, INDEX(Appliances, $W378, 9), 0)</f>
        <v>0</v>
      </c>
      <c r="AD378" s="211" cm="1">
        <f t="array" ref="AD378">IF($AB378, INDEX(Appliances, $W378, 10), 0)</f>
        <v>0</v>
      </c>
      <c r="AE378" s="212">
        <f t="shared" si="380"/>
        <v>0</v>
      </c>
      <c r="AF378" s="213">
        <f t="shared" si="381"/>
        <v>0</v>
      </c>
      <c r="AG378" s="222" t="str">
        <f t="shared" si="382"/>
        <v>-</v>
      </c>
      <c r="AH378" s="210">
        <f>_xlfn.MAXIFS(Y!$F$61:$J$61, Y!$F$61:$J$61, "&lt;="&amp;AG378)</f>
        <v>0</v>
      </c>
      <c r="AI378" s="210" cm="1">
        <f t="array" ref="AI378">IFERROR(IF(AE378&gt;0, INDEX(Appliances, $W378, MATCH($AH378, Y!$F$61:$J$61, 0)+3),0), 0)</f>
        <v>0</v>
      </c>
      <c r="AJ378" s="64"/>
      <c r="AK378" s="211" t="b">
        <f t="shared" si="392"/>
        <v>0</v>
      </c>
      <c r="AL378" s="211" cm="1">
        <f t="array" ref="AL378">IF($AK378, INDEX(Appliances, $W378, 9), 0)</f>
        <v>0</v>
      </c>
      <c r="AM378" s="211" cm="1">
        <f t="array" ref="AM378">IF($AK378, INDEX(Appliances, $W378, 10), 0)</f>
        <v>0</v>
      </c>
      <c r="AN378" s="212">
        <f t="shared" si="383"/>
        <v>0</v>
      </c>
      <c r="AO378" s="213">
        <f t="shared" si="384"/>
        <v>0</v>
      </c>
      <c r="AP378" s="222" t="str">
        <f t="shared" si="385"/>
        <v>-</v>
      </c>
      <c r="AQ378" s="210">
        <f>_xlfn.MAXIFS(Y!$F$61:$J$61, Y!$F$61:$J$61, "&lt;="&amp;AP378)</f>
        <v>0</v>
      </c>
      <c r="AR378" s="210" cm="1">
        <f t="array" ref="AR378">IFERROR(IF(AN378&gt;0, INDEX(Appliances, $W378, MATCH($AQ378, Y!$F$61:$J$61, 0)+3),0), 0)</f>
        <v>0</v>
      </c>
      <c r="AS378" s="64"/>
      <c r="AT378" s="211" t="b">
        <f t="shared" si="393"/>
        <v>0</v>
      </c>
      <c r="AU378" s="211">
        <f t="shared" si="332"/>
        <v>0</v>
      </c>
      <c r="AV378" s="211">
        <f t="shared" si="333"/>
        <v>0</v>
      </c>
      <c r="AW378" s="212">
        <f t="shared" si="386"/>
        <v>0</v>
      </c>
      <c r="AX378" s="213">
        <f t="shared" si="387"/>
        <v>0</v>
      </c>
      <c r="AY378" s="222" t="str">
        <f t="shared" si="388"/>
        <v>-</v>
      </c>
      <c r="AZ378" s="210">
        <f>_xlfn.MAXIFS(Y!$F$61:$J$61, Y!$F$61:$J$61, "&lt;="&amp;AY378)</f>
        <v>0</v>
      </c>
      <c r="BA378" s="210" cm="1">
        <f t="array" ref="BA378">IFERROR(IF(AW378&gt;0, INDEX(Appliances, $W378, MATCH($AQ378, Y!$F$61:$J$61, 0)+3),0), 0)</f>
        <v>0</v>
      </c>
      <c r="BB378" s="64"/>
    </row>
    <row r="379" spans="1:54" s="264" customFormat="1" ht="12" x14ac:dyDescent="0.2">
      <c r="A379" s="64"/>
      <c r="B379" s="251">
        <v>357</v>
      </c>
      <c r="C379" s="255"/>
      <c r="D379" s="255"/>
      <c r="E379" s="256"/>
      <c r="F379" s="257" t="str">
        <f>IFERROR(VLOOKUP(E379, Z!$A$2:$C$4127, 3, FALSE), "")</f>
        <v/>
      </c>
      <c r="G379" s="258"/>
      <c r="H379" s="255"/>
      <c r="I379" s="255"/>
      <c r="J379" s="256"/>
      <c r="K379" s="259"/>
      <c r="L379" s="260"/>
      <c r="M379" s="253">
        <f t="shared" si="390"/>
        <v>0</v>
      </c>
      <c r="N379" s="261"/>
      <c r="O379" s="260"/>
      <c r="P379" s="253">
        <f t="shared" ref="P379:P442" si="394">AX379</f>
        <v>0</v>
      </c>
      <c r="Q379" s="261"/>
      <c r="R379" s="260"/>
      <c r="S379" s="262">
        <f t="shared" ref="S379:S442" si="395">AO379</f>
        <v>0</v>
      </c>
      <c r="T379" s="268"/>
      <c r="U379" s="263">
        <f t="shared" ref="U379:U442" si="396">MAX(Z379,AI379,AR379,BA379)*1000</f>
        <v>0</v>
      </c>
      <c r="V379" s="64"/>
      <c r="W379" s="210">
        <f t="shared" si="389"/>
        <v>0</v>
      </c>
      <c r="X379" s="210" t="str">
        <f t="shared" ref="X379:X442" si="397">IF(W379=0, "-", IF(W379&lt;=8, TRUE, FALSE))</f>
        <v>-</v>
      </c>
      <c r="Y379" s="210" t="e">
        <f>IF(X379, MATCH(J379, Y!$F$62:$H$62, 0), 0)</f>
        <v>#VALUE!</v>
      </c>
      <c r="Z379" s="210" cm="1">
        <f t="array" ref="Z379">IFERROR(IF($X379, INDEX(Appliances, $W379, $Y379+3), 0), 0)</f>
        <v>0</v>
      </c>
      <c r="AA379" s="64"/>
      <c r="AB379" s="211" t="b">
        <f t="shared" si="391"/>
        <v>0</v>
      </c>
      <c r="AC379" s="211" cm="1">
        <f t="array" ref="AC379">IF($AB379, INDEX(Appliances, $W379, 9), 0)</f>
        <v>0</v>
      </c>
      <c r="AD379" s="211" cm="1">
        <f t="array" ref="AD379">IF($AB379, INDEX(Appliances, $W379, 10), 0)</f>
        <v>0</v>
      </c>
      <c r="AE379" s="212">
        <f t="shared" ref="AE379:AE442" si="398">IF(AB379, $K379, 0)</f>
        <v>0</v>
      </c>
      <c r="AF379" s="213">
        <f t="shared" ref="AF379:AF442" si="399">IFERROR($AC379 * AE379 + $AD379, 0)</f>
        <v>0</v>
      </c>
      <c r="AG379" s="222" t="str">
        <f t="shared" ref="AG379:AG442" si="400">IFERROR(1 - L379/AF379, "-")</f>
        <v>-</v>
      </c>
      <c r="AH379" s="210">
        <f>_xlfn.MAXIFS(Y!$F$61:$J$61, Y!$F$61:$J$61, "&lt;="&amp;AG379)</f>
        <v>0</v>
      </c>
      <c r="AI379" s="210" cm="1">
        <f t="array" ref="AI379">IFERROR(IF(AE379&gt;0, INDEX(Appliances, $W379, MATCH($AH379, Y!$F$61:$J$61, 0)+3),0), 0)</f>
        <v>0</v>
      </c>
      <c r="AJ379" s="64"/>
      <c r="AK379" s="211" t="b">
        <f t="shared" si="392"/>
        <v>0</v>
      </c>
      <c r="AL379" s="211" cm="1">
        <f t="array" ref="AL379">IF($AK379, INDEX(Appliances, $W379, 9), 0)</f>
        <v>0</v>
      </c>
      <c r="AM379" s="211" cm="1">
        <f t="array" ref="AM379">IF($AK379, INDEX(Appliances, $W379, 10), 0)</f>
        <v>0</v>
      </c>
      <c r="AN379" s="212">
        <f t="shared" ref="AN379:AN442" si="401">IF(AK379, $Q379, 0)</f>
        <v>0</v>
      </c>
      <c r="AO379" s="213">
        <f t="shared" ref="AO379:AO442" si="402">IFERROR($AL379 * AN379 + $AM379, 0)</f>
        <v>0</v>
      </c>
      <c r="AP379" s="222" t="str">
        <f t="shared" ref="AP379:AP442" si="403">IFERROR(1 - R379/AO379, "-")</f>
        <v>-</v>
      </c>
      <c r="AQ379" s="210">
        <f>_xlfn.MAXIFS(Y!$F$61:$J$61, Y!$F$61:$J$61, "&lt;="&amp;AP379)</f>
        <v>0</v>
      </c>
      <c r="AR379" s="210" cm="1">
        <f t="array" ref="AR379">IFERROR(IF(AN379&gt;0, INDEX(Appliances, $W379, MATCH($AQ379, Y!$F$61:$J$61, 0)+3),0), 0)</f>
        <v>0</v>
      </c>
      <c r="AS379" s="64"/>
      <c r="AT379" s="211" t="b">
        <f t="shared" si="393"/>
        <v>0</v>
      </c>
      <c r="AU379" s="211">
        <f t="shared" si="329"/>
        <v>0</v>
      </c>
      <c r="AV379" s="211">
        <f t="shared" si="330"/>
        <v>0</v>
      </c>
      <c r="AW379" s="212">
        <f t="shared" ref="AW379:AW442" si="404">IF(AT379, $N379, 0)</f>
        <v>0</v>
      </c>
      <c r="AX379" s="213">
        <f t="shared" ref="AX379:AX442" si="405">IFERROR(IF(AW379&lt;35, $AU379 * AW379 + $AV379, 0.05), 0)</f>
        <v>0</v>
      </c>
      <c r="AY379" s="222" t="str">
        <f t="shared" ref="AY379:AY442" si="406">IFERROR(1 - AA379/AX379, "-")</f>
        <v>-</v>
      </c>
      <c r="AZ379" s="210">
        <f>_xlfn.MAXIFS(Y!$F$61:$J$61, Y!$F$61:$J$61, "&lt;="&amp;AY379)</f>
        <v>0</v>
      </c>
      <c r="BA379" s="210" cm="1">
        <f t="array" ref="BA379">IFERROR(IF(AW379&gt;0, INDEX(Appliances, $W379, MATCH($AQ379, Y!$F$61:$J$61, 0)+3),0), 0)</f>
        <v>0</v>
      </c>
      <c r="BB379" s="64"/>
    </row>
    <row r="380" spans="1:54" s="264" customFormat="1" ht="12" x14ac:dyDescent="0.2">
      <c r="A380" s="64"/>
      <c r="B380" s="251">
        <v>358</v>
      </c>
      <c r="C380" s="255"/>
      <c r="D380" s="255"/>
      <c r="E380" s="256"/>
      <c r="F380" s="257" t="str">
        <f>IFERROR(VLOOKUP(E380, Z!$A$2:$C$4127, 3, FALSE), "")</f>
        <v/>
      </c>
      <c r="G380" s="258"/>
      <c r="H380" s="255"/>
      <c r="I380" s="255"/>
      <c r="J380" s="256"/>
      <c r="K380" s="259"/>
      <c r="L380" s="260"/>
      <c r="M380" s="253">
        <f t="shared" si="390"/>
        <v>0</v>
      </c>
      <c r="N380" s="261"/>
      <c r="O380" s="260"/>
      <c r="P380" s="253">
        <f t="shared" si="394"/>
        <v>0</v>
      </c>
      <c r="Q380" s="261"/>
      <c r="R380" s="260"/>
      <c r="S380" s="262">
        <f t="shared" si="395"/>
        <v>0</v>
      </c>
      <c r="T380" s="268"/>
      <c r="U380" s="263">
        <f t="shared" si="396"/>
        <v>0</v>
      </c>
      <c r="V380" s="64"/>
      <c r="W380" s="210">
        <f t="shared" ref="W380:W443" si="407">IFERROR(IFERROR(IFERROR( MATCH(G380, INDEX(Appliances,,1), 0), MATCH(G380, INDEX(Appliances,,2), 0)), MATCH(G380, INDEX(Appliances,,3), 0)), 0)</f>
        <v>0</v>
      </c>
      <c r="X380" s="210" t="str">
        <f t="shared" si="397"/>
        <v>-</v>
      </c>
      <c r="Y380" s="210" t="e">
        <f>IF(X380, MATCH(J380, Y!$F$62:$H$62, 0), 0)</f>
        <v>#VALUE!</v>
      </c>
      <c r="Z380" s="210" cm="1">
        <f t="array" ref="Z380">IFERROR(IF($X380, INDEX(Appliances, $W380, $Y380+3), 0), 0)</f>
        <v>0</v>
      </c>
      <c r="AA380" s="64"/>
      <c r="AB380" s="211" t="b">
        <f t="shared" si="391"/>
        <v>0</v>
      </c>
      <c r="AC380" s="211" cm="1">
        <f t="array" ref="AC380">IF($AB380, INDEX(Appliances, $W380, 9), 0)</f>
        <v>0</v>
      </c>
      <c r="AD380" s="211" cm="1">
        <f t="array" ref="AD380">IF($AB380, INDEX(Appliances, $W380, 10), 0)</f>
        <v>0</v>
      </c>
      <c r="AE380" s="212">
        <f t="shared" si="398"/>
        <v>0</v>
      </c>
      <c r="AF380" s="213">
        <f t="shared" si="399"/>
        <v>0</v>
      </c>
      <c r="AG380" s="222" t="str">
        <f t="shared" si="400"/>
        <v>-</v>
      </c>
      <c r="AH380" s="210">
        <f>_xlfn.MAXIFS(Y!$F$61:$J$61, Y!$F$61:$J$61, "&lt;="&amp;AG380)</f>
        <v>0</v>
      </c>
      <c r="AI380" s="210" cm="1">
        <f t="array" ref="AI380">IFERROR(IF(AE380&gt;0, INDEX(Appliances, $W380, MATCH($AH380, Y!$F$61:$J$61, 0)+3),0), 0)</f>
        <v>0</v>
      </c>
      <c r="AJ380" s="64"/>
      <c r="AK380" s="211" t="b">
        <f t="shared" si="392"/>
        <v>0</v>
      </c>
      <c r="AL380" s="211" cm="1">
        <f t="array" ref="AL380">IF($AK380, INDEX(Appliances, $W380, 9), 0)</f>
        <v>0</v>
      </c>
      <c r="AM380" s="211" cm="1">
        <f t="array" ref="AM380">IF($AK380, INDEX(Appliances, $W380, 10), 0)</f>
        <v>0</v>
      </c>
      <c r="AN380" s="212">
        <f t="shared" si="401"/>
        <v>0</v>
      </c>
      <c r="AO380" s="213">
        <f t="shared" si="402"/>
        <v>0</v>
      </c>
      <c r="AP380" s="222" t="str">
        <f t="shared" si="403"/>
        <v>-</v>
      </c>
      <c r="AQ380" s="210">
        <f>_xlfn.MAXIFS(Y!$F$61:$J$61, Y!$F$61:$J$61, "&lt;="&amp;AP380)</f>
        <v>0</v>
      </c>
      <c r="AR380" s="210" cm="1">
        <f t="array" ref="AR380">IFERROR(IF(AN380&gt;0, INDEX(Appliances, $W380, MATCH($AQ380, Y!$F$61:$J$61, 0)+3),0), 0)</f>
        <v>0</v>
      </c>
      <c r="AS380" s="64"/>
      <c r="AT380" s="211" t="b">
        <f t="shared" si="393"/>
        <v>0</v>
      </c>
      <c r="AU380" s="211">
        <f t="shared" si="332"/>
        <v>0</v>
      </c>
      <c r="AV380" s="211">
        <f t="shared" si="333"/>
        <v>0</v>
      </c>
      <c r="AW380" s="212">
        <f t="shared" si="404"/>
        <v>0</v>
      </c>
      <c r="AX380" s="213">
        <f t="shared" si="405"/>
        <v>0</v>
      </c>
      <c r="AY380" s="222" t="str">
        <f t="shared" si="406"/>
        <v>-</v>
      </c>
      <c r="AZ380" s="210">
        <f>_xlfn.MAXIFS(Y!$F$61:$J$61, Y!$F$61:$J$61, "&lt;="&amp;AY380)</f>
        <v>0</v>
      </c>
      <c r="BA380" s="210" cm="1">
        <f t="array" ref="BA380">IFERROR(IF(AW380&gt;0, INDEX(Appliances, $W380, MATCH($AQ380, Y!$F$61:$J$61, 0)+3),0), 0)</f>
        <v>0</v>
      </c>
      <c r="BB380" s="64"/>
    </row>
    <row r="381" spans="1:54" s="264" customFormat="1" ht="12" x14ac:dyDescent="0.2">
      <c r="A381" s="64"/>
      <c r="B381" s="251">
        <v>359</v>
      </c>
      <c r="C381" s="255"/>
      <c r="D381" s="255"/>
      <c r="E381" s="256"/>
      <c r="F381" s="257" t="str">
        <f>IFERROR(VLOOKUP(E381, Z!$A$2:$C$4127, 3, FALSE), "")</f>
        <v/>
      </c>
      <c r="G381" s="258"/>
      <c r="H381" s="255"/>
      <c r="I381" s="255"/>
      <c r="J381" s="256"/>
      <c r="K381" s="259"/>
      <c r="L381" s="260"/>
      <c r="M381" s="253">
        <f t="shared" si="390"/>
        <v>0</v>
      </c>
      <c r="N381" s="261"/>
      <c r="O381" s="260"/>
      <c r="P381" s="253">
        <f t="shared" si="394"/>
        <v>0</v>
      </c>
      <c r="Q381" s="261"/>
      <c r="R381" s="260"/>
      <c r="S381" s="262">
        <f t="shared" si="395"/>
        <v>0</v>
      </c>
      <c r="T381" s="268"/>
      <c r="U381" s="263">
        <f t="shared" si="396"/>
        <v>0</v>
      </c>
      <c r="V381" s="64"/>
      <c r="W381" s="210">
        <f t="shared" si="407"/>
        <v>0</v>
      </c>
      <c r="X381" s="210" t="str">
        <f t="shared" si="397"/>
        <v>-</v>
      </c>
      <c r="Y381" s="210" t="e">
        <f>IF(X381, MATCH(J381, Y!$F$62:$H$62, 0), 0)</f>
        <v>#VALUE!</v>
      </c>
      <c r="Z381" s="210" cm="1">
        <f t="array" ref="Z381">IFERROR(IF($X381, INDEX(Appliances, $W381, $Y381+3), 0), 0)</f>
        <v>0</v>
      </c>
      <c r="AA381" s="64"/>
      <c r="AB381" s="211" t="b">
        <f t="shared" si="391"/>
        <v>0</v>
      </c>
      <c r="AC381" s="211" cm="1">
        <f t="array" ref="AC381">IF($AB381, INDEX(Appliances, $W381, 9), 0)</f>
        <v>0</v>
      </c>
      <c r="AD381" s="211" cm="1">
        <f t="array" ref="AD381">IF($AB381, INDEX(Appliances, $W381, 10), 0)</f>
        <v>0</v>
      </c>
      <c r="AE381" s="212">
        <f t="shared" si="398"/>
        <v>0</v>
      </c>
      <c r="AF381" s="213">
        <f t="shared" si="399"/>
        <v>0</v>
      </c>
      <c r="AG381" s="222" t="str">
        <f t="shared" si="400"/>
        <v>-</v>
      </c>
      <c r="AH381" s="210">
        <f>_xlfn.MAXIFS(Y!$F$61:$J$61, Y!$F$61:$J$61, "&lt;="&amp;AG381)</f>
        <v>0</v>
      </c>
      <c r="AI381" s="210" cm="1">
        <f t="array" ref="AI381">IFERROR(IF(AE381&gt;0, INDEX(Appliances, $W381, MATCH($AH381, Y!$F$61:$J$61, 0)+3),0), 0)</f>
        <v>0</v>
      </c>
      <c r="AJ381" s="64"/>
      <c r="AK381" s="211" t="b">
        <f t="shared" si="392"/>
        <v>0</v>
      </c>
      <c r="AL381" s="211" cm="1">
        <f t="array" ref="AL381">IF($AK381, INDEX(Appliances, $W381, 9), 0)</f>
        <v>0</v>
      </c>
      <c r="AM381" s="211" cm="1">
        <f t="array" ref="AM381">IF($AK381, INDEX(Appliances, $W381, 10), 0)</f>
        <v>0</v>
      </c>
      <c r="AN381" s="212">
        <f t="shared" si="401"/>
        <v>0</v>
      </c>
      <c r="AO381" s="213">
        <f t="shared" si="402"/>
        <v>0</v>
      </c>
      <c r="AP381" s="222" t="str">
        <f t="shared" si="403"/>
        <v>-</v>
      </c>
      <c r="AQ381" s="210">
        <f>_xlfn.MAXIFS(Y!$F$61:$J$61, Y!$F$61:$J$61, "&lt;="&amp;AP381)</f>
        <v>0</v>
      </c>
      <c r="AR381" s="210" cm="1">
        <f t="array" ref="AR381">IFERROR(IF(AN381&gt;0, INDEX(Appliances, $W381, MATCH($AQ381, Y!$F$61:$J$61, 0)+3),0), 0)</f>
        <v>0</v>
      </c>
      <c r="AS381" s="64"/>
      <c r="AT381" s="211" t="b">
        <f t="shared" si="393"/>
        <v>0</v>
      </c>
      <c r="AU381" s="211">
        <f t="shared" si="329"/>
        <v>0</v>
      </c>
      <c r="AV381" s="211">
        <f t="shared" si="330"/>
        <v>0</v>
      </c>
      <c r="AW381" s="212">
        <f t="shared" si="404"/>
        <v>0</v>
      </c>
      <c r="AX381" s="213">
        <f t="shared" si="405"/>
        <v>0</v>
      </c>
      <c r="AY381" s="222" t="str">
        <f t="shared" si="406"/>
        <v>-</v>
      </c>
      <c r="AZ381" s="210">
        <f>_xlfn.MAXIFS(Y!$F$61:$J$61, Y!$F$61:$J$61, "&lt;="&amp;AY381)</f>
        <v>0</v>
      </c>
      <c r="BA381" s="210" cm="1">
        <f t="array" ref="BA381">IFERROR(IF(AW381&gt;0, INDEX(Appliances, $W381, MATCH($AQ381, Y!$F$61:$J$61, 0)+3),0), 0)</f>
        <v>0</v>
      </c>
      <c r="BB381" s="64"/>
    </row>
    <row r="382" spans="1:54" s="264" customFormat="1" ht="12" x14ac:dyDescent="0.2">
      <c r="A382" s="64"/>
      <c r="B382" s="251">
        <v>360</v>
      </c>
      <c r="C382" s="255"/>
      <c r="D382" s="255"/>
      <c r="E382" s="256"/>
      <c r="F382" s="257" t="str">
        <f>IFERROR(VLOOKUP(E382, Z!$A$2:$C$4127, 3, FALSE), "")</f>
        <v/>
      </c>
      <c r="G382" s="258"/>
      <c r="H382" s="255"/>
      <c r="I382" s="255"/>
      <c r="J382" s="256"/>
      <c r="K382" s="259"/>
      <c r="L382" s="260"/>
      <c r="M382" s="253">
        <f t="shared" si="390"/>
        <v>0</v>
      </c>
      <c r="N382" s="261"/>
      <c r="O382" s="260"/>
      <c r="P382" s="253">
        <f t="shared" si="394"/>
        <v>0</v>
      </c>
      <c r="Q382" s="261"/>
      <c r="R382" s="260"/>
      <c r="S382" s="262">
        <f t="shared" si="395"/>
        <v>0</v>
      </c>
      <c r="T382" s="268"/>
      <c r="U382" s="263">
        <f t="shared" si="396"/>
        <v>0</v>
      </c>
      <c r="V382" s="64"/>
      <c r="W382" s="210">
        <f t="shared" si="407"/>
        <v>0</v>
      </c>
      <c r="X382" s="210" t="str">
        <f t="shared" si="397"/>
        <v>-</v>
      </c>
      <c r="Y382" s="210" t="e">
        <f>IF(X382, MATCH(J382, Y!$F$62:$H$62, 0), 0)</f>
        <v>#VALUE!</v>
      </c>
      <c r="Z382" s="210" cm="1">
        <f t="array" ref="Z382">IFERROR(IF($X382, INDEX(Appliances, $W382, $Y382+3), 0), 0)</f>
        <v>0</v>
      </c>
      <c r="AA382" s="64"/>
      <c r="AB382" s="211" t="b">
        <f t="shared" si="391"/>
        <v>0</v>
      </c>
      <c r="AC382" s="211" cm="1">
        <f t="array" ref="AC382">IF($AB382, INDEX(Appliances, $W382, 9), 0)</f>
        <v>0</v>
      </c>
      <c r="AD382" s="211" cm="1">
        <f t="array" ref="AD382">IF($AB382, INDEX(Appliances, $W382, 10), 0)</f>
        <v>0</v>
      </c>
      <c r="AE382" s="212">
        <f t="shared" si="398"/>
        <v>0</v>
      </c>
      <c r="AF382" s="213">
        <f t="shared" si="399"/>
        <v>0</v>
      </c>
      <c r="AG382" s="222" t="str">
        <f t="shared" si="400"/>
        <v>-</v>
      </c>
      <c r="AH382" s="210">
        <f>_xlfn.MAXIFS(Y!$F$61:$J$61, Y!$F$61:$J$61, "&lt;="&amp;AG382)</f>
        <v>0</v>
      </c>
      <c r="AI382" s="210" cm="1">
        <f t="array" ref="AI382">IFERROR(IF(AE382&gt;0, INDEX(Appliances, $W382, MATCH($AH382, Y!$F$61:$J$61, 0)+3),0), 0)</f>
        <v>0</v>
      </c>
      <c r="AJ382" s="64"/>
      <c r="AK382" s="211" t="b">
        <f t="shared" si="392"/>
        <v>0</v>
      </c>
      <c r="AL382" s="211" cm="1">
        <f t="array" ref="AL382">IF($AK382, INDEX(Appliances, $W382, 9), 0)</f>
        <v>0</v>
      </c>
      <c r="AM382" s="211" cm="1">
        <f t="array" ref="AM382">IF($AK382, INDEX(Appliances, $W382, 10), 0)</f>
        <v>0</v>
      </c>
      <c r="AN382" s="212">
        <f t="shared" si="401"/>
        <v>0</v>
      </c>
      <c r="AO382" s="213">
        <f t="shared" si="402"/>
        <v>0</v>
      </c>
      <c r="AP382" s="222" t="str">
        <f t="shared" si="403"/>
        <v>-</v>
      </c>
      <c r="AQ382" s="210">
        <f>_xlfn.MAXIFS(Y!$F$61:$J$61, Y!$F$61:$J$61, "&lt;="&amp;AP382)</f>
        <v>0</v>
      </c>
      <c r="AR382" s="210" cm="1">
        <f t="array" ref="AR382">IFERROR(IF(AN382&gt;0, INDEX(Appliances, $W382, MATCH($AQ382, Y!$F$61:$J$61, 0)+3),0), 0)</f>
        <v>0</v>
      </c>
      <c r="AS382" s="64"/>
      <c r="AT382" s="211" t="b">
        <f t="shared" si="393"/>
        <v>0</v>
      </c>
      <c r="AU382" s="211">
        <f t="shared" si="332"/>
        <v>0</v>
      </c>
      <c r="AV382" s="211">
        <f t="shared" si="333"/>
        <v>0</v>
      </c>
      <c r="AW382" s="212">
        <f t="shared" si="404"/>
        <v>0</v>
      </c>
      <c r="AX382" s="213">
        <f t="shared" si="405"/>
        <v>0</v>
      </c>
      <c r="AY382" s="222" t="str">
        <f t="shared" si="406"/>
        <v>-</v>
      </c>
      <c r="AZ382" s="210">
        <f>_xlfn.MAXIFS(Y!$F$61:$J$61, Y!$F$61:$J$61, "&lt;="&amp;AY382)</f>
        <v>0</v>
      </c>
      <c r="BA382" s="210" cm="1">
        <f t="array" ref="BA382">IFERROR(IF(AW382&gt;0, INDEX(Appliances, $W382, MATCH($AQ382, Y!$F$61:$J$61, 0)+3),0), 0)</f>
        <v>0</v>
      </c>
      <c r="BB382" s="64"/>
    </row>
    <row r="383" spans="1:54" s="264" customFormat="1" ht="12" x14ac:dyDescent="0.2">
      <c r="A383" s="64"/>
      <c r="B383" s="251">
        <v>361</v>
      </c>
      <c r="C383" s="255"/>
      <c r="D383" s="255"/>
      <c r="E383" s="256"/>
      <c r="F383" s="257" t="str">
        <f>IFERROR(VLOOKUP(E383, Z!$A$2:$C$4127, 3, FALSE), "")</f>
        <v/>
      </c>
      <c r="G383" s="258"/>
      <c r="H383" s="255"/>
      <c r="I383" s="255"/>
      <c r="J383" s="256"/>
      <c r="K383" s="259"/>
      <c r="L383" s="260"/>
      <c r="M383" s="253">
        <f t="shared" si="390"/>
        <v>0</v>
      </c>
      <c r="N383" s="261"/>
      <c r="O383" s="260"/>
      <c r="P383" s="253">
        <f t="shared" si="394"/>
        <v>0</v>
      </c>
      <c r="Q383" s="261"/>
      <c r="R383" s="260"/>
      <c r="S383" s="262">
        <f t="shared" si="395"/>
        <v>0</v>
      </c>
      <c r="T383" s="268"/>
      <c r="U383" s="263">
        <f t="shared" si="396"/>
        <v>0</v>
      </c>
      <c r="V383" s="64"/>
      <c r="W383" s="210">
        <f t="shared" si="407"/>
        <v>0</v>
      </c>
      <c r="X383" s="210" t="str">
        <f t="shared" si="397"/>
        <v>-</v>
      </c>
      <c r="Y383" s="210" t="e">
        <f>IF(X383, MATCH(J383, Y!$F$62:$H$62, 0), 0)</f>
        <v>#VALUE!</v>
      </c>
      <c r="Z383" s="210" cm="1">
        <f t="array" ref="Z383">IFERROR(IF($X383, INDEX(Appliances, $W383, $Y383+3), 0), 0)</f>
        <v>0</v>
      </c>
      <c r="AA383" s="64"/>
      <c r="AB383" s="211" t="b">
        <f t="shared" si="391"/>
        <v>0</v>
      </c>
      <c r="AC383" s="211" cm="1">
        <f t="array" ref="AC383">IF($AB383, INDEX(Appliances, $W383, 9), 0)</f>
        <v>0</v>
      </c>
      <c r="AD383" s="211" cm="1">
        <f t="array" ref="AD383">IF($AB383, INDEX(Appliances, $W383, 10), 0)</f>
        <v>0</v>
      </c>
      <c r="AE383" s="212">
        <f t="shared" si="398"/>
        <v>0</v>
      </c>
      <c r="AF383" s="213">
        <f t="shared" si="399"/>
        <v>0</v>
      </c>
      <c r="AG383" s="222" t="str">
        <f t="shared" si="400"/>
        <v>-</v>
      </c>
      <c r="AH383" s="210">
        <f>_xlfn.MAXIFS(Y!$F$61:$J$61, Y!$F$61:$J$61, "&lt;="&amp;AG383)</f>
        <v>0</v>
      </c>
      <c r="AI383" s="210" cm="1">
        <f t="array" ref="AI383">IFERROR(IF(AE383&gt;0, INDEX(Appliances, $W383, MATCH($AH383, Y!$F$61:$J$61, 0)+3),0), 0)</f>
        <v>0</v>
      </c>
      <c r="AJ383" s="64"/>
      <c r="AK383" s="211" t="b">
        <f t="shared" si="392"/>
        <v>0</v>
      </c>
      <c r="AL383" s="211" cm="1">
        <f t="array" ref="AL383">IF($AK383, INDEX(Appliances, $W383, 9), 0)</f>
        <v>0</v>
      </c>
      <c r="AM383" s="211" cm="1">
        <f t="array" ref="AM383">IF($AK383, INDEX(Appliances, $W383, 10), 0)</f>
        <v>0</v>
      </c>
      <c r="AN383" s="212">
        <f t="shared" si="401"/>
        <v>0</v>
      </c>
      <c r="AO383" s="213">
        <f t="shared" si="402"/>
        <v>0</v>
      </c>
      <c r="AP383" s="222" t="str">
        <f t="shared" si="403"/>
        <v>-</v>
      </c>
      <c r="AQ383" s="210">
        <f>_xlfn.MAXIFS(Y!$F$61:$J$61, Y!$F$61:$J$61, "&lt;="&amp;AP383)</f>
        <v>0</v>
      </c>
      <c r="AR383" s="210" cm="1">
        <f t="array" ref="AR383">IFERROR(IF(AN383&gt;0, INDEX(Appliances, $W383, MATCH($AQ383, Y!$F$61:$J$61, 0)+3),0), 0)</f>
        <v>0</v>
      </c>
      <c r="AS383" s="64"/>
      <c r="AT383" s="211" t="b">
        <f t="shared" si="393"/>
        <v>0</v>
      </c>
      <c r="AU383" s="211">
        <f t="shared" si="329"/>
        <v>0</v>
      </c>
      <c r="AV383" s="211">
        <f t="shared" si="330"/>
        <v>0</v>
      </c>
      <c r="AW383" s="212">
        <f t="shared" si="404"/>
        <v>0</v>
      </c>
      <c r="AX383" s="213">
        <f t="shared" si="405"/>
        <v>0</v>
      </c>
      <c r="AY383" s="222" t="str">
        <f t="shared" si="406"/>
        <v>-</v>
      </c>
      <c r="AZ383" s="210">
        <f>_xlfn.MAXIFS(Y!$F$61:$J$61, Y!$F$61:$J$61, "&lt;="&amp;AY383)</f>
        <v>0</v>
      </c>
      <c r="BA383" s="210" cm="1">
        <f t="array" ref="BA383">IFERROR(IF(AW383&gt;0, INDEX(Appliances, $W383, MATCH($AQ383, Y!$F$61:$J$61, 0)+3),0), 0)</f>
        <v>0</v>
      </c>
      <c r="BB383" s="64"/>
    </row>
    <row r="384" spans="1:54" s="264" customFormat="1" ht="12" x14ac:dyDescent="0.2">
      <c r="A384" s="64"/>
      <c r="B384" s="251">
        <v>362</v>
      </c>
      <c r="C384" s="255"/>
      <c r="D384" s="255"/>
      <c r="E384" s="256"/>
      <c r="F384" s="257" t="str">
        <f>IFERROR(VLOOKUP(E384, Z!$A$2:$C$4127, 3, FALSE), "")</f>
        <v/>
      </c>
      <c r="G384" s="258"/>
      <c r="H384" s="255"/>
      <c r="I384" s="255"/>
      <c r="J384" s="256"/>
      <c r="K384" s="259"/>
      <c r="L384" s="260"/>
      <c r="M384" s="253">
        <f t="shared" si="390"/>
        <v>0</v>
      </c>
      <c r="N384" s="261"/>
      <c r="O384" s="260"/>
      <c r="P384" s="253">
        <f t="shared" si="394"/>
        <v>0</v>
      </c>
      <c r="Q384" s="261"/>
      <c r="R384" s="260"/>
      <c r="S384" s="262">
        <f t="shared" si="395"/>
        <v>0</v>
      </c>
      <c r="T384" s="268"/>
      <c r="U384" s="263">
        <f t="shared" si="396"/>
        <v>0</v>
      </c>
      <c r="V384" s="64"/>
      <c r="W384" s="210">
        <f t="shared" si="407"/>
        <v>0</v>
      </c>
      <c r="X384" s="210" t="str">
        <f t="shared" si="397"/>
        <v>-</v>
      </c>
      <c r="Y384" s="210" t="e">
        <f>IF(X384, MATCH(J384, Y!$F$62:$H$62, 0), 0)</f>
        <v>#VALUE!</v>
      </c>
      <c r="Z384" s="210" cm="1">
        <f t="array" ref="Z384">IFERROR(IF($X384, INDEX(Appliances, $W384, $Y384+3), 0), 0)</f>
        <v>0</v>
      </c>
      <c r="AA384" s="64"/>
      <c r="AB384" s="211" t="b">
        <f t="shared" si="391"/>
        <v>0</v>
      </c>
      <c r="AC384" s="211" cm="1">
        <f t="array" ref="AC384">IF($AB384, INDEX(Appliances, $W384, 9), 0)</f>
        <v>0</v>
      </c>
      <c r="AD384" s="211" cm="1">
        <f t="array" ref="AD384">IF($AB384, INDEX(Appliances, $W384, 10), 0)</f>
        <v>0</v>
      </c>
      <c r="AE384" s="212">
        <f t="shared" si="398"/>
        <v>0</v>
      </c>
      <c r="AF384" s="213">
        <f t="shared" si="399"/>
        <v>0</v>
      </c>
      <c r="AG384" s="222" t="str">
        <f t="shared" si="400"/>
        <v>-</v>
      </c>
      <c r="AH384" s="210">
        <f>_xlfn.MAXIFS(Y!$F$61:$J$61, Y!$F$61:$J$61, "&lt;="&amp;AG384)</f>
        <v>0</v>
      </c>
      <c r="AI384" s="210" cm="1">
        <f t="array" ref="AI384">IFERROR(IF(AE384&gt;0, INDEX(Appliances, $W384, MATCH($AH384, Y!$F$61:$J$61, 0)+3),0), 0)</f>
        <v>0</v>
      </c>
      <c r="AJ384" s="64"/>
      <c r="AK384" s="211" t="b">
        <f t="shared" si="392"/>
        <v>0</v>
      </c>
      <c r="AL384" s="211" cm="1">
        <f t="array" ref="AL384">IF($AK384, INDEX(Appliances, $W384, 9), 0)</f>
        <v>0</v>
      </c>
      <c r="AM384" s="211" cm="1">
        <f t="array" ref="AM384">IF($AK384, INDEX(Appliances, $W384, 10), 0)</f>
        <v>0</v>
      </c>
      <c r="AN384" s="212">
        <f t="shared" si="401"/>
        <v>0</v>
      </c>
      <c r="AO384" s="213">
        <f t="shared" si="402"/>
        <v>0</v>
      </c>
      <c r="AP384" s="222" t="str">
        <f t="shared" si="403"/>
        <v>-</v>
      </c>
      <c r="AQ384" s="210">
        <f>_xlfn.MAXIFS(Y!$F$61:$J$61, Y!$F$61:$J$61, "&lt;="&amp;AP384)</f>
        <v>0</v>
      </c>
      <c r="AR384" s="210" cm="1">
        <f t="array" ref="AR384">IFERROR(IF(AN384&gt;0, INDEX(Appliances, $W384, MATCH($AQ384, Y!$F$61:$J$61, 0)+3),0), 0)</f>
        <v>0</v>
      </c>
      <c r="AS384" s="64"/>
      <c r="AT384" s="211" t="b">
        <f t="shared" si="393"/>
        <v>0</v>
      </c>
      <c r="AU384" s="211">
        <f t="shared" si="332"/>
        <v>0</v>
      </c>
      <c r="AV384" s="211">
        <f t="shared" si="333"/>
        <v>0</v>
      </c>
      <c r="AW384" s="212">
        <f t="shared" si="404"/>
        <v>0</v>
      </c>
      <c r="AX384" s="213">
        <f t="shared" si="405"/>
        <v>0</v>
      </c>
      <c r="AY384" s="222" t="str">
        <f t="shared" si="406"/>
        <v>-</v>
      </c>
      <c r="AZ384" s="210">
        <f>_xlfn.MAXIFS(Y!$F$61:$J$61, Y!$F$61:$J$61, "&lt;="&amp;AY384)</f>
        <v>0</v>
      </c>
      <c r="BA384" s="210" cm="1">
        <f t="array" ref="BA384">IFERROR(IF(AW384&gt;0, INDEX(Appliances, $W384, MATCH($AQ384, Y!$F$61:$J$61, 0)+3),0), 0)</f>
        <v>0</v>
      </c>
      <c r="BB384" s="64"/>
    </row>
    <row r="385" spans="1:54" s="264" customFormat="1" ht="12" x14ac:dyDescent="0.2">
      <c r="A385" s="64"/>
      <c r="B385" s="251">
        <v>363</v>
      </c>
      <c r="C385" s="255"/>
      <c r="D385" s="255"/>
      <c r="E385" s="256"/>
      <c r="F385" s="257" t="str">
        <f>IFERROR(VLOOKUP(E385, Z!$A$2:$C$4127, 3, FALSE), "")</f>
        <v/>
      </c>
      <c r="G385" s="258"/>
      <c r="H385" s="255"/>
      <c r="I385" s="255"/>
      <c r="J385" s="256"/>
      <c r="K385" s="259"/>
      <c r="L385" s="260"/>
      <c r="M385" s="253">
        <f t="shared" si="390"/>
        <v>0</v>
      </c>
      <c r="N385" s="261"/>
      <c r="O385" s="260"/>
      <c r="P385" s="253">
        <f t="shared" si="394"/>
        <v>0</v>
      </c>
      <c r="Q385" s="261"/>
      <c r="R385" s="260"/>
      <c r="S385" s="262">
        <f t="shared" si="395"/>
        <v>0</v>
      </c>
      <c r="T385" s="268"/>
      <c r="U385" s="263">
        <f t="shared" si="396"/>
        <v>0</v>
      </c>
      <c r="V385" s="64"/>
      <c r="W385" s="210">
        <f t="shared" si="407"/>
        <v>0</v>
      </c>
      <c r="X385" s="210" t="str">
        <f t="shared" si="397"/>
        <v>-</v>
      </c>
      <c r="Y385" s="210" t="e">
        <f>IF(X385, MATCH(J385, Y!$F$62:$H$62, 0), 0)</f>
        <v>#VALUE!</v>
      </c>
      <c r="Z385" s="210" cm="1">
        <f t="array" ref="Z385">IFERROR(IF($X385, INDEX(Appliances, $W385, $Y385+3), 0), 0)</f>
        <v>0</v>
      </c>
      <c r="AA385" s="64"/>
      <c r="AB385" s="211" t="b">
        <f t="shared" si="391"/>
        <v>0</v>
      </c>
      <c r="AC385" s="211" cm="1">
        <f t="array" ref="AC385">IF($AB385, INDEX(Appliances, $W385, 9), 0)</f>
        <v>0</v>
      </c>
      <c r="AD385" s="211" cm="1">
        <f t="array" ref="AD385">IF($AB385, INDEX(Appliances, $W385, 10), 0)</f>
        <v>0</v>
      </c>
      <c r="AE385" s="212">
        <f t="shared" si="398"/>
        <v>0</v>
      </c>
      <c r="AF385" s="213">
        <f t="shared" si="399"/>
        <v>0</v>
      </c>
      <c r="AG385" s="222" t="str">
        <f t="shared" si="400"/>
        <v>-</v>
      </c>
      <c r="AH385" s="210">
        <f>_xlfn.MAXIFS(Y!$F$61:$J$61, Y!$F$61:$J$61, "&lt;="&amp;AG385)</f>
        <v>0</v>
      </c>
      <c r="AI385" s="210" cm="1">
        <f t="array" ref="AI385">IFERROR(IF(AE385&gt;0, INDEX(Appliances, $W385, MATCH($AH385, Y!$F$61:$J$61, 0)+3),0), 0)</f>
        <v>0</v>
      </c>
      <c r="AJ385" s="64"/>
      <c r="AK385" s="211" t="b">
        <f t="shared" si="392"/>
        <v>0</v>
      </c>
      <c r="AL385" s="211" cm="1">
        <f t="array" ref="AL385">IF($AK385, INDEX(Appliances, $W385, 9), 0)</f>
        <v>0</v>
      </c>
      <c r="AM385" s="211" cm="1">
        <f t="array" ref="AM385">IF($AK385, INDEX(Appliances, $W385, 10), 0)</f>
        <v>0</v>
      </c>
      <c r="AN385" s="212">
        <f t="shared" si="401"/>
        <v>0</v>
      </c>
      <c r="AO385" s="213">
        <f t="shared" si="402"/>
        <v>0</v>
      </c>
      <c r="AP385" s="222" t="str">
        <f t="shared" si="403"/>
        <v>-</v>
      </c>
      <c r="AQ385" s="210">
        <f>_xlfn.MAXIFS(Y!$F$61:$J$61, Y!$F$61:$J$61, "&lt;="&amp;AP385)</f>
        <v>0</v>
      </c>
      <c r="AR385" s="210" cm="1">
        <f t="array" ref="AR385">IFERROR(IF(AN385&gt;0, INDEX(Appliances, $W385, MATCH($AQ385, Y!$F$61:$J$61, 0)+3),0), 0)</f>
        <v>0</v>
      </c>
      <c r="AS385" s="64"/>
      <c r="AT385" s="211" t="b">
        <f t="shared" si="393"/>
        <v>0</v>
      </c>
      <c r="AU385" s="211">
        <f t="shared" si="329"/>
        <v>0</v>
      </c>
      <c r="AV385" s="211">
        <f t="shared" si="330"/>
        <v>0</v>
      </c>
      <c r="AW385" s="212">
        <f t="shared" si="404"/>
        <v>0</v>
      </c>
      <c r="AX385" s="213">
        <f t="shared" si="405"/>
        <v>0</v>
      </c>
      <c r="AY385" s="222" t="str">
        <f t="shared" si="406"/>
        <v>-</v>
      </c>
      <c r="AZ385" s="210">
        <f>_xlfn.MAXIFS(Y!$F$61:$J$61, Y!$F$61:$J$61, "&lt;="&amp;AY385)</f>
        <v>0</v>
      </c>
      <c r="BA385" s="210" cm="1">
        <f t="array" ref="BA385">IFERROR(IF(AW385&gt;0, INDEX(Appliances, $W385, MATCH($AQ385, Y!$F$61:$J$61, 0)+3),0), 0)</f>
        <v>0</v>
      </c>
      <c r="BB385" s="64"/>
    </row>
    <row r="386" spans="1:54" s="264" customFormat="1" ht="12" x14ac:dyDescent="0.2">
      <c r="A386" s="64"/>
      <c r="B386" s="251">
        <v>364</v>
      </c>
      <c r="C386" s="255"/>
      <c r="D386" s="255"/>
      <c r="E386" s="256"/>
      <c r="F386" s="257" t="str">
        <f>IFERROR(VLOOKUP(E386, Z!$A$2:$C$4127, 3, FALSE), "")</f>
        <v/>
      </c>
      <c r="G386" s="258"/>
      <c r="H386" s="255"/>
      <c r="I386" s="255"/>
      <c r="J386" s="256"/>
      <c r="K386" s="259"/>
      <c r="L386" s="260"/>
      <c r="M386" s="253">
        <f t="shared" si="390"/>
        <v>0</v>
      </c>
      <c r="N386" s="261"/>
      <c r="O386" s="260"/>
      <c r="P386" s="253">
        <f t="shared" si="394"/>
        <v>0</v>
      </c>
      <c r="Q386" s="261"/>
      <c r="R386" s="260"/>
      <c r="S386" s="262">
        <f t="shared" si="395"/>
        <v>0</v>
      </c>
      <c r="T386" s="268"/>
      <c r="U386" s="263">
        <f t="shared" si="396"/>
        <v>0</v>
      </c>
      <c r="V386" s="64"/>
      <c r="W386" s="210">
        <f t="shared" si="407"/>
        <v>0</v>
      </c>
      <c r="X386" s="210" t="str">
        <f t="shared" si="397"/>
        <v>-</v>
      </c>
      <c r="Y386" s="210" t="e">
        <f>IF(X386, MATCH(J386, Y!$F$62:$H$62, 0), 0)</f>
        <v>#VALUE!</v>
      </c>
      <c r="Z386" s="210" cm="1">
        <f t="array" ref="Z386">IFERROR(IF($X386, INDEX(Appliances, $W386, $Y386+3), 0), 0)</f>
        <v>0</v>
      </c>
      <c r="AA386" s="64"/>
      <c r="AB386" s="211" t="b">
        <f t="shared" si="391"/>
        <v>0</v>
      </c>
      <c r="AC386" s="211" cm="1">
        <f t="array" ref="AC386">IF($AB386, INDEX(Appliances, $W386, 9), 0)</f>
        <v>0</v>
      </c>
      <c r="AD386" s="211" cm="1">
        <f t="array" ref="AD386">IF($AB386, INDEX(Appliances, $W386, 10), 0)</f>
        <v>0</v>
      </c>
      <c r="AE386" s="212">
        <f t="shared" si="398"/>
        <v>0</v>
      </c>
      <c r="AF386" s="213">
        <f t="shared" si="399"/>
        <v>0</v>
      </c>
      <c r="AG386" s="222" t="str">
        <f t="shared" si="400"/>
        <v>-</v>
      </c>
      <c r="AH386" s="210">
        <f>_xlfn.MAXIFS(Y!$F$61:$J$61, Y!$F$61:$J$61, "&lt;="&amp;AG386)</f>
        <v>0</v>
      </c>
      <c r="AI386" s="210" cm="1">
        <f t="array" ref="AI386">IFERROR(IF(AE386&gt;0, INDEX(Appliances, $W386, MATCH($AH386, Y!$F$61:$J$61, 0)+3),0), 0)</f>
        <v>0</v>
      </c>
      <c r="AJ386" s="64"/>
      <c r="AK386" s="211" t="b">
        <f t="shared" si="392"/>
        <v>0</v>
      </c>
      <c r="AL386" s="211" cm="1">
        <f t="array" ref="AL386">IF($AK386, INDEX(Appliances, $W386, 9), 0)</f>
        <v>0</v>
      </c>
      <c r="AM386" s="211" cm="1">
        <f t="array" ref="AM386">IF($AK386, INDEX(Appliances, $W386, 10), 0)</f>
        <v>0</v>
      </c>
      <c r="AN386" s="212">
        <f t="shared" si="401"/>
        <v>0</v>
      </c>
      <c r="AO386" s="213">
        <f t="shared" si="402"/>
        <v>0</v>
      </c>
      <c r="AP386" s="222" t="str">
        <f t="shared" si="403"/>
        <v>-</v>
      </c>
      <c r="AQ386" s="210">
        <f>_xlfn.MAXIFS(Y!$F$61:$J$61, Y!$F$61:$J$61, "&lt;="&amp;AP386)</f>
        <v>0</v>
      </c>
      <c r="AR386" s="210" cm="1">
        <f t="array" ref="AR386">IFERROR(IF(AN386&gt;0, INDEX(Appliances, $W386, MATCH($AQ386, Y!$F$61:$J$61, 0)+3),0), 0)</f>
        <v>0</v>
      </c>
      <c r="AS386" s="64"/>
      <c r="AT386" s="211" t="b">
        <f t="shared" si="393"/>
        <v>0</v>
      </c>
      <c r="AU386" s="211">
        <f t="shared" si="332"/>
        <v>0</v>
      </c>
      <c r="AV386" s="211">
        <f t="shared" si="333"/>
        <v>0</v>
      </c>
      <c r="AW386" s="212">
        <f t="shared" si="404"/>
        <v>0</v>
      </c>
      <c r="AX386" s="213">
        <f t="shared" si="405"/>
        <v>0</v>
      </c>
      <c r="AY386" s="222" t="str">
        <f t="shared" si="406"/>
        <v>-</v>
      </c>
      <c r="AZ386" s="210">
        <f>_xlfn.MAXIFS(Y!$F$61:$J$61, Y!$F$61:$J$61, "&lt;="&amp;AY386)</f>
        <v>0</v>
      </c>
      <c r="BA386" s="210" cm="1">
        <f t="array" ref="BA386">IFERROR(IF(AW386&gt;0, INDEX(Appliances, $W386, MATCH($AQ386, Y!$F$61:$J$61, 0)+3),0), 0)</f>
        <v>0</v>
      </c>
      <c r="BB386" s="64"/>
    </row>
    <row r="387" spans="1:54" s="264" customFormat="1" ht="12" x14ac:dyDescent="0.2">
      <c r="A387" s="64"/>
      <c r="B387" s="251">
        <v>365</v>
      </c>
      <c r="C387" s="255"/>
      <c r="D387" s="255"/>
      <c r="E387" s="256"/>
      <c r="F387" s="257" t="str">
        <f>IFERROR(VLOOKUP(E387, Z!$A$2:$C$4127, 3, FALSE), "")</f>
        <v/>
      </c>
      <c r="G387" s="258"/>
      <c r="H387" s="255"/>
      <c r="I387" s="255"/>
      <c r="J387" s="256"/>
      <c r="K387" s="259"/>
      <c r="L387" s="260"/>
      <c r="M387" s="253">
        <f t="shared" si="390"/>
        <v>0</v>
      </c>
      <c r="N387" s="261"/>
      <c r="O387" s="260"/>
      <c r="P387" s="253">
        <f t="shared" si="394"/>
        <v>0</v>
      </c>
      <c r="Q387" s="261"/>
      <c r="R387" s="260"/>
      <c r="S387" s="262">
        <f t="shared" si="395"/>
        <v>0</v>
      </c>
      <c r="T387" s="268"/>
      <c r="U387" s="263">
        <f t="shared" si="396"/>
        <v>0</v>
      </c>
      <c r="V387" s="64"/>
      <c r="W387" s="210">
        <f t="shared" si="407"/>
        <v>0</v>
      </c>
      <c r="X387" s="210" t="str">
        <f t="shared" si="397"/>
        <v>-</v>
      </c>
      <c r="Y387" s="210" t="e">
        <f>IF(X387, MATCH(J387, Y!$F$62:$H$62, 0), 0)</f>
        <v>#VALUE!</v>
      </c>
      <c r="Z387" s="210" cm="1">
        <f t="array" ref="Z387">IFERROR(IF($X387, INDEX(Appliances, $W387, $Y387+3), 0), 0)</f>
        <v>0</v>
      </c>
      <c r="AA387" s="64"/>
      <c r="AB387" s="211" t="b">
        <f t="shared" si="391"/>
        <v>0</v>
      </c>
      <c r="AC387" s="211" cm="1">
        <f t="array" ref="AC387">IF($AB387, INDEX(Appliances, $W387, 9), 0)</f>
        <v>0</v>
      </c>
      <c r="AD387" s="211" cm="1">
        <f t="array" ref="AD387">IF($AB387, INDEX(Appliances, $W387, 10), 0)</f>
        <v>0</v>
      </c>
      <c r="AE387" s="212">
        <f t="shared" si="398"/>
        <v>0</v>
      </c>
      <c r="AF387" s="213">
        <f t="shared" si="399"/>
        <v>0</v>
      </c>
      <c r="AG387" s="222" t="str">
        <f t="shared" si="400"/>
        <v>-</v>
      </c>
      <c r="AH387" s="210">
        <f>_xlfn.MAXIFS(Y!$F$61:$J$61, Y!$F$61:$J$61, "&lt;="&amp;AG387)</f>
        <v>0</v>
      </c>
      <c r="AI387" s="210" cm="1">
        <f t="array" ref="AI387">IFERROR(IF(AE387&gt;0, INDEX(Appliances, $W387, MATCH($AH387, Y!$F$61:$J$61, 0)+3),0), 0)</f>
        <v>0</v>
      </c>
      <c r="AJ387" s="64"/>
      <c r="AK387" s="211" t="b">
        <f t="shared" si="392"/>
        <v>0</v>
      </c>
      <c r="AL387" s="211" cm="1">
        <f t="array" ref="AL387">IF($AK387, INDEX(Appliances, $W387, 9), 0)</f>
        <v>0</v>
      </c>
      <c r="AM387" s="211" cm="1">
        <f t="array" ref="AM387">IF($AK387, INDEX(Appliances, $W387, 10), 0)</f>
        <v>0</v>
      </c>
      <c r="AN387" s="212">
        <f t="shared" si="401"/>
        <v>0</v>
      </c>
      <c r="AO387" s="213">
        <f t="shared" si="402"/>
        <v>0</v>
      </c>
      <c r="AP387" s="222" t="str">
        <f t="shared" si="403"/>
        <v>-</v>
      </c>
      <c r="AQ387" s="210">
        <f>_xlfn.MAXIFS(Y!$F$61:$J$61, Y!$F$61:$J$61, "&lt;="&amp;AP387)</f>
        <v>0</v>
      </c>
      <c r="AR387" s="210" cm="1">
        <f t="array" ref="AR387">IFERROR(IF(AN387&gt;0, INDEX(Appliances, $W387, MATCH($AQ387, Y!$F$61:$J$61, 0)+3),0), 0)</f>
        <v>0</v>
      </c>
      <c r="AS387" s="64"/>
      <c r="AT387" s="211" t="b">
        <f t="shared" si="393"/>
        <v>0</v>
      </c>
      <c r="AU387" s="211">
        <f t="shared" si="329"/>
        <v>0</v>
      </c>
      <c r="AV387" s="211">
        <f t="shared" si="330"/>
        <v>0</v>
      </c>
      <c r="AW387" s="212">
        <f t="shared" si="404"/>
        <v>0</v>
      </c>
      <c r="AX387" s="213">
        <f t="shared" si="405"/>
        <v>0</v>
      </c>
      <c r="AY387" s="222" t="str">
        <f t="shared" si="406"/>
        <v>-</v>
      </c>
      <c r="AZ387" s="210">
        <f>_xlfn.MAXIFS(Y!$F$61:$J$61, Y!$F$61:$J$61, "&lt;="&amp;AY387)</f>
        <v>0</v>
      </c>
      <c r="BA387" s="210" cm="1">
        <f t="array" ref="BA387">IFERROR(IF(AW387&gt;0, INDEX(Appliances, $W387, MATCH($AQ387, Y!$F$61:$J$61, 0)+3),0), 0)</f>
        <v>0</v>
      </c>
      <c r="BB387" s="64"/>
    </row>
    <row r="388" spans="1:54" s="264" customFormat="1" ht="12" x14ac:dyDescent="0.2">
      <c r="A388" s="64"/>
      <c r="B388" s="251">
        <v>366</v>
      </c>
      <c r="C388" s="255"/>
      <c r="D388" s="255"/>
      <c r="E388" s="256"/>
      <c r="F388" s="257" t="str">
        <f>IFERROR(VLOOKUP(E388, Z!$A$2:$C$4127, 3, FALSE), "")</f>
        <v/>
      </c>
      <c r="G388" s="258"/>
      <c r="H388" s="255"/>
      <c r="I388" s="255"/>
      <c r="J388" s="256"/>
      <c r="K388" s="259"/>
      <c r="L388" s="260"/>
      <c r="M388" s="253">
        <f t="shared" si="390"/>
        <v>0</v>
      </c>
      <c r="N388" s="261"/>
      <c r="O388" s="260"/>
      <c r="P388" s="253">
        <f t="shared" si="394"/>
        <v>0</v>
      </c>
      <c r="Q388" s="261"/>
      <c r="R388" s="260"/>
      <c r="S388" s="262">
        <f t="shared" si="395"/>
        <v>0</v>
      </c>
      <c r="T388" s="268"/>
      <c r="U388" s="263">
        <f t="shared" si="396"/>
        <v>0</v>
      </c>
      <c r="V388" s="64"/>
      <c r="W388" s="210">
        <f t="shared" si="407"/>
        <v>0</v>
      </c>
      <c r="X388" s="210" t="str">
        <f t="shared" si="397"/>
        <v>-</v>
      </c>
      <c r="Y388" s="210" t="e">
        <f>IF(X388, MATCH(J388, Y!$F$62:$H$62, 0), 0)</f>
        <v>#VALUE!</v>
      </c>
      <c r="Z388" s="210" cm="1">
        <f t="array" ref="Z388">IFERROR(IF($X388, INDEX(Appliances, $W388, $Y388+3), 0), 0)</f>
        <v>0</v>
      </c>
      <c r="AA388" s="64"/>
      <c r="AB388" s="211" t="b">
        <f t="shared" si="391"/>
        <v>0</v>
      </c>
      <c r="AC388" s="211" cm="1">
        <f t="array" ref="AC388">IF($AB388, INDEX(Appliances, $W388, 9), 0)</f>
        <v>0</v>
      </c>
      <c r="AD388" s="211" cm="1">
        <f t="array" ref="AD388">IF($AB388, INDEX(Appliances, $W388, 10), 0)</f>
        <v>0</v>
      </c>
      <c r="AE388" s="212">
        <f t="shared" si="398"/>
        <v>0</v>
      </c>
      <c r="AF388" s="213">
        <f t="shared" si="399"/>
        <v>0</v>
      </c>
      <c r="AG388" s="222" t="str">
        <f t="shared" si="400"/>
        <v>-</v>
      </c>
      <c r="AH388" s="210">
        <f>_xlfn.MAXIFS(Y!$F$61:$J$61, Y!$F$61:$J$61, "&lt;="&amp;AG388)</f>
        <v>0</v>
      </c>
      <c r="AI388" s="210" cm="1">
        <f t="array" ref="AI388">IFERROR(IF(AE388&gt;0, INDEX(Appliances, $W388, MATCH($AH388, Y!$F$61:$J$61, 0)+3),0), 0)</f>
        <v>0</v>
      </c>
      <c r="AJ388" s="64"/>
      <c r="AK388" s="211" t="b">
        <f t="shared" si="392"/>
        <v>0</v>
      </c>
      <c r="AL388" s="211" cm="1">
        <f t="array" ref="AL388">IF($AK388, INDEX(Appliances, $W388, 9), 0)</f>
        <v>0</v>
      </c>
      <c r="AM388" s="211" cm="1">
        <f t="array" ref="AM388">IF($AK388, INDEX(Appliances, $W388, 10), 0)</f>
        <v>0</v>
      </c>
      <c r="AN388" s="212">
        <f t="shared" si="401"/>
        <v>0</v>
      </c>
      <c r="AO388" s="213">
        <f t="shared" si="402"/>
        <v>0</v>
      </c>
      <c r="AP388" s="222" t="str">
        <f t="shared" si="403"/>
        <v>-</v>
      </c>
      <c r="AQ388" s="210">
        <f>_xlfn.MAXIFS(Y!$F$61:$J$61, Y!$F$61:$J$61, "&lt;="&amp;AP388)</f>
        <v>0</v>
      </c>
      <c r="AR388" s="210" cm="1">
        <f t="array" ref="AR388">IFERROR(IF(AN388&gt;0, INDEX(Appliances, $W388, MATCH($AQ388, Y!$F$61:$J$61, 0)+3),0), 0)</f>
        <v>0</v>
      </c>
      <c r="AS388" s="64"/>
      <c r="AT388" s="211" t="b">
        <f t="shared" si="393"/>
        <v>0</v>
      </c>
      <c r="AU388" s="211">
        <f t="shared" si="332"/>
        <v>0</v>
      </c>
      <c r="AV388" s="211">
        <f t="shared" si="333"/>
        <v>0</v>
      </c>
      <c r="AW388" s="212">
        <f t="shared" si="404"/>
        <v>0</v>
      </c>
      <c r="AX388" s="213">
        <f t="shared" si="405"/>
        <v>0</v>
      </c>
      <c r="AY388" s="222" t="str">
        <f t="shared" si="406"/>
        <v>-</v>
      </c>
      <c r="AZ388" s="210">
        <f>_xlfn.MAXIFS(Y!$F$61:$J$61, Y!$F$61:$J$61, "&lt;="&amp;AY388)</f>
        <v>0</v>
      </c>
      <c r="BA388" s="210" cm="1">
        <f t="array" ref="BA388">IFERROR(IF(AW388&gt;0, INDEX(Appliances, $W388, MATCH($AQ388, Y!$F$61:$J$61, 0)+3),0), 0)</f>
        <v>0</v>
      </c>
      <c r="BB388" s="64"/>
    </row>
    <row r="389" spans="1:54" s="264" customFormat="1" ht="12" x14ac:dyDescent="0.2">
      <c r="A389" s="64"/>
      <c r="B389" s="251">
        <v>367</v>
      </c>
      <c r="C389" s="255"/>
      <c r="D389" s="255"/>
      <c r="E389" s="256"/>
      <c r="F389" s="257" t="str">
        <f>IFERROR(VLOOKUP(E389, Z!$A$2:$C$4127, 3, FALSE), "")</f>
        <v/>
      </c>
      <c r="G389" s="258"/>
      <c r="H389" s="255"/>
      <c r="I389" s="255"/>
      <c r="J389" s="256"/>
      <c r="K389" s="259"/>
      <c r="L389" s="260"/>
      <c r="M389" s="253">
        <f t="shared" si="390"/>
        <v>0</v>
      </c>
      <c r="N389" s="261"/>
      <c r="O389" s="260"/>
      <c r="P389" s="253">
        <f t="shared" si="394"/>
        <v>0</v>
      </c>
      <c r="Q389" s="261"/>
      <c r="R389" s="260"/>
      <c r="S389" s="262">
        <f t="shared" si="395"/>
        <v>0</v>
      </c>
      <c r="T389" s="268"/>
      <c r="U389" s="263">
        <f t="shared" si="396"/>
        <v>0</v>
      </c>
      <c r="V389" s="64"/>
      <c r="W389" s="210">
        <f t="shared" si="407"/>
        <v>0</v>
      </c>
      <c r="X389" s="210" t="str">
        <f t="shared" si="397"/>
        <v>-</v>
      </c>
      <c r="Y389" s="210" t="e">
        <f>IF(X389, MATCH(J389, Y!$F$62:$H$62, 0), 0)</f>
        <v>#VALUE!</v>
      </c>
      <c r="Z389" s="210" cm="1">
        <f t="array" ref="Z389">IFERROR(IF($X389, INDEX(Appliances, $W389, $Y389+3), 0), 0)</f>
        <v>0</v>
      </c>
      <c r="AA389" s="64"/>
      <c r="AB389" s="211" t="b">
        <f t="shared" si="391"/>
        <v>0</v>
      </c>
      <c r="AC389" s="211" cm="1">
        <f t="array" ref="AC389">IF($AB389, INDEX(Appliances, $W389, 9), 0)</f>
        <v>0</v>
      </c>
      <c r="AD389" s="211" cm="1">
        <f t="array" ref="AD389">IF($AB389, INDEX(Appliances, $W389, 10), 0)</f>
        <v>0</v>
      </c>
      <c r="AE389" s="212">
        <f t="shared" si="398"/>
        <v>0</v>
      </c>
      <c r="AF389" s="213">
        <f t="shared" si="399"/>
        <v>0</v>
      </c>
      <c r="AG389" s="222" t="str">
        <f t="shared" si="400"/>
        <v>-</v>
      </c>
      <c r="AH389" s="210">
        <f>_xlfn.MAXIFS(Y!$F$61:$J$61, Y!$F$61:$J$61, "&lt;="&amp;AG389)</f>
        <v>0</v>
      </c>
      <c r="AI389" s="210" cm="1">
        <f t="array" ref="AI389">IFERROR(IF(AE389&gt;0, INDEX(Appliances, $W389, MATCH($AH389, Y!$F$61:$J$61, 0)+3),0), 0)</f>
        <v>0</v>
      </c>
      <c r="AJ389" s="64"/>
      <c r="AK389" s="211" t="b">
        <f t="shared" si="392"/>
        <v>0</v>
      </c>
      <c r="AL389" s="211" cm="1">
        <f t="array" ref="AL389">IF($AK389, INDEX(Appliances, $W389, 9), 0)</f>
        <v>0</v>
      </c>
      <c r="AM389" s="211" cm="1">
        <f t="array" ref="AM389">IF($AK389, INDEX(Appliances, $W389, 10), 0)</f>
        <v>0</v>
      </c>
      <c r="AN389" s="212">
        <f t="shared" si="401"/>
        <v>0</v>
      </c>
      <c r="AO389" s="213">
        <f t="shared" si="402"/>
        <v>0</v>
      </c>
      <c r="AP389" s="222" t="str">
        <f t="shared" si="403"/>
        <v>-</v>
      </c>
      <c r="AQ389" s="210">
        <f>_xlfn.MAXIFS(Y!$F$61:$J$61, Y!$F$61:$J$61, "&lt;="&amp;AP389)</f>
        <v>0</v>
      </c>
      <c r="AR389" s="210" cm="1">
        <f t="array" ref="AR389">IFERROR(IF(AN389&gt;0, INDEX(Appliances, $W389, MATCH($AQ389, Y!$F$61:$J$61, 0)+3),0), 0)</f>
        <v>0</v>
      </c>
      <c r="AS389" s="64"/>
      <c r="AT389" s="211" t="b">
        <f t="shared" si="393"/>
        <v>0</v>
      </c>
      <c r="AU389" s="211">
        <f t="shared" si="329"/>
        <v>0</v>
      </c>
      <c r="AV389" s="211">
        <f t="shared" si="330"/>
        <v>0</v>
      </c>
      <c r="AW389" s="212">
        <f t="shared" si="404"/>
        <v>0</v>
      </c>
      <c r="AX389" s="213">
        <f t="shared" si="405"/>
        <v>0</v>
      </c>
      <c r="AY389" s="222" t="str">
        <f t="shared" si="406"/>
        <v>-</v>
      </c>
      <c r="AZ389" s="210">
        <f>_xlfn.MAXIFS(Y!$F$61:$J$61, Y!$F$61:$J$61, "&lt;="&amp;AY389)</f>
        <v>0</v>
      </c>
      <c r="BA389" s="210" cm="1">
        <f t="array" ref="BA389">IFERROR(IF(AW389&gt;0, INDEX(Appliances, $W389, MATCH($AQ389, Y!$F$61:$J$61, 0)+3),0), 0)</f>
        <v>0</v>
      </c>
      <c r="BB389" s="64"/>
    </row>
    <row r="390" spans="1:54" s="264" customFormat="1" ht="12" x14ac:dyDescent="0.2">
      <c r="A390" s="64"/>
      <c r="B390" s="251">
        <v>368</v>
      </c>
      <c r="C390" s="255"/>
      <c r="D390" s="255"/>
      <c r="E390" s="256"/>
      <c r="F390" s="257" t="str">
        <f>IFERROR(VLOOKUP(E390, Z!$A$2:$C$4127, 3, FALSE), "")</f>
        <v/>
      </c>
      <c r="G390" s="258"/>
      <c r="H390" s="255"/>
      <c r="I390" s="255"/>
      <c r="J390" s="256"/>
      <c r="K390" s="259"/>
      <c r="L390" s="260"/>
      <c r="M390" s="253">
        <f t="shared" si="390"/>
        <v>0</v>
      </c>
      <c r="N390" s="261"/>
      <c r="O390" s="260"/>
      <c r="P390" s="253">
        <f t="shared" si="394"/>
        <v>0</v>
      </c>
      <c r="Q390" s="261"/>
      <c r="R390" s="260"/>
      <c r="S390" s="262">
        <f t="shared" si="395"/>
        <v>0</v>
      </c>
      <c r="T390" s="268"/>
      <c r="U390" s="263">
        <f t="shared" si="396"/>
        <v>0</v>
      </c>
      <c r="V390" s="64"/>
      <c r="W390" s="210">
        <f t="shared" si="407"/>
        <v>0</v>
      </c>
      <c r="X390" s="210" t="str">
        <f t="shared" si="397"/>
        <v>-</v>
      </c>
      <c r="Y390" s="210" t="e">
        <f>IF(X390, MATCH(J390, Y!$F$62:$H$62, 0), 0)</f>
        <v>#VALUE!</v>
      </c>
      <c r="Z390" s="210" cm="1">
        <f t="array" ref="Z390">IFERROR(IF($X390, INDEX(Appliances, $W390, $Y390+3), 0), 0)</f>
        <v>0</v>
      </c>
      <c r="AA390" s="64"/>
      <c r="AB390" s="211" t="b">
        <f t="shared" si="391"/>
        <v>0</v>
      </c>
      <c r="AC390" s="211" cm="1">
        <f t="array" ref="AC390">IF($AB390, INDEX(Appliances, $W390, 9), 0)</f>
        <v>0</v>
      </c>
      <c r="AD390" s="211" cm="1">
        <f t="array" ref="AD390">IF($AB390, INDEX(Appliances, $W390, 10), 0)</f>
        <v>0</v>
      </c>
      <c r="AE390" s="212">
        <f t="shared" si="398"/>
        <v>0</v>
      </c>
      <c r="AF390" s="213">
        <f t="shared" si="399"/>
        <v>0</v>
      </c>
      <c r="AG390" s="222" t="str">
        <f t="shared" si="400"/>
        <v>-</v>
      </c>
      <c r="AH390" s="210">
        <f>_xlfn.MAXIFS(Y!$F$61:$J$61, Y!$F$61:$J$61, "&lt;="&amp;AG390)</f>
        <v>0</v>
      </c>
      <c r="AI390" s="210" cm="1">
        <f t="array" ref="AI390">IFERROR(IF(AE390&gt;0, INDEX(Appliances, $W390, MATCH($AH390, Y!$F$61:$J$61, 0)+3),0), 0)</f>
        <v>0</v>
      </c>
      <c r="AJ390" s="64"/>
      <c r="AK390" s="211" t="b">
        <f t="shared" si="392"/>
        <v>0</v>
      </c>
      <c r="AL390" s="211" cm="1">
        <f t="array" ref="AL390">IF($AK390, INDEX(Appliances, $W390, 9), 0)</f>
        <v>0</v>
      </c>
      <c r="AM390" s="211" cm="1">
        <f t="array" ref="AM390">IF($AK390, INDEX(Appliances, $W390, 10), 0)</f>
        <v>0</v>
      </c>
      <c r="AN390" s="212">
        <f t="shared" si="401"/>
        <v>0</v>
      </c>
      <c r="AO390" s="213">
        <f t="shared" si="402"/>
        <v>0</v>
      </c>
      <c r="AP390" s="222" t="str">
        <f t="shared" si="403"/>
        <v>-</v>
      </c>
      <c r="AQ390" s="210">
        <f>_xlfn.MAXIFS(Y!$F$61:$J$61, Y!$F$61:$J$61, "&lt;="&amp;AP390)</f>
        <v>0</v>
      </c>
      <c r="AR390" s="210" cm="1">
        <f t="array" ref="AR390">IFERROR(IF(AN390&gt;0, INDEX(Appliances, $W390, MATCH($AQ390, Y!$F$61:$J$61, 0)+3),0), 0)</f>
        <v>0</v>
      </c>
      <c r="AS390" s="64"/>
      <c r="AT390" s="211" t="b">
        <f t="shared" si="393"/>
        <v>0</v>
      </c>
      <c r="AU390" s="211">
        <f t="shared" si="332"/>
        <v>0</v>
      </c>
      <c r="AV390" s="211">
        <f t="shared" si="333"/>
        <v>0</v>
      </c>
      <c r="AW390" s="212">
        <f t="shared" si="404"/>
        <v>0</v>
      </c>
      <c r="AX390" s="213">
        <f t="shared" si="405"/>
        <v>0</v>
      </c>
      <c r="AY390" s="222" t="str">
        <f t="shared" si="406"/>
        <v>-</v>
      </c>
      <c r="AZ390" s="210">
        <f>_xlfn.MAXIFS(Y!$F$61:$J$61, Y!$F$61:$J$61, "&lt;="&amp;AY390)</f>
        <v>0</v>
      </c>
      <c r="BA390" s="210" cm="1">
        <f t="array" ref="BA390">IFERROR(IF(AW390&gt;0, INDEX(Appliances, $W390, MATCH($AQ390, Y!$F$61:$J$61, 0)+3),0), 0)</f>
        <v>0</v>
      </c>
      <c r="BB390" s="64"/>
    </row>
    <row r="391" spans="1:54" s="264" customFormat="1" ht="12" x14ac:dyDescent="0.2">
      <c r="A391" s="64"/>
      <c r="B391" s="251">
        <v>369</v>
      </c>
      <c r="C391" s="255"/>
      <c r="D391" s="255"/>
      <c r="E391" s="256"/>
      <c r="F391" s="257" t="str">
        <f>IFERROR(VLOOKUP(E391, Z!$A$2:$C$4127, 3, FALSE), "")</f>
        <v/>
      </c>
      <c r="G391" s="258"/>
      <c r="H391" s="255"/>
      <c r="I391" s="255"/>
      <c r="J391" s="256"/>
      <c r="K391" s="259"/>
      <c r="L391" s="260"/>
      <c r="M391" s="253">
        <f t="shared" si="390"/>
        <v>0</v>
      </c>
      <c r="N391" s="261"/>
      <c r="O391" s="260"/>
      <c r="P391" s="253">
        <f t="shared" si="394"/>
        <v>0</v>
      </c>
      <c r="Q391" s="261"/>
      <c r="R391" s="260"/>
      <c r="S391" s="262">
        <f t="shared" si="395"/>
        <v>0</v>
      </c>
      <c r="T391" s="268"/>
      <c r="U391" s="263">
        <f t="shared" si="396"/>
        <v>0</v>
      </c>
      <c r="V391" s="64"/>
      <c r="W391" s="210">
        <f t="shared" si="407"/>
        <v>0</v>
      </c>
      <c r="X391" s="210" t="str">
        <f t="shared" si="397"/>
        <v>-</v>
      </c>
      <c r="Y391" s="210" t="e">
        <f>IF(X391, MATCH(J391, Y!$F$62:$H$62, 0), 0)</f>
        <v>#VALUE!</v>
      </c>
      <c r="Z391" s="210" cm="1">
        <f t="array" ref="Z391">IFERROR(IF($X391, INDEX(Appliances, $W391, $Y391+3), 0), 0)</f>
        <v>0</v>
      </c>
      <c r="AA391" s="64"/>
      <c r="AB391" s="211" t="b">
        <f t="shared" si="391"/>
        <v>0</v>
      </c>
      <c r="AC391" s="211" cm="1">
        <f t="array" ref="AC391">IF($AB391, INDEX(Appliances, $W391, 9), 0)</f>
        <v>0</v>
      </c>
      <c r="AD391" s="211" cm="1">
        <f t="array" ref="AD391">IF($AB391, INDEX(Appliances, $W391, 10), 0)</f>
        <v>0</v>
      </c>
      <c r="AE391" s="212">
        <f t="shared" si="398"/>
        <v>0</v>
      </c>
      <c r="AF391" s="213">
        <f t="shared" si="399"/>
        <v>0</v>
      </c>
      <c r="AG391" s="222" t="str">
        <f t="shared" si="400"/>
        <v>-</v>
      </c>
      <c r="AH391" s="210">
        <f>_xlfn.MAXIFS(Y!$F$61:$J$61, Y!$F$61:$J$61, "&lt;="&amp;AG391)</f>
        <v>0</v>
      </c>
      <c r="AI391" s="210" cm="1">
        <f t="array" ref="AI391">IFERROR(IF(AE391&gt;0, INDEX(Appliances, $W391, MATCH($AH391, Y!$F$61:$J$61, 0)+3),0), 0)</f>
        <v>0</v>
      </c>
      <c r="AJ391" s="64"/>
      <c r="AK391" s="211" t="b">
        <f t="shared" si="392"/>
        <v>0</v>
      </c>
      <c r="AL391" s="211" cm="1">
        <f t="array" ref="AL391">IF($AK391, INDEX(Appliances, $W391, 9), 0)</f>
        <v>0</v>
      </c>
      <c r="AM391" s="211" cm="1">
        <f t="array" ref="AM391">IF($AK391, INDEX(Appliances, $W391, 10), 0)</f>
        <v>0</v>
      </c>
      <c r="AN391" s="212">
        <f t="shared" si="401"/>
        <v>0</v>
      </c>
      <c r="AO391" s="213">
        <f t="shared" si="402"/>
        <v>0</v>
      </c>
      <c r="AP391" s="222" t="str">
        <f t="shared" si="403"/>
        <v>-</v>
      </c>
      <c r="AQ391" s="210">
        <f>_xlfn.MAXIFS(Y!$F$61:$J$61, Y!$F$61:$J$61, "&lt;="&amp;AP391)</f>
        <v>0</v>
      </c>
      <c r="AR391" s="210" cm="1">
        <f t="array" ref="AR391">IFERROR(IF(AN391&gt;0, INDEX(Appliances, $W391, MATCH($AQ391, Y!$F$61:$J$61, 0)+3),0), 0)</f>
        <v>0</v>
      </c>
      <c r="AS391" s="64"/>
      <c r="AT391" s="211" t="b">
        <f t="shared" si="393"/>
        <v>0</v>
      </c>
      <c r="AU391" s="211">
        <f t="shared" si="329"/>
        <v>0</v>
      </c>
      <c r="AV391" s="211">
        <f t="shared" si="330"/>
        <v>0</v>
      </c>
      <c r="AW391" s="212">
        <f t="shared" si="404"/>
        <v>0</v>
      </c>
      <c r="AX391" s="213">
        <f t="shared" si="405"/>
        <v>0</v>
      </c>
      <c r="AY391" s="222" t="str">
        <f t="shared" si="406"/>
        <v>-</v>
      </c>
      <c r="AZ391" s="210">
        <f>_xlfn.MAXIFS(Y!$F$61:$J$61, Y!$F$61:$J$61, "&lt;="&amp;AY391)</f>
        <v>0</v>
      </c>
      <c r="BA391" s="210" cm="1">
        <f t="array" ref="BA391">IFERROR(IF(AW391&gt;0, INDEX(Appliances, $W391, MATCH($AQ391, Y!$F$61:$J$61, 0)+3),0), 0)</f>
        <v>0</v>
      </c>
      <c r="BB391" s="64"/>
    </row>
    <row r="392" spans="1:54" s="264" customFormat="1" ht="12" x14ac:dyDescent="0.2">
      <c r="A392" s="64"/>
      <c r="B392" s="251">
        <v>370</v>
      </c>
      <c r="C392" s="255"/>
      <c r="D392" s="255"/>
      <c r="E392" s="256"/>
      <c r="F392" s="257" t="str">
        <f>IFERROR(VLOOKUP(E392, Z!$A$2:$C$4127, 3, FALSE), "")</f>
        <v/>
      </c>
      <c r="G392" s="258"/>
      <c r="H392" s="255"/>
      <c r="I392" s="255"/>
      <c r="J392" s="256"/>
      <c r="K392" s="259"/>
      <c r="L392" s="260"/>
      <c r="M392" s="253">
        <f t="shared" si="390"/>
        <v>0</v>
      </c>
      <c r="N392" s="261"/>
      <c r="O392" s="260"/>
      <c r="P392" s="253">
        <f t="shared" si="394"/>
        <v>0</v>
      </c>
      <c r="Q392" s="261"/>
      <c r="R392" s="260"/>
      <c r="S392" s="262">
        <f t="shared" si="395"/>
        <v>0</v>
      </c>
      <c r="T392" s="268"/>
      <c r="U392" s="263">
        <f t="shared" si="396"/>
        <v>0</v>
      </c>
      <c r="V392" s="64"/>
      <c r="W392" s="210">
        <f t="shared" si="407"/>
        <v>0</v>
      </c>
      <c r="X392" s="210" t="str">
        <f t="shared" si="397"/>
        <v>-</v>
      </c>
      <c r="Y392" s="210" t="e">
        <f>IF(X392, MATCH(J392, Y!$F$62:$H$62, 0), 0)</f>
        <v>#VALUE!</v>
      </c>
      <c r="Z392" s="210" cm="1">
        <f t="array" ref="Z392">IFERROR(IF($X392, INDEX(Appliances, $W392, $Y392+3), 0), 0)</f>
        <v>0</v>
      </c>
      <c r="AA392" s="64"/>
      <c r="AB392" s="211" t="b">
        <f t="shared" si="391"/>
        <v>0</v>
      </c>
      <c r="AC392" s="211" cm="1">
        <f t="array" ref="AC392">IF($AB392, INDEX(Appliances, $W392, 9), 0)</f>
        <v>0</v>
      </c>
      <c r="AD392" s="211" cm="1">
        <f t="array" ref="AD392">IF($AB392, INDEX(Appliances, $W392, 10), 0)</f>
        <v>0</v>
      </c>
      <c r="AE392" s="212">
        <f t="shared" si="398"/>
        <v>0</v>
      </c>
      <c r="AF392" s="213">
        <f t="shared" si="399"/>
        <v>0</v>
      </c>
      <c r="AG392" s="222" t="str">
        <f t="shared" si="400"/>
        <v>-</v>
      </c>
      <c r="AH392" s="210">
        <f>_xlfn.MAXIFS(Y!$F$61:$J$61, Y!$F$61:$J$61, "&lt;="&amp;AG392)</f>
        <v>0</v>
      </c>
      <c r="AI392" s="210" cm="1">
        <f t="array" ref="AI392">IFERROR(IF(AE392&gt;0, INDEX(Appliances, $W392, MATCH($AH392, Y!$F$61:$J$61, 0)+3),0), 0)</f>
        <v>0</v>
      </c>
      <c r="AJ392" s="64"/>
      <c r="AK392" s="211" t="b">
        <f t="shared" si="392"/>
        <v>0</v>
      </c>
      <c r="AL392" s="211" cm="1">
        <f t="array" ref="AL392">IF($AK392, INDEX(Appliances, $W392, 9), 0)</f>
        <v>0</v>
      </c>
      <c r="AM392" s="211" cm="1">
        <f t="array" ref="AM392">IF($AK392, INDEX(Appliances, $W392, 10), 0)</f>
        <v>0</v>
      </c>
      <c r="AN392" s="212">
        <f t="shared" si="401"/>
        <v>0</v>
      </c>
      <c r="AO392" s="213">
        <f t="shared" si="402"/>
        <v>0</v>
      </c>
      <c r="AP392" s="222" t="str">
        <f t="shared" si="403"/>
        <v>-</v>
      </c>
      <c r="AQ392" s="210">
        <f>_xlfn.MAXIFS(Y!$F$61:$J$61, Y!$F$61:$J$61, "&lt;="&amp;AP392)</f>
        <v>0</v>
      </c>
      <c r="AR392" s="210" cm="1">
        <f t="array" ref="AR392">IFERROR(IF(AN392&gt;0, INDEX(Appliances, $W392, MATCH($AQ392, Y!$F$61:$J$61, 0)+3),0), 0)</f>
        <v>0</v>
      </c>
      <c r="AS392" s="64"/>
      <c r="AT392" s="211" t="b">
        <f t="shared" si="393"/>
        <v>0</v>
      </c>
      <c r="AU392" s="211">
        <f t="shared" si="332"/>
        <v>0</v>
      </c>
      <c r="AV392" s="211">
        <f t="shared" si="333"/>
        <v>0</v>
      </c>
      <c r="AW392" s="212">
        <f t="shared" si="404"/>
        <v>0</v>
      </c>
      <c r="AX392" s="213">
        <f t="shared" si="405"/>
        <v>0</v>
      </c>
      <c r="AY392" s="222" t="str">
        <f t="shared" si="406"/>
        <v>-</v>
      </c>
      <c r="AZ392" s="210">
        <f>_xlfn.MAXIFS(Y!$F$61:$J$61, Y!$F$61:$J$61, "&lt;="&amp;AY392)</f>
        <v>0</v>
      </c>
      <c r="BA392" s="210" cm="1">
        <f t="array" ref="BA392">IFERROR(IF(AW392&gt;0, INDEX(Appliances, $W392, MATCH($AQ392, Y!$F$61:$J$61, 0)+3),0), 0)</f>
        <v>0</v>
      </c>
      <c r="BB392" s="64"/>
    </row>
    <row r="393" spans="1:54" s="264" customFormat="1" ht="12" x14ac:dyDescent="0.2">
      <c r="A393" s="64"/>
      <c r="B393" s="251">
        <v>371</v>
      </c>
      <c r="C393" s="255"/>
      <c r="D393" s="255"/>
      <c r="E393" s="256"/>
      <c r="F393" s="257" t="str">
        <f>IFERROR(VLOOKUP(E393, Z!$A$2:$C$4127, 3, FALSE), "")</f>
        <v/>
      </c>
      <c r="G393" s="258"/>
      <c r="H393" s="255"/>
      <c r="I393" s="255"/>
      <c r="J393" s="256"/>
      <c r="K393" s="259"/>
      <c r="L393" s="260"/>
      <c r="M393" s="253">
        <f t="shared" si="390"/>
        <v>0</v>
      </c>
      <c r="N393" s="261"/>
      <c r="O393" s="260"/>
      <c r="P393" s="253">
        <f t="shared" si="394"/>
        <v>0</v>
      </c>
      <c r="Q393" s="261"/>
      <c r="R393" s="260"/>
      <c r="S393" s="262">
        <f t="shared" si="395"/>
        <v>0</v>
      </c>
      <c r="T393" s="268"/>
      <c r="U393" s="263">
        <f t="shared" si="396"/>
        <v>0</v>
      </c>
      <c r="V393" s="64"/>
      <c r="W393" s="210">
        <f t="shared" si="407"/>
        <v>0</v>
      </c>
      <c r="X393" s="210" t="str">
        <f t="shared" si="397"/>
        <v>-</v>
      </c>
      <c r="Y393" s="210" t="e">
        <f>IF(X393, MATCH(J393, Y!$F$62:$H$62, 0), 0)</f>
        <v>#VALUE!</v>
      </c>
      <c r="Z393" s="210" cm="1">
        <f t="array" ref="Z393">IFERROR(IF($X393, INDEX(Appliances, $W393, $Y393+3), 0), 0)</f>
        <v>0</v>
      </c>
      <c r="AA393" s="64"/>
      <c r="AB393" s="211" t="b">
        <f t="shared" si="391"/>
        <v>0</v>
      </c>
      <c r="AC393" s="211" cm="1">
        <f t="array" ref="AC393">IF($AB393, INDEX(Appliances, $W393, 9), 0)</f>
        <v>0</v>
      </c>
      <c r="AD393" s="211" cm="1">
        <f t="array" ref="AD393">IF($AB393, INDEX(Appliances, $W393, 10), 0)</f>
        <v>0</v>
      </c>
      <c r="AE393" s="212">
        <f t="shared" si="398"/>
        <v>0</v>
      </c>
      <c r="AF393" s="213">
        <f t="shared" si="399"/>
        <v>0</v>
      </c>
      <c r="AG393" s="222" t="str">
        <f t="shared" si="400"/>
        <v>-</v>
      </c>
      <c r="AH393" s="210">
        <f>_xlfn.MAXIFS(Y!$F$61:$J$61, Y!$F$61:$J$61, "&lt;="&amp;AG393)</f>
        <v>0</v>
      </c>
      <c r="AI393" s="210" cm="1">
        <f t="array" ref="AI393">IFERROR(IF(AE393&gt;0, INDEX(Appliances, $W393, MATCH($AH393, Y!$F$61:$J$61, 0)+3),0), 0)</f>
        <v>0</v>
      </c>
      <c r="AJ393" s="64"/>
      <c r="AK393" s="211" t="b">
        <f t="shared" si="392"/>
        <v>0</v>
      </c>
      <c r="AL393" s="211" cm="1">
        <f t="array" ref="AL393">IF($AK393, INDEX(Appliances, $W393, 9), 0)</f>
        <v>0</v>
      </c>
      <c r="AM393" s="211" cm="1">
        <f t="array" ref="AM393">IF($AK393, INDEX(Appliances, $W393, 10), 0)</f>
        <v>0</v>
      </c>
      <c r="AN393" s="212">
        <f t="shared" si="401"/>
        <v>0</v>
      </c>
      <c r="AO393" s="213">
        <f t="shared" si="402"/>
        <v>0</v>
      </c>
      <c r="AP393" s="222" t="str">
        <f t="shared" si="403"/>
        <v>-</v>
      </c>
      <c r="AQ393" s="210">
        <f>_xlfn.MAXIFS(Y!$F$61:$J$61, Y!$F$61:$J$61, "&lt;="&amp;AP393)</f>
        <v>0</v>
      </c>
      <c r="AR393" s="210" cm="1">
        <f t="array" ref="AR393">IFERROR(IF(AN393&gt;0, INDEX(Appliances, $W393, MATCH($AQ393, Y!$F$61:$J$61, 0)+3),0), 0)</f>
        <v>0</v>
      </c>
      <c r="AS393" s="64"/>
      <c r="AT393" s="211" t="b">
        <f t="shared" si="393"/>
        <v>0</v>
      </c>
      <c r="AU393" s="211">
        <f t="shared" si="329"/>
        <v>0</v>
      </c>
      <c r="AV393" s="211">
        <f t="shared" si="330"/>
        <v>0</v>
      </c>
      <c r="AW393" s="212">
        <f t="shared" si="404"/>
        <v>0</v>
      </c>
      <c r="AX393" s="213">
        <f t="shared" si="405"/>
        <v>0</v>
      </c>
      <c r="AY393" s="222" t="str">
        <f t="shared" si="406"/>
        <v>-</v>
      </c>
      <c r="AZ393" s="210">
        <f>_xlfn.MAXIFS(Y!$F$61:$J$61, Y!$F$61:$J$61, "&lt;="&amp;AY393)</f>
        <v>0</v>
      </c>
      <c r="BA393" s="210" cm="1">
        <f t="array" ref="BA393">IFERROR(IF(AW393&gt;0, INDEX(Appliances, $W393, MATCH($AQ393, Y!$F$61:$J$61, 0)+3),0), 0)</f>
        <v>0</v>
      </c>
      <c r="BB393" s="64"/>
    </row>
    <row r="394" spans="1:54" s="264" customFormat="1" ht="12" x14ac:dyDescent="0.2">
      <c r="A394" s="64"/>
      <c r="B394" s="251">
        <v>372</v>
      </c>
      <c r="C394" s="255"/>
      <c r="D394" s="255"/>
      <c r="E394" s="256"/>
      <c r="F394" s="257" t="str">
        <f>IFERROR(VLOOKUP(E394, Z!$A$2:$C$4127, 3, FALSE), "")</f>
        <v/>
      </c>
      <c r="G394" s="258"/>
      <c r="H394" s="255"/>
      <c r="I394" s="255"/>
      <c r="J394" s="256"/>
      <c r="K394" s="259"/>
      <c r="L394" s="260"/>
      <c r="M394" s="253">
        <f t="shared" si="390"/>
        <v>0</v>
      </c>
      <c r="N394" s="261"/>
      <c r="O394" s="260"/>
      <c r="P394" s="253">
        <f t="shared" si="394"/>
        <v>0</v>
      </c>
      <c r="Q394" s="261"/>
      <c r="R394" s="260"/>
      <c r="S394" s="262">
        <f t="shared" si="395"/>
        <v>0</v>
      </c>
      <c r="T394" s="268"/>
      <c r="U394" s="263">
        <f t="shared" si="396"/>
        <v>0</v>
      </c>
      <c r="V394" s="64"/>
      <c r="W394" s="210">
        <f t="shared" si="407"/>
        <v>0</v>
      </c>
      <c r="X394" s="210" t="str">
        <f t="shared" si="397"/>
        <v>-</v>
      </c>
      <c r="Y394" s="210" t="e">
        <f>IF(X394, MATCH(J394, Y!$F$62:$H$62, 0), 0)</f>
        <v>#VALUE!</v>
      </c>
      <c r="Z394" s="210" cm="1">
        <f t="array" ref="Z394">IFERROR(IF($X394, INDEX(Appliances, $W394, $Y394+3), 0), 0)</f>
        <v>0</v>
      </c>
      <c r="AA394" s="64"/>
      <c r="AB394" s="211" t="b">
        <f t="shared" si="391"/>
        <v>0</v>
      </c>
      <c r="AC394" s="211" cm="1">
        <f t="array" ref="AC394">IF($AB394, INDEX(Appliances, $W394, 9), 0)</f>
        <v>0</v>
      </c>
      <c r="AD394" s="211" cm="1">
        <f t="array" ref="AD394">IF($AB394, INDEX(Appliances, $W394, 10), 0)</f>
        <v>0</v>
      </c>
      <c r="AE394" s="212">
        <f t="shared" si="398"/>
        <v>0</v>
      </c>
      <c r="AF394" s="213">
        <f t="shared" si="399"/>
        <v>0</v>
      </c>
      <c r="AG394" s="222" t="str">
        <f t="shared" si="400"/>
        <v>-</v>
      </c>
      <c r="AH394" s="210">
        <f>_xlfn.MAXIFS(Y!$F$61:$J$61, Y!$F$61:$J$61, "&lt;="&amp;AG394)</f>
        <v>0</v>
      </c>
      <c r="AI394" s="210" cm="1">
        <f t="array" ref="AI394">IFERROR(IF(AE394&gt;0, INDEX(Appliances, $W394, MATCH($AH394, Y!$F$61:$J$61, 0)+3),0), 0)</f>
        <v>0</v>
      </c>
      <c r="AJ394" s="64"/>
      <c r="AK394" s="211" t="b">
        <f t="shared" si="392"/>
        <v>0</v>
      </c>
      <c r="AL394" s="211" cm="1">
        <f t="array" ref="AL394">IF($AK394, INDEX(Appliances, $W394, 9), 0)</f>
        <v>0</v>
      </c>
      <c r="AM394" s="211" cm="1">
        <f t="array" ref="AM394">IF($AK394, INDEX(Appliances, $W394, 10), 0)</f>
        <v>0</v>
      </c>
      <c r="AN394" s="212">
        <f t="shared" si="401"/>
        <v>0</v>
      </c>
      <c r="AO394" s="213">
        <f t="shared" si="402"/>
        <v>0</v>
      </c>
      <c r="AP394" s="222" t="str">
        <f t="shared" si="403"/>
        <v>-</v>
      </c>
      <c r="AQ394" s="210">
        <f>_xlfn.MAXIFS(Y!$F$61:$J$61, Y!$F$61:$J$61, "&lt;="&amp;AP394)</f>
        <v>0</v>
      </c>
      <c r="AR394" s="210" cm="1">
        <f t="array" ref="AR394">IFERROR(IF(AN394&gt;0, INDEX(Appliances, $W394, MATCH($AQ394, Y!$F$61:$J$61, 0)+3),0), 0)</f>
        <v>0</v>
      </c>
      <c r="AS394" s="64"/>
      <c r="AT394" s="211" t="b">
        <f t="shared" si="393"/>
        <v>0</v>
      </c>
      <c r="AU394" s="211">
        <f t="shared" si="332"/>
        <v>0</v>
      </c>
      <c r="AV394" s="211">
        <f t="shared" si="333"/>
        <v>0</v>
      </c>
      <c r="AW394" s="212">
        <f t="shared" si="404"/>
        <v>0</v>
      </c>
      <c r="AX394" s="213">
        <f t="shared" si="405"/>
        <v>0</v>
      </c>
      <c r="AY394" s="222" t="str">
        <f t="shared" si="406"/>
        <v>-</v>
      </c>
      <c r="AZ394" s="210">
        <f>_xlfn.MAXIFS(Y!$F$61:$J$61, Y!$F$61:$J$61, "&lt;="&amp;AY394)</f>
        <v>0</v>
      </c>
      <c r="BA394" s="210" cm="1">
        <f t="array" ref="BA394">IFERROR(IF(AW394&gt;0, INDEX(Appliances, $W394, MATCH($AQ394, Y!$F$61:$J$61, 0)+3),0), 0)</f>
        <v>0</v>
      </c>
      <c r="BB394" s="64"/>
    </row>
    <row r="395" spans="1:54" s="264" customFormat="1" ht="12" x14ac:dyDescent="0.2">
      <c r="A395" s="64"/>
      <c r="B395" s="251">
        <v>373</v>
      </c>
      <c r="C395" s="255"/>
      <c r="D395" s="255"/>
      <c r="E395" s="256"/>
      <c r="F395" s="257" t="str">
        <f>IFERROR(VLOOKUP(E395, Z!$A$2:$C$4127, 3, FALSE), "")</f>
        <v/>
      </c>
      <c r="G395" s="258"/>
      <c r="H395" s="255"/>
      <c r="I395" s="255"/>
      <c r="J395" s="256"/>
      <c r="K395" s="259"/>
      <c r="L395" s="260"/>
      <c r="M395" s="253">
        <f t="shared" si="390"/>
        <v>0</v>
      </c>
      <c r="N395" s="261"/>
      <c r="O395" s="260"/>
      <c r="P395" s="253">
        <f t="shared" si="394"/>
        <v>0</v>
      </c>
      <c r="Q395" s="261"/>
      <c r="R395" s="260"/>
      <c r="S395" s="262">
        <f t="shared" si="395"/>
        <v>0</v>
      </c>
      <c r="T395" s="268"/>
      <c r="U395" s="263">
        <f t="shared" si="396"/>
        <v>0</v>
      </c>
      <c r="V395" s="64"/>
      <c r="W395" s="210">
        <f t="shared" si="407"/>
        <v>0</v>
      </c>
      <c r="X395" s="210" t="str">
        <f t="shared" si="397"/>
        <v>-</v>
      </c>
      <c r="Y395" s="210" t="e">
        <f>IF(X395, MATCH(J395, Y!$F$62:$H$62, 0), 0)</f>
        <v>#VALUE!</v>
      </c>
      <c r="Z395" s="210" cm="1">
        <f t="array" ref="Z395">IFERROR(IF($X395, INDEX(Appliances, $W395, $Y395+3), 0), 0)</f>
        <v>0</v>
      </c>
      <c r="AA395" s="64"/>
      <c r="AB395" s="211" t="b">
        <f t="shared" si="391"/>
        <v>0</v>
      </c>
      <c r="AC395" s="211" cm="1">
        <f t="array" ref="AC395">IF($AB395, INDEX(Appliances, $W395, 9), 0)</f>
        <v>0</v>
      </c>
      <c r="AD395" s="211" cm="1">
        <f t="array" ref="AD395">IF($AB395, INDEX(Appliances, $W395, 10), 0)</f>
        <v>0</v>
      </c>
      <c r="AE395" s="212">
        <f t="shared" si="398"/>
        <v>0</v>
      </c>
      <c r="AF395" s="213">
        <f t="shared" si="399"/>
        <v>0</v>
      </c>
      <c r="AG395" s="222" t="str">
        <f t="shared" si="400"/>
        <v>-</v>
      </c>
      <c r="AH395" s="210">
        <f>_xlfn.MAXIFS(Y!$F$61:$J$61, Y!$F$61:$J$61, "&lt;="&amp;AG395)</f>
        <v>0</v>
      </c>
      <c r="AI395" s="210" cm="1">
        <f t="array" ref="AI395">IFERROR(IF(AE395&gt;0, INDEX(Appliances, $W395, MATCH($AH395, Y!$F$61:$J$61, 0)+3),0), 0)</f>
        <v>0</v>
      </c>
      <c r="AJ395" s="64"/>
      <c r="AK395" s="211" t="b">
        <f t="shared" si="392"/>
        <v>0</v>
      </c>
      <c r="AL395" s="211" cm="1">
        <f t="array" ref="AL395">IF($AK395, INDEX(Appliances, $W395, 9), 0)</f>
        <v>0</v>
      </c>
      <c r="AM395" s="211" cm="1">
        <f t="array" ref="AM395">IF($AK395, INDEX(Appliances, $W395, 10), 0)</f>
        <v>0</v>
      </c>
      <c r="AN395" s="212">
        <f t="shared" si="401"/>
        <v>0</v>
      </c>
      <c r="AO395" s="213">
        <f t="shared" si="402"/>
        <v>0</v>
      </c>
      <c r="AP395" s="222" t="str">
        <f t="shared" si="403"/>
        <v>-</v>
      </c>
      <c r="AQ395" s="210">
        <f>_xlfn.MAXIFS(Y!$F$61:$J$61, Y!$F$61:$J$61, "&lt;="&amp;AP395)</f>
        <v>0</v>
      </c>
      <c r="AR395" s="210" cm="1">
        <f t="array" ref="AR395">IFERROR(IF(AN395&gt;0, INDEX(Appliances, $W395, MATCH($AQ395, Y!$F$61:$J$61, 0)+3),0), 0)</f>
        <v>0</v>
      </c>
      <c r="AS395" s="64"/>
      <c r="AT395" s="211" t="b">
        <f t="shared" si="393"/>
        <v>0</v>
      </c>
      <c r="AU395" s="211">
        <f t="shared" si="329"/>
        <v>0</v>
      </c>
      <c r="AV395" s="211">
        <f t="shared" si="330"/>
        <v>0</v>
      </c>
      <c r="AW395" s="212">
        <f t="shared" si="404"/>
        <v>0</v>
      </c>
      <c r="AX395" s="213">
        <f t="shared" si="405"/>
        <v>0</v>
      </c>
      <c r="AY395" s="222" t="str">
        <f t="shared" si="406"/>
        <v>-</v>
      </c>
      <c r="AZ395" s="210">
        <f>_xlfn.MAXIFS(Y!$F$61:$J$61, Y!$F$61:$J$61, "&lt;="&amp;AY395)</f>
        <v>0</v>
      </c>
      <c r="BA395" s="210" cm="1">
        <f t="array" ref="BA395">IFERROR(IF(AW395&gt;0, INDEX(Appliances, $W395, MATCH($AQ395, Y!$F$61:$J$61, 0)+3),0), 0)</f>
        <v>0</v>
      </c>
      <c r="BB395" s="64"/>
    </row>
    <row r="396" spans="1:54" s="264" customFormat="1" ht="12" x14ac:dyDescent="0.2">
      <c r="A396" s="64"/>
      <c r="B396" s="251">
        <v>374</v>
      </c>
      <c r="C396" s="255"/>
      <c r="D396" s="255"/>
      <c r="E396" s="256"/>
      <c r="F396" s="257" t="str">
        <f>IFERROR(VLOOKUP(E396, Z!$A$2:$C$4127, 3, FALSE), "")</f>
        <v/>
      </c>
      <c r="G396" s="258"/>
      <c r="H396" s="255"/>
      <c r="I396" s="255"/>
      <c r="J396" s="256"/>
      <c r="K396" s="259"/>
      <c r="L396" s="260"/>
      <c r="M396" s="253">
        <f t="shared" si="390"/>
        <v>0</v>
      </c>
      <c r="N396" s="261"/>
      <c r="O396" s="260"/>
      <c r="P396" s="253">
        <f t="shared" si="394"/>
        <v>0</v>
      </c>
      <c r="Q396" s="261"/>
      <c r="R396" s="260"/>
      <c r="S396" s="262">
        <f t="shared" si="395"/>
        <v>0</v>
      </c>
      <c r="T396" s="268"/>
      <c r="U396" s="263">
        <f t="shared" si="396"/>
        <v>0</v>
      </c>
      <c r="V396" s="64"/>
      <c r="W396" s="210">
        <f t="shared" si="407"/>
        <v>0</v>
      </c>
      <c r="X396" s="210" t="str">
        <f t="shared" si="397"/>
        <v>-</v>
      </c>
      <c r="Y396" s="210" t="e">
        <f>IF(X396, MATCH(J396, Y!$F$62:$H$62, 0), 0)</f>
        <v>#VALUE!</v>
      </c>
      <c r="Z396" s="210" cm="1">
        <f t="array" ref="Z396">IFERROR(IF($X396, INDEX(Appliances, $W396, $Y396+3), 0), 0)</f>
        <v>0</v>
      </c>
      <c r="AA396" s="64"/>
      <c r="AB396" s="211" t="b">
        <f t="shared" si="391"/>
        <v>0</v>
      </c>
      <c r="AC396" s="211" cm="1">
        <f t="array" ref="AC396">IF($AB396, INDEX(Appliances, $W396, 9), 0)</f>
        <v>0</v>
      </c>
      <c r="AD396" s="211" cm="1">
        <f t="array" ref="AD396">IF($AB396, INDEX(Appliances, $W396, 10), 0)</f>
        <v>0</v>
      </c>
      <c r="AE396" s="212">
        <f t="shared" si="398"/>
        <v>0</v>
      </c>
      <c r="AF396" s="213">
        <f t="shared" si="399"/>
        <v>0</v>
      </c>
      <c r="AG396" s="222" t="str">
        <f t="shared" si="400"/>
        <v>-</v>
      </c>
      <c r="AH396" s="210">
        <f>_xlfn.MAXIFS(Y!$F$61:$J$61, Y!$F$61:$J$61, "&lt;="&amp;AG396)</f>
        <v>0</v>
      </c>
      <c r="AI396" s="210" cm="1">
        <f t="array" ref="AI396">IFERROR(IF(AE396&gt;0, INDEX(Appliances, $W396, MATCH($AH396, Y!$F$61:$J$61, 0)+3),0), 0)</f>
        <v>0</v>
      </c>
      <c r="AJ396" s="64"/>
      <c r="AK396" s="211" t="b">
        <f t="shared" si="392"/>
        <v>0</v>
      </c>
      <c r="AL396" s="211" cm="1">
        <f t="array" ref="AL396">IF($AK396, INDEX(Appliances, $W396, 9), 0)</f>
        <v>0</v>
      </c>
      <c r="AM396" s="211" cm="1">
        <f t="array" ref="AM396">IF($AK396, INDEX(Appliances, $W396, 10), 0)</f>
        <v>0</v>
      </c>
      <c r="AN396" s="212">
        <f t="shared" si="401"/>
        <v>0</v>
      </c>
      <c r="AO396" s="213">
        <f t="shared" si="402"/>
        <v>0</v>
      </c>
      <c r="AP396" s="222" t="str">
        <f t="shared" si="403"/>
        <v>-</v>
      </c>
      <c r="AQ396" s="210">
        <f>_xlfn.MAXIFS(Y!$F$61:$J$61, Y!$F$61:$J$61, "&lt;="&amp;AP396)</f>
        <v>0</v>
      </c>
      <c r="AR396" s="210" cm="1">
        <f t="array" ref="AR396">IFERROR(IF(AN396&gt;0, INDEX(Appliances, $W396, MATCH($AQ396, Y!$F$61:$J$61, 0)+3),0), 0)</f>
        <v>0</v>
      </c>
      <c r="AS396" s="64"/>
      <c r="AT396" s="211" t="b">
        <f t="shared" si="393"/>
        <v>0</v>
      </c>
      <c r="AU396" s="211">
        <f t="shared" si="332"/>
        <v>0</v>
      </c>
      <c r="AV396" s="211">
        <f t="shared" si="333"/>
        <v>0</v>
      </c>
      <c r="AW396" s="212">
        <f t="shared" si="404"/>
        <v>0</v>
      </c>
      <c r="AX396" s="213">
        <f t="shared" si="405"/>
        <v>0</v>
      </c>
      <c r="AY396" s="222" t="str">
        <f t="shared" si="406"/>
        <v>-</v>
      </c>
      <c r="AZ396" s="210">
        <f>_xlfn.MAXIFS(Y!$F$61:$J$61, Y!$F$61:$J$61, "&lt;="&amp;AY396)</f>
        <v>0</v>
      </c>
      <c r="BA396" s="210" cm="1">
        <f t="array" ref="BA396">IFERROR(IF(AW396&gt;0, INDEX(Appliances, $W396, MATCH($AQ396, Y!$F$61:$J$61, 0)+3),0), 0)</f>
        <v>0</v>
      </c>
      <c r="BB396" s="64"/>
    </row>
    <row r="397" spans="1:54" s="264" customFormat="1" ht="12" x14ac:dyDescent="0.2">
      <c r="A397" s="64"/>
      <c r="B397" s="251">
        <v>375</v>
      </c>
      <c r="C397" s="255"/>
      <c r="D397" s="255"/>
      <c r="E397" s="256"/>
      <c r="F397" s="257" t="str">
        <f>IFERROR(VLOOKUP(E397, Z!$A$2:$C$4127, 3, FALSE), "")</f>
        <v/>
      </c>
      <c r="G397" s="258"/>
      <c r="H397" s="255"/>
      <c r="I397" s="255"/>
      <c r="J397" s="256"/>
      <c r="K397" s="259"/>
      <c r="L397" s="260"/>
      <c r="M397" s="253">
        <f t="shared" si="390"/>
        <v>0</v>
      </c>
      <c r="N397" s="261"/>
      <c r="O397" s="260"/>
      <c r="P397" s="253">
        <f t="shared" si="394"/>
        <v>0</v>
      </c>
      <c r="Q397" s="261"/>
      <c r="R397" s="260"/>
      <c r="S397" s="262">
        <f t="shared" si="395"/>
        <v>0</v>
      </c>
      <c r="T397" s="268"/>
      <c r="U397" s="263">
        <f t="shared" si="396"/>
        <v>0</v>
      </c>
      <c r="V397" s="64"/>
      <c r="W397" s="210">
        <f t="shared" si="407"/>
        <v>0</v>
      </c>
      <c r="X397" s="210" t="str">
        <f t="shared" si="397"/>
        <v>-</v>
      </c>
      <c r="Y397" s="210" t="e">
        <f>IF(X397, MATCH(J397, Y!$F$62:$H$62, 0), 0)</f>
        <v>#VALUE!</v>
      </c>
      <c r="Z397" s="210" cm="1">
        <f t="array" ref="Z397">IFERROR(IF($X397, INDEX(Appliances, $W397, $Y397+3), 0), 0)</f>
        <v>0</v>
      </c>
      <c r="AA397" s="64"/>
      <c r="AB397" s="211" t="b">
        <f t="shared" si="391"/>
        <v>0</v>
      </c>
      <c r="AC397" s="211" cm="1">
        <f t="array" ref="AC397">IF($AB397, INDEX(Appliances, $W397, 9), 0)</f>
        <v>0</v>
      </c>
      <c r="AD397" s="211" cm="1">
        <f t="array" ref="AD397">IF($AB397, INDEX(Appliances, $W397, 10), 0)</f>
        <v>0</v>
      </c>
      <c r="AE397" s="212">
        <f t="shared" si="398"/>
        <v>0</v>
      </c>
      <c r="AF397" s="213">
        <f t="shared" si="399"/>
        <v>0</v>
      </c>
      <c r="AG397" s="222" t="str">
        <f t="shared" si="400"/>
        <v>-</v>
      </c>
      <c r="AH397" s="210">
        <f>_xlfn.MAXIFS(Y!$F$61:$J$61, Y!$F$61:$J$61, "&lt;="&amp;AG397)</f>
        <v>0</v>
      </c>
      <c r="AI397" s="210" cm="1">
        <f t="array" ref="AI397">IFERROR(IF(AE397&gt;0, INDEX(Appliances, $W397, MATCH($AH397, Y!$F$61:$J$61, 0)+3),0), 0)</f>
        <v>0</v>
      </c>
      <c r="AJ397" s="64"/>
      <c r="AK397" s="211" t="b">
        <f t="shared" si="392"/>
        <v>0</v>
      </c>
      <c r="AL397" s="211" cm="1">
        <f t="array" ref="AL397">IF($AK397, INDEX(Appliances, $W397, 9), 0)</f>
        <v>0</v>
      </c>
      <c r="AM397" s="211" cm="1">
        <f t="array" ref="AM397">IF($AK397, INDEX(Appliances, $W397, 10), 0)</f>
        <v>0</v>
      </c>
      <c r="AN397" s="212">
        <f t="shared" si="401"/>
        <v>0</v>
      </c>
      <c r="AO397" s="213">
        <f t="shared" si="402"/>
        <v>0</v>
      </c>
      <c r="AP397" s="222" t="str">
        <f t="shared" si="403"/>
        <v>-</v>
      </c>
      <c r="AQ397" s="210">
        <f>_xlfn.MAXIFS(Y!$F$61:$J$61, Y!$F$61:$J$61, "&lt;="&amp;AP397)</f>
        <v>0</v>
      </c>
      <c r="AR397" s="210" cm="1">
        <f t="array" ref="AR397">IFERROR(IF(AN397&gt;0, INDEX(Appliances, $W397, MATCH($AQ397, Y!$F$61:$J$61, 0)+3),0), 0)</f>
        <v>0</v>
      </c>
      <c r="AS397" s="64"/>
      <c r="AT397" s="211" t="b">
        <f t="shared" si="393"/>
        <v>0</v>
      </c>
      <c r="AU397" s="211">
        <f t="shared" si="329"/>
        <v>0</v>
      </c>
      <c r="AV397" s="211">
        <f t="shared" si="330"/>
        <v>0</v>
      </c>
      <c r="AW397" s="212">
        <f t="shared" si="404"/>
        <v>0</v>
      </c>
      <c r="AX397" s="213">
        <f t="shared" si="405"/>
        <v>0</v>
      </c>
      <c r="AY397" s="222" t="str">
        <f t="shared" si="406"/>
        <v>-</v>
      </c>
      <c r="AZ397" s="210">
        <f>_xlfn.MAXIFS(Y!$F$61:$J$61, Y!$F$61:$J$61, "&lt;="&amp;AY397)</f>
        <v>0</v>
      </c>
      <c r="BA397" s="210" cm="1">
        <f t="array" ref="BA397">IFERROR(IF(AW397&gt;0, INDEX(Appliances, $W397, MATCH($AQ397, Y!$F$61:$J$61, 0)+3),0), 0)</f>
        <v>0</v>
      </c>
      <c r="BB397" s="64"/>
    </row>
    <row r="398" spans="1:54" s="264" customFormat="1" ht="12" x14ac:dyDescent="0.2">
      <c r="A398" s="64"/>
      <c r="B398" s="251">
        <v>376</v>
      </c>
      <c r="C398" s="255"/>
      <c r="D398" s="255"/>
      <c r="E398" s="256"/>
      <c r="F398" s="257" t="str">
        <f>IFERROR(VLOOKUP(E398, Z!$A$2:$C$4127, 3, FALSE), "")</f>
        <v/>
      </c>
      <c r="G398" s="258"/>
      <c r="H398" s="255"/>
      <c r="I398" s="255"/>
      <c r="J398" s="256"/>
      <c r="K398" s="259"/>
      <c r="L398" s="260"/>
      <c r="M398" s="253">
        <f t="shared" si="390"/>
        <v>0</v>
      </c>
      <c r="N398" s="261"/>
      <c r="O398" s="260"/>
      <c r="P398" s="253">
        <f t="shared" si="394"/>
        <v>0</v>
      </c>
      <c r="Q398" s="261"/>
      <c r="R398" s="260"/>
      <c r="S398" s="262">
        <f t="shared" si="395"/>
        <v>0</v>
      </c>
      <c r="T398" s="268"/>
      <c r="U398" s="263">
        <f t="shared" si="396"/>
        <v>0</v>
      </c>
      <c r="V398" s="64"/>
      <c r="W398" s="210">
        <f t="shared" si="407"/>
        <v>0</v>
      </c>
      <c r="X398" s="210" t="str">
        <f t="shared" si="397"/>
        <v>-</v>
      </c>
      <c r="Y398" s="210" t="e">
        <f>IF(X398, MATCH(J398, Y!$F$62:$H$62, 0), 0)</f>
        <v>#VALUE!</v>
      </c>
      <c r="Z398" s="210" cm="1">
        <f t="array" ref="Z398">IFERROR(IF($X398, INDEX(Appliances, $W398, $Y398+3), 0), 0)</f>
        <v>0</v>
      </c>
      <c r="AA398" s="64"/>
      <c r="AB398" s="211" t="b">
        <f t="shared" si="391"/>
        <v>0</v>
      </c>
      <c r="AC398" s="211" cm="1">
        <f t="array" ref="AC398">IF($AB398, INDEX(Appliances, $W398, 9), 0)</f>
        <v>0</v>
      </c>
      <c r="AD398" s="211" cm="1">
        <f t="array" ref="AD398">IF($AB398, INDEX(Appliances, $W398, 10), 0)</f>
        <v>0</v>
      </c>
      <c r="AE398" s="212">
        <f t="shared" si="398"/>
        <v>0</v>
      </c>
      <c r="AF398" s="213">
        <f t="shared" si="399"/>
        <v>0</v>
      </c>
      <c r="AG398" s="222" t="str">
        <f t="shared" si="400"/>
        <v>-</v>
      </c>
      <c r="AH398" s="210">
        <f>_xlfn.MAXIFS(Y!$F$61:$J$61, Y!$F$61:$J$61, "&lt;="&amp;AG398)</f>
        <v>0</v>
      </c>
      <c r="AI398" s="210" cm="1">
        <f t="array" ref="AI398">IFERROR(IF(AE398&gt;0, INDEX(Appliances, $W398, MATCH($AH398, Y!$F$61:$J$61, 0)+3),0), 0)</f>
        <v>0</v>
      </c>
      <c r="AJ398" s="64"/>
      <c r="AK398" s="211" t="b">
        <f t="shared" si="392"/>
        <v>0</v>
      </c>
      <c r="AL398" s="211" cm="1">
        <f t="array" ref="AL398">IF($AK398, INDEX(Appliances, $W398, 9), 0)</f>
        <v>0</v>
      </c>
      <c r="AM398" s="211" cm="1">
        <f t="array" ref="AM398">IF($AK398, INDEX(Appliances, $W398, 10), 0)</f>
        <v>0</v>
      </c>
      <c r="AN398" s="212">
        <f t="shared" si="401"/>
        <v>0</v>
      </c>
      <c r="AO398" s="213">
        <f t="shared" si="402"/>
        <v>0</v>
      </c>
      <c r="AP398" s="222" t="str">
        <f t="shared" si="403"/>
        <v>-</v>
      </c>
      <c r="AQ398" s="210">
        <f>_xlfn.MAXIFS(Y!$F$61:$J$61, Y!$F$61:$J$61, "&lt;="&amp;AP398)</f>
        <v>0</v>
      </c>
      <c r="AR398" s="210" cm="1">
        <f t="array" ref="AR398">IFERROR(IF(AN398&gt;0, INDEX(Appliances, $W398, MATCH($AQ398, Y!$F$61:$J$61, 0)+3),0), 0)</f>
        <v>0</v>
      </c>
      <c r="AS398" s="64"/>
      <c r="AT398" s="211" t="b">
        <f t="shared" si="393"/>
        <v>0</v>
      </c>
      <c r="AU398" s="211">
        <f t="shared" si="332"/>
        <v>0</v>
      </c>
      <c r="AV398" s="211">
        <f t="shared" si="333"/>
        <v>0</v>
      </c>
      <c r="AW398" s="212">
        <f t="shared" si="404"/>
        <v>0</v>
      </c>
      <c r="AX398" s="213">
        <f t="shared" si="405"/>
        <v>0</v>
      </c>
      <c r="AY398" s="222" t="str">
        <f t="shared" si="406"/>
        <v>-</v>
      </c>
      <c r="AZ398" s="210">
        <f>_xlfn.MAXIFS(Y!$F$61:$J$61, Y!$F$61:$J$61, "&lt;="&amp;AY398)</f>
        <v>0</v>
      </c>
      <c r="BA398" s="210" cm="1">
        <f t="array" ref="BA398">IFERROR(IF(AW398&gt;0, INDEX(Appliances, $W398, MATCH($AQ398, Y!$F$61:$J$61, 0)+3),0), 0)</f>
        <v>0</v>
      </c>
      <c r="BB398" s="64"/>
    </row>
    <row r="399" spans="1:54" s="264" customFormat="1" ht="12" x14ac:dyDescent="0.2">
      <c r="A399" s="64"/>
      <c r="B399" s="251">
        <v>377</v>
      </c>
      <c r="C399" s="255"/>
      <c r="D399" s="255"/>
      <c r="E399" s="256"/>
      <c r="F399" s="257" t="str">
        <f>IFERROR(VLOOKUP(E399, Z!$A$2:$C$4127, 3, FALSE), "")</f>
        <v/>
      </c>
      <c r="G399" s="258"/>
      <c r="H399" s="255"/>
      <c r="I399" s="255"/>
      <c r="J399" s="256"/>
      <c r="K399" s="259"/>
      <c r="L399" s="260"/>
      <c r="M399" s="253">
        <f t="shared" si="390"/>
        <v>0</v>
      </c>
      <c r="N399" s="261"/>
      <c r="O399" s="260"/>
      <c r="P399" s="253">
        <f t="shared" si="394"/>
        <v>0</v>
      </c>
      <c r="Q399" s="261"/>
      <c r="R399" s="260"/>
      <c r="S399" s="262">
        <f t="shared" si="395"/>
        <v>0</v>
      </c>
      <c r="T399" s="268"/>
      <c r="U399" s="263">
        <f t="shared" si="396"/>
        <v>0</v>
      </c>
      <c r="V399" s="64"/>
      <c r="W399" s="210">
        <f t="shared" si="407"/>
        <v>0</v>
      </c>
      <c r="X399" s="210" t="str">
        <f t="shared" si="397"/>
        <v>-</v>
      </c>
      <c r="Y399" s="210" t="e">
        <f>IF(X399, MATCH(J399, Y!$F$62:$H$62, 0), 0)</f>
        <v>#VALUE!</v>
      </c>
      <c r="Z399" s="210" cm="1">
        <f t="array" ref="Z399">IFERROR(IF($X399, INDEX(Appliances, $W399, $Y399+3), 0), 0)</f>
        <v>0</v>
      </c>
      <c r="AA399" s="64"/>
      <c r="AB399" s="211" t="b">
        <f t="shared" si="391"/>
        <v>0</v>
      </c>
      <c r="AC399" s="211" cm="1">
        <f t="array" ref="AC399">IF($AB399, INDEX(Appliances, $W399, 9), 0)</f>
        <v>0</v>
      </c>
      <c r="AD399" s="211" cm="1">
        <f t="array" ref="AD399">IF($AB399, INDEX(Appliances, $W399, 10), 0)</f>
        <v>0</v>
      </c>
      <c r="AE399" s="212">
        <f t="shared" si="398"/>
        <v>0</v>
      </c>
      <c r="AF399" s="213">
        <f t="shared" si="399"/>
        <v>0</v>
      </c>
      <c r="AG399" s="222" t="str">
        <f t="shared" si="400"/>
        <v>-</v>
      </c>
      <c r="AH399" s="210">
        <f>_xlfn.MAXIFS(Y!$F$61:$J$61, Y!$F$61:$J$61, "&lt;="&amp;AG399)</f>
        <v>0</v>
      </c>
      <c r="AI399" s="210" cm="1">
        <f t="array" ref="AI399">IFERROR(IF(AE399&gt;0, INDEX(Appliances, $W399, MATCH($AH399, Y!$F$61:$J$61, 0)+3),0), 0)</f>
        <v>0</v>
      </c>
      <c r="AJ399" s="64"/>
      <c r="AK399" s="211" t="b">
        <f t="shared" si="392"/>
        <v>0</v>
      </c>
      <c r="AL399" s="211" cm="1">
        <f t="array" ref="AL399">IF($AK399, INDEX(Appliances, $W399, 9), 0)</f>
        <v>0</v>
      </c>
      <c r="AM399" s="211" cm="1">
        <f t="array" ref="AM399">IF($AK399, INDEX(Appliances, $W399, 10), 0)</f>
        <v>0</v>
      </c>
      <c r="AN399" s="212">
        <f t="shared" si="401"/>
        <v>0</v>
      </c>
      <c r="AO399" s="213">
        <f t="shared" si="402"/>
        <v>0</v>
      </c>
      <c r="AP399" s="222" t="str">
        <f t="shared" si="403"/>
        <v>-</v>
      </c>
      <c r="AQ399" s="210">
        <f>_xlfn.MAXIFS(Y!$F$61:$J$61, Y!$F$61:$J$61, "&lt;="&amp;AP399)</f>
        <v>0</v>
      </c>
      <c r="AR399" s="210" cm="1">
        <f t="array" ref="AR399">IFERROR(IF(AN399&gt;0, INDEX(Appliances, $W399, MATCH($AQ399, Y!$F$61:$J$61, 0)+3),0), 0)</f>
        <v>0</v>
      </c>
      <c r="AS399" s="64"/>
      <c r="AT399" s="211" t="b">
        <f t="shared" si="393"/>
        <v>0</v>
      </c>
      <c r="AU399" s="211">
        <f t="shared" si="329"/>
        <v>0</v>
      </c>
      <c r="AV399" s="211">
        <f t="shared" si="330"/>
        <v>0</v>
      </c>
      <c r="AW399" s="212">
        <f t="shared" si="404"/>
        <v>0</v>
      </c>
      <c r="AX399" s="213">
        <f t="shared" si="405"/>
        <v>0</v>
      </c>
      <c r="AY399" s="222" t="str">
        <f t="shared" si="406"/>
        <v>-</v>
      </c>
      <c r="AZ399" s="210">
        <f>_xlfn.MAXIFS(Y!$F$61:$J$61, Y!$F$61:$J$61, "&lt;="&amp;AY399)</f>
        <v>0</v>
      </c>
      <c r="BA399" s="210" cm="1">
        <f t="array" ref="BA399">IFERROR(IF(AW399&gt;0, INDEX(Appliances, $W399, MATCH($AQ399, Y!$F$61:$J$61, 0)+3),0), 0)</f>
        <v>0</v>
      </c>
      <c r="BB399" s="64"/>
    </row>
    <row r="400" spans="1:54" s="264" customFormat="1" ht="12" x14ac:dyDescent="0.2">
      <c r="A400" s="64"/>
      <c r="B400" s="251">
        <v>378</v>
      </c>
      <c r="C400" s="255"/>
      <c r="D400" s="255"/>
      <c r="E400" s="256"/>
      <c r="F400" s="257" t="str">
        <f>IFERROR(VLOOKUP(E400, Z!$A$2:$C$4127, 3, FALSE), "")</f>
        <v/>
      </c>
      <c r="G400" s="258"/>
      <c r="H400" s="255"/>
      <c r="I400" s="255"/>
      <c r="J400" s="256"/>
      <c r="K400" s="259"/>
      <c r="L400" s="260"/>
      <c r="M400" s="253">
        <f t="shared" si="390"/>
        <v>0</v>
      </c>
      <c r="N400" s="261"/>
      <c r="O400" s="260"/>
      <c r="P400" s="253">
        <f t="shared" si="394"/>
        <v>0</v>
      </c>
      <c r="Q400" s="261"/>
      <c r="R400" s="260"/>
      <c r="S400" s="262">
        <f t="shared" si="395"/>
        <v>0</v>
      </c>
      <c r="T400" s="268"/>
      <c r="U400" s="263">
        <f t="shared" si="396"/>
        <v>0</v>
      </c>
      <c r="V400" s="64"/>
      <c r="W400" s="210">
        <f t="shared" si="407"/>
        <v>0</v>
      </c>
      <c r="X400" s="210" t="str">
        <f t="shared" si="397"/>
        <v>-</v>
      </c>
      <c r="Y400" s="210" t="e">
        <f>IF(X400, MATCH(J400, Y!$F$62:$H$62, 0), 0)</f>
        <v>#VALUE!</v>
      </c>
      <c r="Z400" s="210" cm="1">
        <f t="array" ref="Z400">IFERROR(IF($X400, INDEX(Appliances, $W400, $Y400+3), 0), 0)</f>
        <v>0</v>
      </c>
      <c r="AA400" s="64"/>
      <c r="AB400" s="211" t="b">
        <f t="shared" si="391"/>
        <v>0</v>
      </c>
      <c r="AC400" s="211" cm="1">
        <f t="array" ref="AC400">IF($AB400, INDEX(Appliances, $W400, 9), 0)</f>
        <v>0</v>
      </c>
      <c r="AD400" s="211" cm="1">
        <f t="array" ref="AD400">IF($AB400, INDEX(Appliances, $W400, 10), 0)</f>
        <v>0</v>
      </c>
      <c r="AE400" s="212">
        <f t="shared" si="398"/>
        <v>0</v>
      </c>
      <c r="AF400" s="213">
        <f t="shared" si="399"/>
        <v>0</v>
      </c>
      <c r="AG400" s="222" t="str">
        <f t="shared" si="400"/>
        <v>-</v>
      </c>
      <c r="AH400" s="210">
        <f>_xlfn.MAXIFS(Y!$F$61:$J$61, Y!$F$61:$J$61, "&lt;="&amp;AG400)</f>
        <v>0</v>
      </c>
      <c r="AI400" s="210" cm="1">
        <f t="array" ref="AI400">IFERROR(IF(AE400&gt;0, INDEX(Appliances, $W400, MATCH($AH400, Y!$F$61:$J$61, 0)+3),0), 0)</f>
        <v>0</v>
      </c>
      <c r="AJ400" s="64"/>
      <c r="AK400" s="211" t="b">
        <f t="shared" si="392"/>
        <v>0</v>
      </c>
      <c r="AL400" s="211" cm="1">
        <f t="array" ref="AL400">IF($AK400, INDEX(Appliances, $W400, 9), 0)</f>
        <v>0</v>
      </c>
      <c r="AM400" s="211" cm="1">
        <f t="array" ref="AM400">IF($AK400, INDEX(Appliances, $W400, 10), 0)</f>
        <v>0</v>
      </c>
      <c r="AN400" s="212">
        <f t="shared" si="401"/>
        <v>0</v>
      </c>
      <c r="AO400" s="213">
        <f t="shared" si="402"/>
        <v>0</v>
      </c>
      <c r="AP400" s="222" t="str">
        <f t="shared" si="403"/>
        <v>-</v>
      </c>
      <c r="AQ400" s="210">
        <f>_xlfn.MAXIFS(Y!$F$61:$J$61, Y!$F$61:$J$61, "&lt;="&amp;AP400)</f>
        <v>0</v>
      </c>
      <c r="AR400" s="210" cm="1">
        <f t="array" ref="AR400">IFERROR(IF(AN400&gt;0, INDEX(Appliances, $W400, MATCH($AQ400, Y!$F$61:$J$61, 0)+3),0), 0)</f>
        <v>0</v>
      </c>
      <c r="AS400" s="64"/>
      <c r="AT400" s="211" t="b">
        <f t="shared" si="393"/>
        <v>0</v>
      </c>
      <c r="AU400" s="211">
        <f t="shared" si="332"/>
        <v>0</v>
      </c>
      <c r="AV400" s="211">
        <f t="shared" si="333"/>
        <v>0</v>
      </c>
      <c r="AW400" s="212">
        <f t="shared" si="404"/>
        <v>0</v>
      </c>
      <c r="AX400" s="213">
        <f t="shared" si="405"/>
        <v>0</v>
      </c>
      <c r="AY400" s="222" t="str">
        <f t="shared" si="406"/>
        <v>-</v>
      </c>
      <c r="AZ400" s="210">
        <f>_xlfn.MAXIFS(Y!$F$61:$J$61, Y!$F$61:$J$61, "&lt;="&amp;AY400)</f>
        <v>0</v>
      </c>
      <c r="BA400" s="210" cm="1">
        <f t="array" ref="BA400">IFERROR(IF(AW400&gt;0, INDEX(Appliances, $W400, MATCH($AQ400, Y!$F$61:$J$61, 0)+3),0), 0)</f>
        <v>0</v>
      </c>
      <c r="BB400" s="64"/>
    </row>
    <row r="401" spans="1:54" s="264" customFormat="1" ht="12" x14ac:dyDescent="0.2">
      <c r="A401" s="64"/>
      <c r="B401" s="251">
        <v>379</v>
      </c>
      <c r="C401" s="255"/>
      <c r="D401" s="255"/>
      <c r="E401" s="256"/>
      <c r="F401" s="257" t="str">
        <f>IFERROR(VLOOKUP(E401, Z!$A$2:$C$4127, 3, FALSE), "")</f>
        <v/>
      </c>
      <c r="G401" s="258"/>
      <c r="H401" s="255"/>
      <c r="I401" s="255"/>
      <c r="J401" s="256"/>
      <c r="K401" s="259"/>
      <c r="L401" s="260"/>
      <c r="M401" s="253">
        <f t="shared" si="390"/>
        <v>0</v>
      </c>
      <c r="N401" s="261"/>
      <c r="O401" s="260"/>
      <c r="P401" s="253">
        <f t="shared" si="394"/>
        <v>0</v>
      </c>
      <c r="Q401" s="261"/>
      <c r="R401" s="260"/>
      <c r="S401" s="262">
        <f t="shared" si="395"/>
        <v>0</v>
      </c>
      <c r="T401" s="268"/>
      <c r="U401" s="263">
        <f t="shared" si="396"/>
        <v>0</v>
      </c>
      <c r="V401" s="64"/>
      <c r="W401" s="210">
        <f t="shared" si="407"/>
        <v>0</v>
      </c>
      <c r="X401" s="210" t="str">
        <f t="shared" si="397"/>
        <v>-</v>
      </c>
      <c r="Y401" s="210" t="e">
        <f>IF(X401, MATCH(J401, Y!$F$62:$H$62, 0), 0)</f>
        <v>#VALUE!</v>
      </c>
      <c r="Z401" s="210" cm="1">
        <f t="array" ref="Z401">IFERROR(IF($X401, INDEX(Appliances, $W401, $Y401+3), 0), 0)</f>
        <v>0</v>
      </c>
      <c r="AA401" s="64"/>
      <c r="AB401" s="211" t="b">
        <f t="shared" si="391"/>
        <v>0</v>
      </c>
      <c r="AC401" s="211" cm="1">
        <f t="array" ref="AC401">IF($AB401, INDEX(Appliances, $W401, 9), 0)</f>
        <v>0</v>
      </c>
      <c r="AD401" s="211" cm="1">
        <f t="array" ref="AD401">IF($AB401, INDEX(Appliances, $W401, 10), 0)</f>
        <v>0</v>
      </c>
      <c r="AE401" s="212">
        <f t="shared" si="398"/>
        <v>0</v>
      </c>
      <c r="AF401" s="213">
        <f t="shared" si="399"/>
        <v>0</v>
      </c>
      <c r="AG401" s="222" t="str">
        <f t="shared" si="400"/>
        <v>-</v>
      </c>
      <c r="AH401" s="210">
        <f>_xlfn.MAXIFS(Y!$F$61:$J$61, Y!$F$61:$J$61, "&lt;="&amp;AG401)</f>
        <v>0</v>
      </c>
      <c r="AI401" s="210" cm="1">
        <f t="array" ref="AI401">IFERROR(IF(AE401&gt;0, INDEX(Appliances, $W401, MATCH($AH401, Y!$F$61:$J$61, 0)+3),0), 0)</f>
        <v>0</v>
      </c>
      <c r="AJ401" s="64"/>
      <c r="AK401" s="211" t="b">
        <f t="shared" si="392"/>
        <v>0</v>
      </c>
      <c r="AL401" s="211" cm="1">
        <f t="array" ref="AL401">IF($AK401, INDEX(Appliances, $W401, 9), 0)</f>
        <v>0</v>
      </c>
      <c r="AM401" s="211" cm="1">
        <f t="array" ref="AM401">IF($AK401, INDEX(Appliances, $W401, 10), 0)</f>
        <v>0</v>
      </c>
      <c r="AN401" s="212">
        <f t="shared" si="401"/>
        <v>0</v>
      </c>
      <c r="AO401" s="213">
        <f t="shared" si="402"/>
        <v>0</v>
      </c>
      <c r="AP401" s="222" t="str">
        <f t="shared" si="403"/>
        <v>-</v>
      </c>
      <c r="AQ401" s="210">
        <f>_xlfn.MAXIFS(Y!$F$61:$J$61, Y!$F$61:$J$61, "&lt;="&amp;AP401)</f>
        <v>0</v>
      </c>
      <c r="AR401" s="210" cm="1">
        <f t="array" ref="AR401">IFERROR(IF(AN401&gt;0, INDEX(Appliances, $W401, MATCH($AQ401, Y!$F$61:$J$61, 0)+3),0), 0)</f>
        <v>0</v>
      </c>
      <c r="AS401" s="64"/>
      <c r="AT401" s="211" t="b">
        <f t="shared" si="393"/>
        <v>0</v>
      </c>
      <c r="AU401" s="211">
        <f t="shared" si="329"/>
        <v>0</v>
      </c>
      <c r="AV401" s="211">
        <f t="shared" si="330"/>
        <v>0</v>
      </c>
      <c r="AW401" s="212">
        <f t="shared" si="404"/>
        <v>0</v>
      </c>
      <c r="AX401" s="213">
        <f t="shared" si="405"/>
        <v>0</v>
      </c>
      <c r="AY401" s="222" t="str">
        <f t="shared" si="406"/>
        <v>-</v>
      </c>
      <c r="AZ401" s="210">
        <f>_xlfn.MAXIFS(Y!$F$61:$J$61, Y!$F$61:$J$61, "&lt;="&amp;AY401)</f>
        <v>0</v>
      </c>
      <c r="BA401" s="210" cm="1">
        <f t="array" ref="BA401">IFERROR(IF(AW401&gt;0, INDEX(Appliances, $W401, MATCH($AQ401, Y!$F$61:$J$61, 0)+3),0), 0)</f>
        <v>0</v>
      </c>
      <c r="BB401" s="64"/>
    </row>
    <row r="402" spans="1:54" s="264" customFormat="1" ht="12" x14ac:dyDescent="0.2">
      <c r="A402" s="64"/>
      <c r="B402" s="251">
        <v>380</v>
      </c>
      <c r="C402" s="255"/>
      <c r="D402" s="255"/>
      <c r="E402" s="256"/>
      <c r="F402" s="257" t="str">
        <f>IFERROR(VLOOKUP(E402, Z!$A$2:$C$4127, 3, FALSE), "")</f>
        <v/>
      </c>
      <c r="G402" s="258"/>
      <c r="H402" s="255"/>
      <c r="I402" s="255"/>
      <c r="J402" s="256"/>
      <c r="K402" s="259"/>
      <c r="L402" s="260"/>
      <c r="M402" s="253">
        <f t="shared" si="390"/>
        <v>0</v>
      </c>
      <c r="N402" s="261"/>
      <c r="O402" s="260"/>
      <c r="P402" s="253">
        <f t="shared" si="394"/>
        <v>0</v>
      </c>
      <c r="Q402" s="261"/>
      <c r="R402" s="260"/>
      <c r="S402" s="262">
        <f t="shared" si="395"/>
        <v>0</v>
      </c>
      <c r="T402" s="268"/>
      <c r="U402" s="263">
        <f t="shared" si="396"/>
        <v>0</v>
      </c>
      <c r="V402" s="64"/>
      <c r="W402" s="210">
        <f t="shared" si="407"/>
        <v>0</v>
      </c>
      <c r="X402" s="210" t="str">
        <f t="shared" si="397"/>
        <v>-</v>
      </c>
      <c r="Y402" s="210" t="e">
        <f>IF(X402, MATCH(J402, Y!$F$62:$H$62, 0), 0)</f>
        <v>#VALUE!</v>
      </c>
      <c r="Z402" s="210" cm="1">
        <f t="array" ref="Z402">IFERROR(IF($X402, INDEX(Appliances, $W402, $Y402+3), 0), 0)</f>
        <v>0</v>
      </c>
      <c r="AA402" s="64"/>
      <c r="AB402" s="211" t="b">
        <f t="shared" si="391"/>
        <v>0</v>
      </c>
      <c r="AC402" s="211" cm="1">
        <f t="array" ref="AC402">IF($AB402, INDEX(Appliances, $W402, 9), 0)</f>
        <v>0</v>
      </c>
      <c r="AD402" s="211" cm="1">
        <f t="array" ref="AD402">IF($AB402, INDEX(Appliances, $W402, 10), 0)</f>
        <v>0</v>
      </c>
      <c r="AE402" s="212">
        <f t="shared" si="398"/>
        <v>0</v>
      </c>
      <c r="AF402" s="213">
        <f t="shared" si="399"/>
        <v>0</v>
      </c>
      <c r="AG402" s="222" t="str">
        <f t="shared" si="400"/>
        <v>-</v>
      </c>
      <c r="AH402" s="210">
        <f>_xlfn.MAXIFS(Y!$F$61:$J$61, Y!$F$61:$J$61, "&lt;="&amp;AG402)</f>
        <v>0</v>
      </c>
      <c r="AI402" s="210" cm="1">
        <f t="array" ref="AI402">IFERROR(IF(AE402&gt;0, INDEX(Appliances, $W402, MATCH($AH402, Y!$F$61:$J$61, 0)+3),0), 0)</f>
        <v>0</v>
      </c>
      <c r="AJ402" s="64"/>
      <c r="AK402" s="211" t="b">
        <f t="shared" si="392"/>
        <v>0</v>
      </c>
      <c r="AL402" s="211" cm="1">
        <f t="array" ref="AL402">IF($AK402, INDEX(Appliances, $W402, 9), 0)</f>
        <v>0</v>
      </c>
      <c r="AM402" s="211" cm="1">
        <f t="array" ref="AM402">IF($AK402, INDEX(Appliances, $W402, 10), 0)</f>
        <v>0</v>
      </c>
      <c r="AN402" s="212">
        <f t="shared" si="401"/>
        <v>0</v>
      </c>
      <c r="AO402" s="213">
        <f t="shared" si="402"/>
        <v>0</v>
      </c>
      <c r="AP402" s="222" t="str">
        <f t="shared" si="403"/>
        <v>-</v>
      </c>
      <c r="AQ402" s="210">
        <f>_xlfn.MAXIFS(Y!$F$61:$J$61, Y!$F$61:$J$61, "&lt;="&amp;AP402)</f>
        <v>0</v>
      </c>
      <c r="AR402" s="210" cm="1">
        <f t="array" ref="AR402">IFERROR(IF(AN402&gt;0, INDEX(Appliances, $W402, MATCH($AQ402, Y!$F$61:$J$61, 0)+3),0), 0)</f>
        <v>0</v>
      </c>
      <c r="AS402" s="64"/>
      <c r="AT402" s="211" t="b">
        <f t="shared" si="393"/>
        <v>0</v>
      </c>
      <c r="AU402" s="211">
        <f t="shared" si="332"/>
        <v>0</v>
      </c>
      <c r="AV402" s="211">
        <f t="shared" si="333"/>
        <v>0</v>
      </c>
      <c r="AW402" s="212">
        <f t="shared" si="404"/>
        <v>0</v>
      </c>
      <c r="AX402" s="213">
        <f t="shared" si="405"/>
        <v>0</v>
      </c>
      <c r="AY402" s="222" t="str">
        <f t="shared" si="406"/>
        <v>-</v>
      </c>
      <c r="AZ402" s="210">
        <f>_xlfn.MAXIFS(Y!$F$61:$J$61, Y!$F$61:$J$61, "&lt;="&amp;AY402)</f>
        <v>0</v>
      </c>
      <c r="BA402" s="210" cm="1">
        <f t="array" ref="BA402">IFERROR(IF(AW402&gt;0, INDEX(Appliances, $W402, MATCH($AQ402, Y!$F$61:$J$61, 0)+3),0), 0)</f>
        <v>0</v>
      </c>
      <c r="BB402" s="64"/>
    </row>
    <row r="403" spans="1:54" s="264" customFormat="1" ht="12" x14ac:dyDescent="0.2">
      <c r="A403" s="64"/>
      <c r="B403" s="251">
        <v>381</v>
      </c>
      <c r="C403" s="255"/>
      <c r="D403" s="255"/>
      <c r="E403" s="256"/>
      <c r="F403" s="257" t="str">
        <f>IFERROR(VLOOKUP(E403, Z!$A$2:$C$4127, 3, FALSE), "")</f>
        <v/>
      </c>
      <c r="G403" s="258"/>
      <c r="H403" s="255"/>
      <c r="I403" s="255"/>
      <c r="J403" s="256"/>
      <c r="K403" s="259"/>
      <c r="L403" s="260"/>
      <c r="M403" s="253">
        <f t="shared" si="390"/>
        <v>0</v>
      </c>
      <c r="N403" s="261"/>
      <c r="O403" s="260"/>
      <c r="P403" s="253">
        <f t="shared" si="394"/>
        <v>0</v>
      </c>
      <c r="Q403" s="261"/>
      <c r="R403" s="260"/>
      <c r="S403" s="262">
        <f t="shared" si="395"/>
        <v>0</v>
      </c>
      <c r="T403" s="268"/>
      <c r="U403" s="263">
        <f t="shared" si="396"/>
        <v>0</v>
      </c>
      <c r="V403" s="64"/>
      <c r="W403" s="210">
        <f t="shared" si="407"/>
        <v>0</v>
      </c>
      <c r="X403" s="210" t="str">
        <f t="shared" si="397"/>
        <v>-</v>
      </c>
      <c r="Y403" s="210" t="e">
        <f>IF(X403, MATCH(J403, Y!$F$62:$H$62, 0), 0)</f>
        <v>#VALUE!</v>
      </c>
      <c r="Z403" s="210" cm="1">
        <f t="array" ref="Z403">IFERROR(IF($X403, INDEX(Appliances, $W403, $Y403+3), 0), 0)</f>
        <v>0</v>
      </c>
      <c r="AA403" s="64"/>
      <c r="AB403" s="211" t="b">
        <f t="shared" si="391"/>
        <v>0</v>
      </c>
      <c r="AC403" s="211" cm="1">
        <f t="array" ref="AC403">IF($AB403, INDEX(Appliances, $W403, 9), 0)</f>
        <v>0</v>
      </c>
      <c r="AD403" s="211" cm="1">
        <f t="array" ref="AD403">IF($AB403, INDEX(Appliances, $W403, 10), 0)</f>
        <v>0</v>
      </c>
      <c r="AE403" s="212">
        <f t="shared" si="398"/>
        <v>0</v>
      </c>
      <c r="AF403" s="213">
        <f t="shared" si="399"/>
        <v>0</v>
      </c>
      <c r="AG403" s="222" t="str">
        <f t="shared" si="400"/>
        <v>-</v>
      </c>
      <c r="AH403" s="210">
        <f>_xlfn.MAXIFS(Y!$F$61:$J$61, Y!$F$61:$J$61, "&lt;="&amp;AG403)</f>
        <v>0</v>
      </c>
      <c r="AI403" s="210" cm="1">
        <f t="array" ref="AI403">IFERROR(IF(AE403&gt;0, INDEX(Appliances, $W403, MATCH($AH403, Y!$F$61:$J$61, 0)+3),0), 0)</f>
        <v>0</v>
      </c>
      <c r="AJ403" s="64"/>
      <c r="AK403" s="211" t="b">
        <f t="shared" si="392"/>
        <v>0</v>
      </c>
      <c r="AL403" s="211" cm="1">
        <f t="array" ref="AL403">IF($AK403, INDEX(Appliances, $W403, 9), 0)</f>
        <v>0</v>
      </c>
      <c r="AM403" s="211" cm="1">
        <f t="array" ref="AM403">IF($AK403, INDEX(Appliances, $W403, 10), 0)</f>
        <v>0</v>
      </c>
      <c r="AN403" s="212">
        <f t="shared" si="401"/>
        <v>0</v>
      </c>
      <c r="AO403" s="213">
        <f t="shared" si="402"/>
        <v>0</v>
      </c>
      <c r="AP403" s="222" t="str">
        <f t="shared" si="403"/>
        <v>-</v>
      </c>
      <c r="AQ403" s="210">
        <f>_xlfn.MAXIFS(Y!$F$61:$J$61, Y!$F$61:$J$61, "&lt;="&amp;AP403)</f>
        <v>0</v>
      </c>
      <c r="AR403" s="210" cm="1">
        <f t="array" ref="AR403">IFERROR(IF(AN403&gt;0, INDEX(Appliances, $W403, MATCH($AQ403, Y!$F$61:$J$61, 0)+3),0), 0)</f>
        <v>0</v>
      </c>
      <c r="AS403" s="64"/>
      <c r="AT403" s="211" t="b">
        <f t="shared" si="393"/>
        <v>0</v>
      </c>
      <c r="AU403" s="211">
        <f t="shared" si="329"/>
        <v>0</v>
      </c>
      <c r="AV403" s="211">
        <f t="shared" si="330"/>
        <v>0</v>
      </c>
      <c r="AW403" s="212">
        <f t="shared" si="404"/>
        <v>0</v>
      </c>
      <c r="AX403" s="213">
        <f t="shared" si="405"/>
        <v>0</v>
      </c>
      <c r="AY403" s="222" t="str">
        <f t="shared" si="406"/>
        <v>-</v>
      </c>
      <c r="AZ403" s="210">
        <f>_xlfn.MAXIFS(Y!$F$61:$J$61, Y!$F$61:$J$61, "&lt;="&amp;AY403)</f>
        <v>0</v>
      </c>
      <c r="BA403" s="210" cm="1">
        <f t="array" ref="BA403">IFERROR(IF(AW403&gt;0, INDEX(Appliances, $W403, MATCH($AQ403, Y!$F$61:$J$61, 0)+3),0), 0)</f>
        <v>0</v>
      </c>
      <c r="BB403" s="64"/>
    </row>
    <row r="404" spans="1:54" s="264" customFormat="1" ht="12" x14ac:dyDescent="0.2">
      <c r="A404" s="64"/>
      <c r="B404" s="251">
        <v>382</v>
      </c>
      <c r="C404" s="255"/>
      <c r="D404" s="255"/>
      <c r="E404" s="256"/>
      <c r="F404" s="257" t="str">
        <f>IFERROR(VLOOKUP(E404, Z!$A$2:$C$4127, 3, FALSE), "")</f>
        <v/>
      </c>
      <c r="G404" s="258"/>
      <c r="H404" s="255"/>
      <c r="I404" s="255"/>
      <c r="J404" s="256"/>
      <c r="K404" s="259"/>
      <c r="L404" s="260"/>
      <c r="M404" s="253">
        <f t="shared" si="390"/>
        <v>0</v>
      </c>
      <c r="N404" s="261"/>
      <c r="O404" s="260"/>
      <c r="P404" s="253">
        <f t="shared" si="394"/>
        <v>0</v>
      </c>
      <c r="Q404" s="261"/>
      <c r="R404" s="260"/>
      <c r="S404" s="262">
        <f t="shared" si="395"/>
        <v>0</v>
      </c>
      <c r="T404" s="268"/>
      <c r="U404" s="263">
        <f t="shared" si="396"/>
        <v>0</v>
      </c>
      <c r="V404" s="64"/>
      <c r="W404" s="210">
        <f t="shared" si="407"/>
        <v>0</v>
      </c>
      <c r="X404" s="210" t="str">
        <f t="shared" si="397"/>
        <v>-</v>
      </c>
      <c r="Y404" s="210" t="e">
        <f>IF(X404, MATCH(J404, Y!$F$62:$H$62, 0), 0)</f>
        <v>#VALUE!</v>
      </c>
      <c r="Z404" s="210" cm="1">
        <f t="array" ref="Z404">IFERROR(IF($X404, INDEX(Appliances, $W404, $Y404+3), 0), 0)</f>
        <v>0</v>
      </c>
      <c r="AA404" s="64"/>
      <c r="AB404" s="211" t="b">
        <f t="shared" si="391"/>
        <v>0</v>
      </c>
      <c r="AC404" s="211" cm="1">
        <f t="array" ref="AC404">IF($AB404, INDEX(Appliances, $W404, 9), 0)</f>
        <v>0</v>
      </c>
      <c r="AD404" s="211" cm="1">
        <f t="array" ref="AD404">IF($AB404, INDEX(Appliances, $W404, 10), 0)</f>
        <v>0</v>
      </c>
      <c r="AE404" s="212">
        <f t="shared" si="398"/>
        <v>0</v>
      </c>
      <c r="AF404" s="213">
        <f t="shared" si="399"/>
        <v>0</v>
      </c>
      <c r="AG404" s="222" t="str">
        <f t="shared" si="400"/>
        <v>-</v>
      </c>
      <c r="AH404" s="210">
        <f>_xlfn.MAXIFS(Y!$F$61:$J$61, Y!$F$61:$J$61, "&lt;="&amp;AG404)</f>
        <v>0</v>
      </c>
      <c r="AI404" s="210" cm="1">
        <f t="array" ref="AI404">IFERROR(IF(AE404&gt;0, INDEX(Appliances, $W404, MATCH($AH404, Y!$F$61:$J$61, 0)+3),0), 0)</f>
        <v>0</v>
      </c>
      <c r="AJ404" s="64"/>
      <c r="AK404" s="211" t="b">
        <f t="shared" si="392"/>
        <v>0</v>
      </c>
      <c r="AL404" s="211" cm="1">
        <f t="array" ref="AL404">IF($AK404, INDEX(Appliances, $W404, 9), 0)</f>
        <v>0</v>
      </c>
      <c r="AM404" s="211" cm="1">
        <f t="array" ref="AM404">IF($AK404, INDEX(Appliances, $W404, 10), 0)</f>
        <v>0</v>
      </c>
      <c r="AN404" s="212">
        <f t="shared" si="401"/>
        <v>0</v>
      </c>
      <c r="AO404" s="213">
        <f t="shared" si="402"/>
        <v>0</v>
      </c>
      <c r="AP404" s="222" t="str">
        <f t="shared" si="403"/>
        <v>-</v>
      </c>
      <c r="AQ404" s="210">
        <f>_xlfn.MAXIFS(Y!$F$61:$J$61, Y!$F$61:$J$61, "&lt;="&amp;AP404)</f>
        <v>0</v>
      </c>
      <c r="AR404" s="210" cm="1">
        <f t="array" ref="AR404">IFERROR(IF(AN404&gt;0, INDEX(Appliances, $W404, MATCH($AQ404, Y!$F$61:$J$61, 0)+3),0), 0)</f>
        <v>0</v>
      </c>
      <c r="AS404" s="64"/>
      <c r="AT404" s="211" t="b">
        <f t="shared" si="393"/>
        <v>0</v>
      </c>
      <c r="AU404" s="211">
        <f t="shared" si="332"/>
        <v>0</v>
      </c>
      <c r="AV404" s="211">
        <f t="shared" si="333"/>
        <v>0</v>
      </c>
      <c r="AW404" s="212">
        <f t="shared" si="404"/>
        <v>0</v>
      </c>
      <c r="AX404" s="213">
        <f t="shared" si="405"/>
        <v>0</v>
      </c>
      <c r="AY404" s="222" t="str">
        <f t="shared" si="406"/>
        <v>-</v>
      </c>
      <c r="AZ404" s="210">
        <f>_xlfn.MAXIFS(Y!$F$61:$J$61, Y!$F$61:$J$61, "&lt;="&amp;AY404)</f>
        <v>0</v>
      </c>
      <c r="BA404" s="210" cm="1">
        <f t="array" ref="BA404">IFERROR(IF(AW404&gt;0, INDEX(Appliances, $W404, MATCH($AQ404, Y!$F$61:$J$61, 0)+3),0), 0)</f>
        <v>0</v>
      </c>
      <c r="BB404" s="64"/>
    </row>
    <row r="405" spans="1:54" s="264" customFormat="1" ht="12" x14ac:dyDescent="0.2">
      <c r="A405" s="64"/>
      <c r="B405" s="251">
        <v>383</v>
      </c>
      <c r="C405" s="255"/>
      <c r="D405" s="255"/>
      <c r="E405" s="256"/>
      <c r="F405" s="257" t="str">
        <f>IFERROR(VLOOKUP(E405, Z!$A$2:$C$4127, 3, FALSE), "")</f>
        <v/>
      </c>
      <c r="G405" s="258"/>
      <c r="H405" s="255"/>
      <c r="I405" s="255"/>
      <c r="J405" s="256"/>
      <c r="K405" s="259"/>
      <c r="L405" s="260"/>
      <c r="M405" s="253">
        <f t="shared" si="390"/>
        <v>0</v>
      </c>
      <c r="N405" s="261"/>
      <c r="O405" s="260"/>
      <c r="P405" s="253">
        <f t="shared" si="394"/>
        <v>0</v>
      </c>
      <c r="Q405" s="261"/>
      <c r="R405" s="260"/>
      <c r="S405" s="262">
        <f t="shared" si="395"/>
        <v>0</v>
      </c>
      <c r="T405" s="268"/>
      <c r="U405" s="263">
        <f t="shared" si="396"/>
        <v>0</v>
      </c>
      <c r="V405" s="64"/>
      <c r="W405" s="210">
        <f t="shared" si="407"/>
        <v>0</v>
      </c>
      <c r="X405" s="210" t="str">
        <f t="shared" si="397"/>
        <v>-</v>
      </c>
      <c r="Y405" s="210" t="e">
        <f>IF(X405, MATCH(J405, Y!$F$62:$H$62, 0), 0)</f>
        <v>#VALUE!</v>
      </c>
      <c r="Z405" s="210" cm="1">
        <f t="array" ref="Z405">IFERROR(IF($X405, INDEX(Appliances, $W405, $Y405+3), 0), 0)</f>
        <v>0</v>
      </c>
      <c r="AA405" s="64"/>
      <c r="AB405" s="211" t="b">
        <f t="shared" si="391"/>
        <v>0</v>
      </c>
      <c r="AC405" s="211" cm="1">
        <f t="array" ref="AC405">IF($AB405, INDEX(Appliances, $W405, 9), 0)</f>
        <v>0</v>
      </c>
      <c r="AD405" s="211" cm="1">
        <f t="array" ref="AD405">IF($AB405, INDEX(Appliances, $W405, 10), 0)</f>
        <v>0</v>
      </c>
      <c r="AE405" s="212">
        <f t="shared" si="398"/>
        <v>0</v>
      </c>
      <c r="AF405" s="213">
        <f t="shared" si="399"/>
        <v>0</v>
      </c>
      <c r="AG405" s="222" t="str">
        <f t="shared" si="400"/>
        <v>-</v>
      </c>
      <c r="AH405" s="210">
        <f>_xlfn.MAXIFS(Y!$F$61:$J$61, Y!$F$61:$J$61, "&lt;="&amp;AG405)</f>
        <v>0</v>
      </c>
      <c r="AI405" s="210" cm="1">
        <f t="array" ref="AI405">IFERROR(IF(AE405&gt;0, INDEX(Appliances, $W405, MATCH($AH405, Y!$F$61:$J$61, 0)+3),0), 0)</f>
        <v>0</v>
      </c>
      <c r="AJ405" s="64"/>
      <c r="AK405" s="211" t="b">
        <f t="shared" si="392"/>
        <v>0</v>
      </c>
      <c r="AL405" s="211" cm="1">
        <f t="array" ref="AL405">IF($AK405, INDEX(Appliances, $W405, 9), 0)</f>
        <v>0</v>
      </c>
      <c r="AM405" s="211" cm="1">
        <f t="array" ref="AM405">IF($AK405, INDEX(Appliances, $W405, 10), 0)</f>
        <v>0</v>
      </c>
      <c r="AN405" s="212">
        <f t="shared" si="401"/>
        <v>0</v>
      </c>
      <c r="AO405" s="213">
        <f t="shared" si="402"/>
        <v>0</v>
      </c>
      <c r="AP405" s="222" t="str">
        <f t="shared" si="403"/>
        <v>-</v>
      </c>
      <c r="AQ405" s="210">
        <f>_xlfn.MAXIFS(Y!$F$61:$J$61, Y!$F$61:$J$61, "&lt;="&amp;AP405)</f>
        <v>0</v>
      </c>
      <c r="AR405" s="210" cm="1">
        <f t="array" ref="AR405">IFERROR(IF(AN405&gt;0, INDEX(Appliances, $W405, MATCH($AQ405, Y!$F$61:$J$61, 0)+3),0), 0)</f>
        <v>0</v>
      </c>
      <c r="AS405" s="64"/>
      <c r="AT405" s="211" t="b">
        <f t="shared" si="393"/>
        <v>0</v>
      </c>
      <c r="AU405" s="211">
        <f t="shared" si="329"/>
        <v>0</v>
      </c>
      <c r="AV405" s="211">
        <f t="shared" si="330"/>
        <v>0</v>
      </c>
      <c r="AW405" s="212">
        <f t="shared" si="404"/>
        <v>0</v>
      </c>
      <c r="AX405" s="213">
        <f t="shared" si="405"/>
        <v>0</v>
      </c>
      <c r="AY405" s="222" t="str">
        <f t="shared" si="406"/>
        <v>-</v>
      </c>
      <c r="AZ405" s="210">
        <f>_xlfn.MAXIFS(Y!$F$61:$J$61, Y!$F$61:$J$61, "&lt;="&amp;AY405)</f>
        <v>0</v>
      </c>
      <c r="BA405" s="210" cm="1">
        <f t="array" ref="BA405">IFERROR(IF(AW405&gt;0, INDEX(Appliances, $W405, MATCH($AQ405, Y!$F$61:$J$61, 0)+3),0), 0)</f>
        <v>0</v>
      </c>
      <c r="BB405" s="64"/>
    </row>
    <row r="406" spans="1:54" s="264" customFormat="1" ht="12" x14ac:dyDescent="0.2">
      <c r="A406" s="64"/>
      <c r="B406" s="251">
        <v>384</v>
      </c>
      <c r="C406" s="255"/>
      <c r="D406" s="255"/>
      <c r="E406" s="256"/>
      <c r="F406" s="257" t="str">
        <f>IFERROR(VLOOKUP(E406, Z!$A$2:$C$4127, 3, FALSE), "")</f>
        <v/>
      </c>
      <c r="G406" s="258"/>
      <c r="H406" s="255"/>
      <c r="I406" s="255"/>
      <c r="J406" s="256"/>
      <c r="K406" s="259"/>
      <c r="L406" s="260"/>
      <c r="M406" s="253">
        <f t="shared" ref="M406:M469" si="408">$AF406</f>
        <v>0</v>
      </c>
      <c r="N406" s="261"/>
      <c r="O406" s="260"/>
      <c r="P406" s="253">
        <f t="shared" si="394"/>
        <v>0</v>
      </c>
      <c r="Q406" s="261"/>
      <c r="R406" s="260"/>
      <c r="S406" s="262">
        <f t="shared" si="395"/>
        <v>0</v>
      </c>
      <c r="T406" s="268"/>
      <c r="U406" s="263">
        <f t="shared" si="396"/>
        <v>0</v>
      </c>
      <c r="V406" s="64"/>
      <c r="W406" s="210">
        <f t="shared" si="407"/>
        <v>0</v>
      </c>
      <c r="X406" s="210" t="str">
        <f t="shared" si="397"/>
        <v>-</v>
      </c>
      <c r="Y406" s="210" t="e">
        <f>IF(X406, MATCH(J406, Y!$F$62:$H$62, 0), 0)</f>
        <v>#VALUE!</v>
      </c>
      <c r="Z406" s="210" cm="1">
        <f t="array" ref="Z406">IFERROR(IF($X406, INDEX(Appliances, $W406, $Y406+3), 0), 0)</f>
        <v>0</v>
      </c>
      <c r="AA406" s="64"/>
      <c r="AB406" s="211" t="b">
        <f t="shared" si="391"/>
        <v>0</v>
      </c>
      <c r="AC406" s="211" cm="1">
        <f t="array" ref="AC406">IF($AB406, INDEX(Appliances, $W406, 9), 0)</f>
        <v>0</v>
      </c>
      <c r="AD406" s="211" cm="1">
        <f t="array" ref="AD406">IF($AB406, INDEX(Appliances, $W406, 10), 0)</f>
        <v>0</v>
      </c>
      <c r="AE406" s="212">
        <f t="shared" si="398"/>
        <v>0</v>
      </c>
      <c r="AF406" s="213">
        <f t="shared" si="399"/>
        <v>0</v>
      </c>
      <c r="AG406" s="222" t="str">
        <f t="shared" si="400"/>
        <v>-</v>
      </c>
      <c r="AH406" s="210">
        <f>_xlfn.MAXIFS(Y!$F$61:$J$61, Y!$F$61:$J$61, "&lt;="&amp;AG406)</f>
        <v>0</v>
      </c>
      <c r="AI406" s="210" cm="1">
        <f t="array" ref="AI406">IFERROR(IF(AE406&gt;0, INDEX(Appliances, $W406, MATCH($AH406, Y!$F$61:$J$61, 0)+3),0), 0)</f>
        <v>0</v>
      </c>
      <c r="AJ406" s="64"/>
      <c r="AK406" s="211" t="b">
        <f t="shared" si="392"/>
        <v>0</v>
      </c>
      <c r="AL406" s="211" cm="1">
        <f t="array" ref="AL406">IF($AK406, INDEX(Appliances, $W406, 9), 0)</f>
        <v>0</v>
      </c>
      <c r="AM406" s="211" cm="1">
        <f t="array" ref="AM406">IF($AK406, INDEX(Appliances, $W406, 10), 0)</f>
        <v>0</v>
      </c>
      <c r="AN406" s="212">
        <f t="shared" si="401"/>
        <v>0</v>
      </c>
      <c r="AO406" s="213">
        <f t="shared" si="402"/>
        <v>0</v>
      </c>
      <c r="AP406" s="222" t="str">
        <f t="shared" si="403"/>
        <v>-</v>
      </c>
      <c r="AQ406" s="210">
        <f>_xlfn.MAXIFS(Y!$F$61:$J$61, Y!$F$61:$J$61, "&lt;="&amp;AP406)</f>
        <v>0</v>
      </c>
      <c r="AR406" s="210" cm="1">
        <f t="array" ref="AR406">IFERROR(IF(AN406&gt;0, INDEX(Appliances, $W406, MATCH($AQ406, Y!$F$61:$J$61, 0)+3),0), 0)</f>
        <v>0</v>
      </c>
      <c r="AS406" s="64"/>
      <c r="AT406" s="211" t="b">
        <f t="shared" si="393"/>
        <v>0</v>
      </c>
      <c r="AU406" s="211">
        <f t="shared" si="332"/>
        <v>0</v>
      </c>
      <c r="AV406" s="211">
        <f t="shared" si="333"/>
        <v>0</v>
      </c>
      <c r="AW406" s="212">
        <f t="shared" si="404"/>
        <v>0</v>
      </c>
      <c r="AX406" s="213">
        <f t="shared" si="405"/>
        <v>0</v>
      </c>
      <c r="AY406" s="222" t="str">
        <f t="shared" si="406"/>
        <v>-</v>
      </c>
      <c r="AZ406" s="210">
        <f>_xlfn.MAXIFS(Y!$F$61:$J$61, Y!$F$61:$J$61, "&lt;="&amp;AY406)</f>
        <v>0</v>
      </c>
      <c r="BA406" s="210" cm="1">
        <f t="array" ref="BA406">IFERROR(IF(AW406&gt;0, INDEX(Appliances, $W406, MATCH($AQ406, Y!$F$61:$J$61, 0)+3),0), 0)</f>
        <v>0</v>
      </c>
      <c r="BB406" s="64"/>
    </row>
    <row r="407" spans="1:54" s="264" customFormat="1" ht="12" x14ac:dyDescent="0.2">
      <c r="A407" s="64"/>
      <c r="B407" s="251">
        <v>385</v>
      </c>
      <c r="C407" s="255"/>
      <c r="D407" s="255"/>
      <c r="E407" s="256"/>
      <c r="F407" s="257" t="str">
        <f>IFERROR(VLOOKUP(E407, Z!$A$2:$C$4127, 3, FALSE), "")</f>
        <v/>
      </c>
      <c r="G407" s="258"/>
      <c r="H407" s="255"/>
      <c r="I407" s="255"/>
      <c r="J407" s="256"/>
      <c r="K407" s="259"/>
      <c r="L407" s="260"/>
      <c r="M407" s="253">
        <f t="shared" si="408"/>
        <v>0</v>
      </c>
      <c r="N407" s="261"/>
      <c r="O407" s="260"/>
      <c r="P407" s="253">
        <f t="shared" si="394"/>
        <v>0</v>
      </c>
      <c r="Q407" s="261"/>
      <c r="R407" s="260"/>
      <c r="S407" s="262">
        <f t="shared" si="395"/>
        <v>0</v>
      </c>
      <c r="T407" s="268"/>
      <c r="U407" s="263">
        <f t="shared" si="396"/>
        <v>0</v>
      </c>
      <c r="V407" s="64"/>
      <c r="W407" s="210">
        <f t="shared" si="407"/>
        <v>0</v>
      </c>
      <c r="X407" s="210" t="str">
        <f t="shared" si="397"/>
        <v>-</v>
      </c>
      <c r="Y407" s="210" t="e">
        <f>IF(X407, MATCH(J407, Y!$F$62:$H$62, 0), 0)</f>
        <v>#VALUE!</v>
      </c>
      <c r="Z407" s="210" cm="1">
        <f t="array" ref="Z407">IFERROR(IF($X407, INDEX(Appliances, $W407, $Y407+3), 0), 0)</f>
        <v>0</v>
      </c>
      <c r="AA407" s="64"/>
      <c r="AB407" s="211" t="b">
        <f t="shared" ref="AB407:AB470" si="409">IF(OR($W407=9, $W407&gt;=12), TRUE, FALSE)</f>
        <v>0</v>
      </c>
      <c r="AC407" s="211" cm="1">
        <f t="array" ref="AC407">IF($AB407, INDEX(Appliances, $W407, 9), 0)</f>
        <v>0</v>
      </c>
      <c r="AD407" s="211" cm="1">
        <f t="array" ref="AD407">IF($AB407, INDEX(Appliances, $W407, 10), 0)</f>
        <v>0</v>
      </c>
      <c r="AE407" s="212">
        <f t="shared" si="398"/>
        <v>0</v>
      </c>
      <c r="AF407" s="213">
        <f t="shared" si="399"/>
        <v>0</v>
      </c>
      <c r="AG407" s="222" t="str">
        <f t="shared" si="400"/>
        <v>-</v>
      </c>
      <c r="AH407" s="210">
        <f>_xlfn.MAXIFS(Y!$F$61:$J$61, Y!$F$61:$J$61, "&lt;="&amp;AG407)</f>
        <v>0</v>
      </c>
      <c r="AI407" s="210" cm="1">
        <f t="array" ref="AI407">IFERROR(IF(AE407&gt;0, INDEX(Appliances, $W407, MATCH($AH407, Y!$F$61:$J$61, 0)+3),0), 0)</f>
        <v>0</v>
      </c>
      <c r="AJ407" s="64"/>
      <c r="AK407" s="211" t="b">
        <f t="shared" ref="AK407:AK470" si="410">IF($W407=11, TRUE, FALSE)</f>
        <v>0</v>
      </c>
      <c r="AL407" s="211" cm="1">
        <f t="array" ref="AL407">IF($AK407, INDEX(Appliances, $W407, 9), 0)</f>
        <v>0</v>
      </c>
      <c r="AM407" s="211" cm="1">
        <f t="array" ref="AM407">IF($AK407, INDEX(Appliances, $W407, 10), 0)</f>
        <v>0</v>
      </c>
      <c r="AN407" s="212">
        <f t="shared" si="401"/>
        <v>0</v>
      </c>
      <c r="AO407" s="213">
        <f t="shared" si="402"/>
        <v>0</v>
      </c>
      <c r="AP407" s="222" t="str">
        <f t="shared" si="403"/>
        <v>-</v>
      </c>
      <c r="AQ407" s="210">
        <f>_xlfn.MAXIFS(Y!$F$61:$J$61, Y!$F$61:$J$61, "&lt;="&amp;AP407)</f>
        <v>0</v>
      </c>
      <c r="AR407" s="210" cm="1">
        <f t="array" ref="AR407">IFERROR(IF(AN407&gt;0, INDEX(Appliances, $W407, MATCH($AQ407, Y!$F$61:$J$61, 0)+3),0), 0)</f>
        <v>0</v>
      </c>
      <c r="AS407" s="64"/>
      <c r="AT407" s="211" t="b">
        <f t="shared" ref="AT407:AT470" si="411">IF(OR($W407=11, $W407=10), TRUE, FALSE)</f>
        <v>0</v>
      </c>
      <c r="AU407" s="211">
        <f t="shared" si="329"/>
        <v>0</v>
      </c>
      <c r="AV407" s="211">
        <f t="shared" si="330"/>
        <v>0</v>
      </c>
      <c r="AW407" s="212">
        <f t="shared" si="404"/>
        <v>0</v>
      </c>
      <c r="AX407" s="213">
        <f t="shared" si="405"/>
        <v>0</v>
      </c>
      <c r="AY407" s="222" t="str">
        <f t="shared" si="406"/>
        <v>-</v>
      </c>
      <c r="AZ407" s="210">
        <f>_xlfn.MAXIFS(Y!$F$61:$J$61, Y!$F$61:$J$61, "&lt;="&amp;AY407)</f>
        <v>0</v>
      </c>
      <c r="BA407" s="210" cm="1">
        <f t="array" ref="BA407">IFERROR(IF(AW407&gt;0, INDEX(Appliances, $W407, MATCH($AQ407, Y!$F$61:$J$61, 0)+3),0), 0)</f>
        <v>0</v>
      </c>
      <c r="BB407" s="64"/>
    </row>
    <row r="408" spans="1:54" s="264" customFormat="1" ht="12" x14ac:dyDescent="0.2">
      <c r="A408" s="64"/>
      <c r="B408" s="251">
        <v>386</v>
      </c>
      <c r="C408" s="255"/>
      <c r="D408" s="255"/>
      <c r="E408" s="256"/>
      <c r="F408" s="257" t="str">
        <f>IFERROR(VLOOKUP(E408, Z!$A$2:$C$4127, 3, FALSE), "")</f>
        <v/>
      </c>
      <c r="G408" s="258"/>
      <c r="H408" s="255"/>
      <c r="I408" s="255"/>
      <c r="J408" s="256"/>
      <c r="K408" s="259"/>
      <c r="L408" s="260"/>
      <c r="M408" s="253">
        <f t="shared" si="408"/>
        <v>0</v>
      </c>
      <c r="N408" s="261"/>
      <c r="O408" s="260"/>
      <c r="P408" s="253">
        <f t="shared" si="394"/>
        <v>0</v>
      </c>
      <c r="Q408" s="261"/>
      <c r="R408" s="260"/>
      <c r="S408" s="262">
        <f t="shared" si="395"/>
        <v>0</v>
      </c>
      <c r="T408" s="268"/>
      <c r="U408" s="263">
        <f t="shared" si="396"/>
        <v>0</v>
      </c>
      <c r="V408" s="64"/>
      <c r="W408" s="210">
        <f t="shared" si="407"/>
        <v>0</v>
      </c>
      <c r="X408" s="210" t="str">
        <f t="shared" si="397"/>
        <v>-</v>
      </c>
      <c r="Y408" s="210" t="e">
        <f>IF(X408, MATCH(J408, Y!$F$62:$H$62, 0), 0)</f>
        <v>#VALUE!</v>
      </c>
      <c r="Z408" s="210" cm="1">
        <f t="array" ref="Z408">IFERROR(IF($X408, INDEX(Appliances, $W408, $Y408+3), 0), 0)</f>
        <v>0</v>
      </c>
      <c r="AA408" s="64"/>
      <c r="AB408" s="211" t="b">
        <f t="shared" si="409"/>
        <v>0</v>
      </c>
      <c r="AC408" s="211" cm="1">
        <f t="array" ref="AC408">IF($AB408, INDEX(Appliances, $W408, 9), 0)</f>
        <v>0</v>
      </c>
      <c r="AD408" s="211" cm="1">
        <f t="array" ref="AD408">IF($AB408, INDEX(Appliances, $W408, 10), 0)</f>
        <v>0</v>
      </c>
      <c r="AE408" s="212">
        <f t="shared" si="398"/>
        <v>0</v>
      </c>
      <c r="AF408" s="213">
        <f t="shared" si="399"/>
        <v>0</v>
      </c>
      <c r="AG408" s="222" t="str">
        <f t="shared" si="400"/>
        <v>-</v>
      </c>
      <c r="AH408" s="210">
        <f>_xlfn.MAXIFS(Y!$F$61:$J$61, Y!$F$61:$J$61, "&lt;="&amp;AG408)</f>
        <v>0</v>
      </c>
      <c r="AI408" s="210" cm="1">
        <f t="array" ref="AI408">IFERROR(IF(AE408&gt;0, INDEX(Appliances, $W408, MATCH($AH408, Y!$F$61:$J$61, 0)+3),0), 0)</f>
        <v>0</v>
      </c>
      <c r="AJ408" s="64"/>
      <c r="AK408" s="211" t="b">
        <f t="shared" si="410"/>
        <v>0</v>
      </c>
      <c r="AL408" s="211" cm="1">
        <f t="array" ref="AL408">IF($AK408, INDEX(Appliances, $W408, 9), 0)</f>
        <v>0</v>
      </c>
      <c r="AM408" s="211" cm="1">
        <f t="array" ref="AM408">IF($AK408, INDEX(Appliances, $W408, 10), 0)</f>
        <v>0</v>
      </c>
      <c r="AN408" s="212">
        <f t="shared" si="401"/>
        <v>0</v>
      </c>
      <c r="AO408" s="213">
        <f t="shared" si="402"/>
        <v>0</v>
      </c>
      <c r="AP408" s="222" t="str">
        <f t="shared" si="403"/>
        <v>-</v>
      </c>
      <c r="AQ408" s="210">
        <f>_xlfn.MAXIFS(Y!$F$61:$J$61, Y!$F$61:$J$61, "&lt;="&amp;AP408)</f>
        <v>0</v>
      </c>
      <c r="AR408" s="210" cm="1">
        <f t="array" ref="AR408">IFERROR(IF(AN408&gt;0, INDEX(Appliances, $W408, MATCH($AQ408, Y!$F$61:$J$61, 0)+3),0), 0)</f>
        <v>0</v>
      </c>
      <c r="AS408" s="64"/>
      <c r="AT408" s="211" t="b">
        <f t="shared" si="411"/>
        <v>0</v>
      </c>
      <c r="AU408" s="211">
        <f t="shared" si="332"/>
        <v>0</v>
      </c>
      <c r="AV408" s="211">
        <f t="shared" si="333"/>
        <v>0</v>
      </c>
      <c r="AW408" s="212">
        <f t="shared" si="404"/>
        <v>0</v>
      </c>
      <c r="AX408" s="213">
        <f t="shared" si="405"/>
        <v>0</v>
      </c>
      <c r="AY408" s="222" t="str">
        <f t="shared" si="406"/>
        <v>-</v>
      </c>
      <c r="AZ408" s="210">
        <f>_xlfn.MAXIFS(Y!$F$61:$J$61, Y!$F$61:$J$61, "&lt;="&amp;AY408)</f>
        <v>0</v>
      </c>
      <c r="BA408" s="210" cm="1">
        <f t="array" ref="BA408">IFERROR(IF(AW408&gt;0, INDEX(Appliances, $W408, MATCH($AQ408, Y!$F$61:$J$61, 0)+3),0), 0)</f>
        <v>0</v>
      </c>
      <c r="BB408" s="64"/>
    </row>
    <row r="409" spans="1:54" s="264" customFormat="1" ht="12" x14ac:dyDescent="0.2">
      <c r="A409" s="64"/>
      <c r="B409" s="251">
        <v>387</v>
      </c>
      <c r="C409" s="255"/>
      <c r="D409" s="255"/>
      <c r="E409" s="256"/>
      <c r="F409" s="257" t="str">
        <f>IFERROR(VLOOKUP(E409, Z!$A$2:$C$4127, 3, FALSE), "")</f>
        <v/>
      </c>
      <c r="G409" s="258"/>
      <c r="H409" s="255"/>
      <c r="I409" s="255"/>
      <c r="J409" s="256"/>
      <c r="K409" s="259"/>
      <c r="L409" s="260"/>
      <c r="M409" s="253">
        <f t="shared" si="408"/>
        <v>0</v>
      </c>
      <c r="N409" s="261"/>
      <c r="O409" s="260"/>
      <c r="P409" s="253">
        <f t="shared" si="394"/>
        <v>0</v>
      </c>
      <c r="Q409" s="261"/>
      <c r="R409" s="260"/>
      <c r="S409" s="262">
        <f t="shared" si="395"/>
        <v>0</v>
      </c>
      <c r="T409" s="268"/>
      <c r="U409" s="263">
        <f t="shared" si="396"/>
        <v>0</v>
      </c>
      <c r="V409" s="64"/>
      <c r="W409" s="210">
        <f t="shared" si="407"/>
        <v>0</v>
      </c>
      <c r="X409" s="210" t="str">
        <f t="shared" si="397"/>
        <v>-</v>
      </c>
      <c r="Y409" s="210" t="e">
        <f>IF(X409, MATCH(J409, Y!$F$62:$H$62, 0), 0)</f>
        <v>#VALUE!</v>
      </c>
      <c r="Z409" s="210" cm="1">
        <f t="array" ref="Z409">IFERROR(IF($X409, INDEX(Appliances, $W409, $Y409+3), 0), 0)</f>
        <v>0</v>
      </c>
      <c r="AA409" s="64"/>
      <c r="AB409" s="211" t="b">
        <f t="shared" si="409"/>
        <v>0</v>
      </c>
      <c r="AC409" s="211" cm="1">
        <f t="array" ref="AC409">IF($AB409, INDEX(Appliances, $W409, 9), 0)</f>
        <v>0</v>
      </c>
      <c r="AD409" s="211" cm="1">
        <f t="array" ref="AD409">IF($AB409, INDEX(Appliances, $W409, 10), 0)</f>
        <v>0</v>
      </c>
      <c r="AE409" s="212">
        <f t="shared" si="398"/>
        <v>0</v>
      </c>
      <c r="AF409" s="213">
        <f t="shared" si="399"/>
        <v>0</v>
      </c>
      <c r="AG409" s="222" t="str">
        <f t="shared" si="400"/>
        <v>-</v>
      </c>
      <c r="AH409" s="210">
        <f>_xlfn.MAXIFS(Y!$F$61:$J$61, Y!$F$61:$J$61, "&lt;="&amp;AG409)</f>
        <v>0</v>
      </c>
      <c r="AI409" s="210" cm="1">
        <f t="array" ref="AI409">IFERROR(IF(AE409&gt;0, INDEX(Appliances, $W409, MATCH($AH409, Y!$F$61:$J$61, 0)+3),0), 0)</f>
        <v>0</v>
      </c>
      <c r="AJ409" s="64"/>
      <c r="AK409" s="211" t="b">
        <f t="shared" si="410"/>
        <v>0</v>
      </c>
      <c r="AL409" s="211" cm="1">
        <f t="array" ref="AL409">IF($AK409, INDEX(Appliances, $W409, 9), 0)</f>
        <v>0</v>
      </c>
      <c r="AM409" s="211" cm="1">
        <f t="array" ref="AM409">IF($AK409, INDEX(Appliances, $W409, 10), 0)</f>
        <v>0</v>
      </c>
      <c r="AN409" s="212">
        <f t="shared" si="401"/>
        <v>0</v>
      </c>
      <c r="AO409" s="213">
        <f t="shared" si="402"/>
        <v>0</v>
      </c>
      <c r="AP409" s="222" t="str">
        <f t="shared" si="403"/>
        <v>-</v>
      </c>
      <c r="AQ409" s="210">
        <f>_xlfn.MAXIFS(Y!$F$61:$J$61, Y!$F$61:$J$61, "&lt;="&amp;AP409)</f>
        <v>0</v>
      </c>
      <c r="AR409" s="210" cm="1">
        <f t="array" ref="AR409">IFERROR(IF(AN409&gt;0, INDEX(Appliances, $W409, MATCH($AQ409, Y!$F$61:$J$61, 0)+3),0), 0)</f>
        <v>0</v>
      </c>
      <c r="AS409" s="64"/>
      <c r="AT409" s="211" t="b">
        <f t="shared" si="411"/>
        <v>0</v>
      </c>
      <c r="AU409" s="211">
        <f t="shared" si="329"/>
        <v>0</v>
      </c>
      <c r="AV409" s="211">
        <f t="shared" si="330"/>
        <v>0</v>
      </c>
      <c r="AW409" s="212">
        <f t="shared" si="404"/>
        <v>0</v>
      </c>
      <c r="AX409" s="213">
        <f t="shared" si="405"/>
        <v>0</v>
      </c>
      <c r="AY409" s="222" t="str">
        <f t="shared" si="406"/>
        <v>-</v>
      </c>
      <c r="AZ409" s="210">
        <f>_xlfn.MAXIFS(Y!$F$61:$J$61, Y!$F$61:$J$61, "&lt;="&amp;AY409)</f>
        <v>0</v>
      </c>
      <c r="BA409" s="210" cm="1">
        <f t="array" ref="BA409">IFERROR(IF(AW409&gt;0, INDEX(Appliances, $W409, MATCH($AQ409, Y!$F$61:$J$61, 0)+3),0), 0)</f>
        <v>0</v>
      </c>
      <c r="BB409" s="64"/>
    </row>
    <row r="410" spans="1:54" s="264" customFormat="1" ht="12" x14ac:dyDescent="0.2">
      <c r="A410" s="64"/>
      <c r="B410" s="251">
        <v>388</v>
      </c>
      <c r="C410" s="255"/>
      <c r="D410" s="255"/>
      <c r="E410" s="256"/>
      <c r="F410" s="257" t="str">
        <f>IFERROR(VLOOKUP(E410, Z!$A$2:$C$4127, 3, FALSE), "")</f>
        <v/>
      </c>
      <c r="G410" s="258"/>
      <c r="H410" s="255"/>
      <c r="I410" s="255"/>
      <c r="J410" s="256"/>
      <c r="K410" s="259"/>
      <c r="L410" s="260"/>
      <c r="M410" s="253">
        <f t="shared" si="408"/>
        <v>0</v>
      </c>
      <c r="N410" s="261"/>
      <c r="O410" s="260"/>
      <c r="P410" s="253">
        <f t="shared" si="394"/>
        <v>0</v>
      </c>
      <c r="Q410" s="261"/>
      <c r="R410" s="260"/>
      <c r="S410" s="262">
        <f t="shared" si="395"/>
        <v>0</v>
      </c>
      <c r="T410" s="268"/>
      <c r="U410" s="263">
        <f t="shared" si="396"/>
        <v>0</v>
      </c>
      <c r="V410" s="64"/>
      <c r="W410" s="210">
        <f t="shared" si="407"/>
        <v>0</v>
      </c>
      <c r="X410" s="210" t="str">
        <f t="shared" si="397"/>
        <v>-</v>
      </c>
      <c r="Y410" s="210" t="e">
        <f>IF(X410, MATCH(J410, Y!$F$62:$H$62, 0), 0)</f>
        <v>#VALUE!</v>
      </c>
      <c r="Z410" s="210" cm="1">
        <f t="array" ref="Z410">IFERROR(IF($X410, INDEX(Appliances, $W410, $Y410+3), 0), 0)</f>
        <v>0</v>
      </c>
      <c r="AA410" s="64"/>
      <c r="AB410" s="211" t="b">
        <f t="shared" si="409"/>
        <v>0</v>
      </c>
      <c r="AC410" s="211" cm="1">
        <f t="array" ref="AC410">IF($AB410, INDEX(Appliances, $W410, 9), 0)</f>
        <v>0</v>
      </c>
      <c r="AD410" s="211" cm="1">
        <f t="array" ref="AD410">IF($AB410, INDEX(Appliances, $W410, 10), 0)</f>
        <v>0</v>
      </c>
      <c r="AE410" s="212">
        <f t="shared" si="398"/>
        <v>0</v>
      </c>
      <c r="AF410" s="213">
        <f t="shared" si="399"/>
        <v>0</v>
      </c>
      <c r="AG410" s="222" t="str">
        <f t="shared" si="400"/>
        <v>-</v>
      </c>
      <c r="AH410" s="210">
        <f>_xlfn.MAXIFS(Y!$F$61:$J$61, Y!$F$61:$J$61, "&lt;="&amp;AG410)</f>
        <v>0</v>
      </c>
      <c r="AI410" s="210" cm="1">
        <f t="array" ref="AI410">IFERROR(IF(AE410&gt;0, INDEX(Appliances, $W410, MATCH($AH410, Y!$F$61:$J$61, 0)+3),0), 0)</f>
        <v>0</v>
      </c>
      <c r="AJ410" s="64"/>
      <c r="AK410" s="211" t="b">
        <f t="shared" si="410"/>
        <v>0</v>
      </c>
      <c r="AL410" s="211" cm="1">
        <f t="array" ref="AL410">IF($AK410, INDEX(Appliances, $W410, 9), 0)</f>
        <v>0</v>
      </c>
      <c r="AM410" s="211" cm="1">
        <f t="array" ref="AM410">IF($AK410, INDEX(Appliances, $W410, 10), 0)</f>
        <v>0</v>
      </c>
      <c r="AN410" s="212">
        <f t="shared" si="401"/>
        <v>0</v>
      </c>
      <c r="AO410" s="213">
        <f t="shared" si="402"/>
        <v>0</v>
      </c>
      <c r="AP410" s="222" t="str">
        <f t="shared" si="403"/>
        <v>-</v>
      </c>
      <c r="AQ410" s="210">
        <f>_xlfn.MAXIFS(Y!$F$61:$J$61, Y!$F$61:$J$61, "&lt;="&amp;AP410)</f>
        <v>0</v>
      </c>
      <c r="AR410" s="210" cm="1">
        <f t="array" ref="AR410">IFERROR(IF(AN410&gt;0, INDEX(Appliances, $W410, MATCH($AQ410, Y!$F$61:$J$61, 0)+3),0), 0)</f>
        <v>0</v>
      </c>
      <c r="AS410" s="64"/>
      <c r="AT410" s="211" t="b">
        <f t="shared" si="411"/>
        <v>0</v>
      </c>
      <c r="AU410" s="211">
        <f t="shared" si="332"/>
        <v>0</v>
      </c>
      <c r="AV410" s="211">
        <f t="shared" si="333"/>
        <v>0</v>
      </c>
      <c r="AW410" s="212">
        <f t="shared" si="404"/>
        <v>0</v>
      </c>
      <c r="AX410" s="213">
        <f t="shared" si="405"/>
        <v>0</v>
      </c>
      <c r="AY410" s="222" t="str">
        <f t="shared" si="406"/>
        <v>-</v>
      </c>
      <c r="AZ410" s="210">
        <f>_xlfn.MAXIFS(Y!$F$61:$J$61, Y!$F$61:$J$61, "&lt;="&amp;AY410)</f>
        <v>0</v>
      </c>
      <c r="BA410" s="210" cm="1">
        <f t="array" ref="BA410">IFERROR(IF(AW410&gt;0, INDEX(Appliances, $W410, MATCH($AQ410, Y!$F$61:$J$61, 0)+3),0), 0)</f>
        <v>0</v>
      </c>
      <c r="BB410" s="64"/>
    </row>
    <row r="411" spans="1:54" s="264" customFormat="1" ht="12" x14ac:dyDescent="0.2">
      <c r="A411" s="64"/>
      <c r="B411" s="251">
        <v>389</v>
      </c>
      <c r="C411" s="255"/>
      <c r="D411" s="255"/>
      <c r="E411" s="256"/>
      <c r="F411" s="257" t="str">
        <f>IFERROR(VLOOKUP(E411, Z!$A$2:$C$4127, 3, FALSE), "")</f>
        <v/>
      </c>
      <c r="G411" s="258"/>
      <c r="H411" s="255"/>
      <c r="I411" s="255"/>
      <c r="J411" s="256"/>
      <c r="K411" s="259"/>
      <c r="L411" s="260"/>
      <c r="M411" s="253">
        <f t="shared" si="408"/>
        <v>0</v>
      </c>
      <c r="N411" s="261"/>
      <c r="O411" s="260"/>
      <c r="P411" s="253">
        <f t="shared" si="394"/>
        <v>0</v>
      </c>
      <c r="Q411" s="261"/>
      <c r="R411" s="260"/>
      <c r="S411" s="262">
        <f t="shared" si="395"/>
        <v>0</v>
      </c>
      <c r="T411" s="268"/>
      <c r="U411" s="263">
        <f t="shared" si="396"/>
        <v>0</v>
      </c>
      <c r="V411" s="64"/>
      <c r="W411" s="210">
        <f t="shared" si="407"/>
        <v>0</v>
      </c>
      <c r="X411" s="210" t="str">
        <f t="shared" si="397"/>
        <v>-</v>
      </c>
      <c r="Y411" s="210" t="e">
        <f>IF(X411, MATCH(J411, Y!$F$62:$H$62, 0), 0)</f>
        <v>#VALUE!</v>
      </c>
      <c r="Z411" s="210" cm="1">
        <f t="array" ref="Z411">IFERROR(IF($X411, INDEX(Appliances, $W411, $Y411+3), 0), 0)</f>
        <v>0</v>
      </c>
      <c r="AA411" s="64"/>
      <c r="AB411" s="211" t="b">
        <f t="shared" si="409"/>
        <v>0</v>
      </c>
      <c r="AC411" s="211" cm="1">
        <f t="array" ref="AC411">IF($AB411, INDEX(Appliances, $W411, 9), 0)</f>
        <v>0</v>
      </c>
      <c r="AD411" s="211" cm="1">
        <f t="array" ref="AD411">IF($AB411, INDEX(Appliances, $W411, 10), 0)</f>
        <v>0</v>
      </c>
      <c r="AE411" s="212">
        <f t="shared" si="398"/>
        <v>0</v>
      </c>
      <c r="AF411" s="213">
        <f t="shared" si="399"/>
        <v>0</v>
      </c>
      <c r="AG411" s="222" t="str">
        <f t="shared" si="400"/>
        <v>-</v>
      </c>
      <c r="AH411" s="210">
        <f>_xlfn.MAXIFS(Y!$F$61:$J$61, Y!$F$61:$J$61, "&lt;="&amp;AG411)</f>
        <v>0</v>
      </c>
      <c r="AI411" s="210" cm="1">
        <f t="array" ref="AI411">IFERROR(IF(AE411&gt;0, INDEX(Appliances, $W411, MATCH($AH411, Y!$F$61:$J$61, 0)+3),0), 0)</f>
        <v>0</v>
      </c>
      <c r="AJ411" s="64"/>
      <c r="AK411" s="211" t="b">
        <f t="shared" si="410"/>
        <v>0</v>
      </c>
      <c r="AL411" s="211" cm="1">
        <f t="array" ref="AL411">IF($AK411, INDEX(Appliances, $W411, 9), 0)</f>
        <v>0</v>
      </c>
      <c r="AM411" s="211" cm="1">
        <f t="array" ref="AM411">IF($AK411, INDEX(Appliances, $W411, 10), 0)</f>
        <v>0</v>
      </c>
      <c r="AN411" s="212">
        <f t="shared" si="401"/>
        <v>0</v>
      </c>
      <c r="AO411" s="213">
        <f t="shared" si="402"/>
        <v>0</v>
      </c>
      <c r="AP411" s="222" t="str">
        <f t="shared" si="403"/>
        <v>-</v>
      </c>
      <c r="AQ411" s="210">
        <f>_xlfn.MAXIFS(Y!$F$61:$J$61, Y!$F$61:$J$61, "&lt;="&amp;AP411)</f>
        <v>0</v>
      </c>
      <c r="AR411" s="210" cm="1">
        <f t="array" ref="AR411">IFERROR(IF(AN411&gt;0, INDEX(Appliances, $W411, MATCH($AQ411, Y!$F$61:$J$61, 0)+3),0), 0)</f>
        <v>0</v>
      </c>
      <c r="AS411" s="64"/>
      <c r="AT411" s="211" t="b">
        <f t="shared" si="411"/>
        <v>0</v>
      </c>
      <c r="AU411" s="211">
        <f t="shared" si="329"/>
        <v>0</v>
      </c>
      <c r="AV411" s="211">
        <f t="shared" si="330"/>
        <v>0</v>
      </c>
      <c r="AW411" s="212">
        <f t="shared" si="404"/>
        <v>0</v>
      </c>
      <c r="AX411" s="213">
        <f t="shared" si="405"/>
        <v>0</v>
      </c>
      <c r="AY411" s="222" t="str">
        <f t="shared" si="406"/>
        <v>-</v>
      </c>
      <c r="AZ411" s="210">
        <f>_xlfn.MAXIFS(Y!$F$61:$J$61, Y!$F$61:$J$61, "&lt;="&amp;AY411)</f>
        <v>0</v>
      </c>
      <c r="BA411" s="210" cm="1">
        <f t="array" ref="BA411">IFERROR(IF(AW411&gt;0, INDEX(Appliances, $W411, MATCH($AQ411, Y!$F$61:$J$61, 0)+3),0), 0)</f>
        <v>0</v>
      </c>
      <c r="BB411" s="64"/>
    </row>
    <row r="412" spans="1:54" s="264" customFormat="1" ht="12" x14ac:dyDescent="0.2">
      <c r="A412" s="64"/>
      <c r="B412" s="251">
        <v>390</v>
      </c>
      <c r="C412" s="255"/>
      <c r="D412" s="255"/>
      <c r="E412" s="256"/>
      <c r="F412" s="257" t="str">
        <f>IFERROR(VLOOKUP(E412, Z!$A$2:$C$4127, 3, FALSE), "")</f>
        <v/>
      </c>
      <c r="G412" s="258"/>
      <c r="H412" s="255"/>
      <c r="I412" s="255"/>
      <c r="J412" s="256"/>
      <c r="K412" s="259"/>
      <c r="L412" s="260"/>
      <c r="M412" s="253">
        <f t="shared" si="408"/>
        <v>0</v>
      </c>
      <c r="N412" s="261"/>
      <c r="O412" s="260"/>
      <c r="P412" s="253">
        <f t="shared" si="394"/>
        <v>0</v>
      </c>
      <c r="Q412" s="261"/>
      <c r="R412" s="260"/>
      <c r="S412" s="262">
        <f t="shared" si="395"/>
        <v>0</v>
      </c>
      <c r="T412" s="268"/>
      <c r="U412" s="263">
        <f t="shared" si="396"/>
        <v>0</v>
      </c>
      <c r="V412" s="64"/>
      <c r="W412" s="210">
        <f t="shared" si="407"/>
        <v>0</v>
      </c>
      <c r="X412" s="210" t="str">
        <f t="shared" si="397"/>
        <v>-</v>
      </c>
      <c r="Y412" s="210" t="e">
        <f>IF(X412, MATCH(J412, Y!$F$62:$H$62, 0), 0)</f>
        <v>#VALUE!</v>
      </c>
      <c r="Z412" s="210" cm="1">
        <f t="array" ref="Z412">IFERROR(IF($X412, INDEX(Appliances, $W412, $Y412+3), 0), 0)</f>
        <v>0</v>
      </c>
      <c r="AA412" s="64"/>
      <c r="AB412" s="211" t="b">
        <f t="shared" si="409"/>
        <v>0</v>
      </c>
      <c r="AC412" s="211" cm="1">
        <f t="array" ref="AC412">IF($AB412, INDEX(Appliances, $W412, 9), 0)</f>
        <v>0</v>
      </c>
      <c r="AD412" s="211" cm="1">
        <f t="array" ref="AD412">IF($AB412, INDEX(Appliances, $W412, 10), 0)</f>
        <v>0</v>
      </c>
      <c r="AE412" s="212">
        <f t="shared" si="398"/>
        <v>0</v>
      </c>
      <c r="AF412" s="213">
        <f t="shared" si="399"/>
        <v>0</v>
      </c>
      <c r="AG412" s="222" t="str">
        <f t="shared" si="400"/>
        <v>-</v>
      </c>
      <c r="AH412" s="210">
        <f>_xlfn.MAXIFS(Y!$F$61:$J$61, Y!$F$61:$J$61, "&lt;="&amp;AG412)</f>
        <v>0</v>
      </c>
      <c r="AI412" s="210" cm="1">
        <f t="array" ref="AI412">IFERROR(IF(AE412&gt;0, INDEX(Appliances, $W412, MATCH($AH412, Y!$F$61:$J$61, 0)+3),0), 0)</f>
        <v>0</v>
      </c>
      <c r="AJ412" s="64"/>
      <c r="AK412" s="211" t="b">
        <f t="shared" si="410"/>
        <v>0</v>
      </c>
      <c r="AL412" s="211" cm="1">
        <f t="array" ref="AL412">IF($AK412, INDEX(Appliances, $W412, 9), 0)</f>
        <v>0</v>
      </c>
      <c r="AM412" s="211" cm="1">
        <f t="array" ref="AM412">IF($AK412, INDEX(Appliances, $W412, 10), 0)</f>
        <v>0</v>
      </c>
      <c r="AN412" s="212">
        <f t="shared" si="401"/>
        <v>0</v>
      </c>
      <c r="AO412" s="213">
        <f t="shared" si="402"/>
        <v>0</v>
      </c>
      <c r="AP412" s="222" t="str">
        <f t="shared" si="403"/>
        <v>-</v>
      </c>
      <c r="AQ412" s="210">
        <f>_xlfn.MAXIFS(Y!$F$61:$J$61, Y!$F$61:$J$61, "&lt;="&amp;AP412)</f>
        <v>0</v>
      </c>
      <c r="AR412" s="210" cm="1">
        <f t="array" ref="AR412">IFERROR(IF(AN412&gt;0, INDEX(Appliances, $W412, MATCH($AQ412, Y!$F$61:$J$61, 0)+3),0), 0)</f>
        <v>0</v>
      </c>
      <c r="AS412" s="64"/>
      <c r="AT412" s="211" t="b">
        <f t="shared" si="411"/>
        <v>0</v>
      </c>
      <c r="AU412" s="211">
        <f t="shared" si="332"/>
        <v>0</v>
      </c>
      <c r="AV412" s="211">
        <f t="shared" si="333"/>
        <v>0</v>
      </c>
      <c r="AW412" s="212">
        <f t="shared" si="404"/>
        <v>0</v>
      </c>
      <c r="AX412" s="213">
        <f t="shared" si="405"/>
        <v>0</v>
      </c>
      <c r="AY412" s="222" t="str">
        <f t="shared" si="406"/>
        <v>-</v>
      </c>
      <c r="AZ412" s="210">
        <f>_xlfn.MAXIFS(Y!$F$61:$J$61, Y!$F$61:$J$61, "&lt;="&amp;AY412)</f>
        <v>0</v>
      </c>
      <c r="BA412" s="210" cm="1">
        <f t="array" ref="BA412">IFERROR(IF(AW412&gt;0, INDEX(Appliances, $W412, MATCH($AQ412, Y!$F$61:$J$61, 0)+3),0), 0)</f>
        <v>0</v>
      </c>
      <c r="BB412" s="64"/>
    </row>
    <row r="413" spans="1:54" s="264" customFormat="1" ht="12" x14ac:dyDescent="0.2">
      <c r="A413" s="64"/>
      <c r="B413" s="251">
        <v>391</v>
      </c>
      <c r="C413" s="255"/>
      <c r="D413" s="255"/>
      <c r="E413" s="256"/>
      <c r="F413" s="257" t="str">
        <f>IFERROR(VLOOKUP(E413, Z!$A$2:$C$4127, 3, FALSE), "")</f>
        <v/>
      </c>
      <c r="G413" s="258"/>
      <c r="H413" s="255"/>
      <c r="I413" s="255"/>
      <c r="J413" s="256"/>
      <c r="K413" s="259"/>
      <c r="L413" s="260"/>
      <c r="M413" s="253">
        <f t="shared" si="408"/>
        <v>0</v>
      </c>
      <c r="N413" s="261"/>
      <c r="O413" s="260"/>
      <c r="P413" s="253">
        <f t="shared" si="394"/>
        <v>0</v>
      </c>
      <c r="Q413" s="261"/>
      <c r="R413" s="260"/>
      <c r="S413" s="262">
        <f t="shared" si="395"/>
        <v>0</v>
      </c>
      <c r="T413" s="268"/>
      <c r="U413" s="263">
        <f t="shared" si="396"/>
        <v>0</v>
      </c>
      <c r="V413" s="64"/>
      <c r="W413" s="210">
        <f t="shared" si="407"/>
        <v>0</v>
      </c>
      <c r="X413" s="210" t="str">
        <f t="shared" si="397"/>
        <v>-</v>
      </c>
      <c r="Y413" s="210" t="e">
        <f>IF(X413, MATCH(J413, Y!$F$62:$H$62, 0), 0)</f>
        <v>#VALUE!</v>
      </c>
      <c r="Z413" s="210" cm="1">
        <f t="array" ref="Z413">IFERROR(IF($X413, INDEX(Appliances, $W413, $Y413+3), 0), 0)</f>
        <v>0</v>
      </c>
      <c r="AA413" s="64"/>
      <c r="AB413" s="211" t="b">
        <f t="shared" si="409"/>
        <v>0</v>
      </c>
      <c r="AC413" s="211" cm="1">
        <f t="array" ref="AC413">IF($AB413, INDEX(Appliances, $W413, 9), 0)</f>
        <v>0</v>
      </c>
      <c r="AD413" s="211" cm="1">
        <f t="array" ref="AD413">IF($AB413, INDEX(Appliances, $W413, 10), 0)</f>
        <v>0</v>
      </c>
      <c r="AE413" s="212">
        <f t="shared" si="398"/>
        <v>0</v>
      </c>
      <c r="AF413" s="213">
        <f t="shared" si="399"/>
        <v>0</v>
      </c>
      <c r="AG413" s="222" t="str">
        <f t="shared" si="400"/>
        <v>-</v>
      </c>
      <c r="AH413" s="210">
        <f>_xlfn.MAXIFS(Y!$F$61:$J$61, Y!$F$61:$J$61, "&lt;="&amp;AG413)</f>
        <v>0</v>
      </c>
      <c r="AI413" s="210" cm="1">
        <f t="array" ref="AI413">IFERROR(IF(AE413&gt;0, INDEX(Appliances, $W413, MATCH($AH413, Y!$F$61:$J$61, 0)+3),0), 0)</f>
        <v>0</v>
      </c>
      <c r="AJ413" s="64"/>
      <c r="AK413" s="211" t="b">
        <f t="shared" si="410"/>
        <v>0</v>
      </c>
      <c r="AL413" s="211" cm="1">
        <f t="array" ref="AL413">IF($AK413, INDEX(Appliances, $W413, 9), 0)</f>
        <v>0</v>
      </c>
      <c r="AM413" s="211" cm="1">
        <f t="array" ref="AM413">IF($AK413, INDEX(Appliances, $W413, 10), 0)</f>
        <v>0</v>
      </c>
      <c r="AN413" s="212">
        <f t="shared" si="401"/>
        <v>0</v>
      </c>
      <c r="AO413" s="213">
        <f t="shared" si="402"/>
        <v>0</v>
      </c>
      <c r="AP413" s="222" t="str">
        <f t="shared" si="403"/>
        <v>-</v>
      </c>
      <c r="AQ413" s="210">
        <f>_xlfn.MAXIFS(Y!$F$61:$J$61, Y!$F$61:$J$61, "&lt;="&amp;AP413)</f>
        <v>0</v>
      </c>
      <c r="AR413" s="210" cm="1">
        <f t="array" ref="AR413">IFERROR(IF(AN413&gt;0, INDEX(Appliances, $W413, MATCH($AQ413, Y!$F$61:$J$61, 0)+3),0), 0)</f>
        <v>0</v>
      </c>
      <c r="AS413" s="64"/>
      <c r="AT413" s="211" t="b">
        <f t="shared" si="411"/>
        <v>0</v>
      </c>
      <c r="AU413" s="211">
        <f t="shared" si="329"/>
        <v>0</v>
      </c>
      <c r="AV413" s="211">
        <f t="shared" si="330"/>
        <v>0</v>
      </c>
      <c r="AW413" s="212">
        <f t="shared" si="404"/>
        <v>0</v>
      </c>
      <c r="AX413" s="213">
        <f t="shared" si="405"/>
        <v>0</v>
      </c>
      <c r="AY413" s="222" t="str">
        <f t="shared" si="406"/>
        <v>-</v>
      </c>
      <c r="AZ413" s="210">
        <f>_xlfn.MAXIFS(Y!$F$61:$J$61, Y!$F$61:$J$61, "&lt;="&amp;AY413)</f>
        <v>0</v>
      </c>
      <c r="BA413" s="210" cm="1">
        <f t="array" ref="BA413">IFERROR(IF(AW413&gt;0, INDEX(Appliances, $W413, MATCH($AQ413, Y!$F$61:$J$61, 0)+3),0), 0)</f>
        <v>0</v>
      </c>
      <c r="BB413" s="64"/>
    </row>
    <row r="414" spans="1:54" s="264" customFormat="1" ht="12" x14ac:dyDescent="0.2">
      <c r="A414" s="64"/>
      <c r="B414" s="251">
        <v>392</v>
      </c>
      <c r="C414" s="255"/>
      <c r="D414" s="255"/>
      <c r="E414" s="256"/>
      <c r="F414" s="257" t="str">
        <f>IFERROR(VLOOKUP(E414, Z!$A$2:$C$4127, 3, FALSE), "")</f>
        <v/>
      </c>
      <c r="G414" s="258"/>
      <c r="H414" s="255"/>
      <c r="I414" s="255"/>
      <c r="J414" s="256"/>
      <c r="K414" s="259"/>
      <c r="L414" s="260"/>
      <c r="M414" s="253">
        <f t="shared" si="408"/>
        <v>0</v>
      </c>
      <c r="N414" s="261"/>
      <c r="O414" s="260"/>
      <c r="P414" s="253">
        <f t="shared" si="394"/>
        <v>0</v>
      </c>
      <c r="Q414" s="261"/>
      <c r="R414" s="260"/>
      <c r="S414" s="262">
        <f t="shared" si="395"/>
        <v>0</v>
      </c>
      <c r="T414" s="268"/>
      <c r="U414" s="263">
        <f t="shared" si="396"/>
        <v>0</v>
      </c>
      <c r="V414" s="64"/>
      <c r="W414" s="210">
        <f t="shared" si="407"/>
        <v>0</v>
      </c>
      <c r="X414" s="210" t="str">
        <f t="shared" si="397"/>
        <v>-</v>
      </c>
      <c r="Y414" s="210" t="e">
        <f>IF(X414, MATCH(J414, Y!$F$62:$H$62, 0), 0)</f>
        <v>#VALUE!</v>
      </c>
      <c r="Z414" s="210" cm="1">
        <f t="array" ref="Z414">IFERROR(IF($X414, INDEX(Appliances, $W414, $Y414+3), 0), 0)</f>
        <v>0</v>
      </c>
      <c r="AA414" s="64"/>
      <c r="AB414" s="211" t="b">
        <f t="shared" si="409"/>
        <v>0</v>
      </c>
      <c r="AC414" s="211" cm="1">
        <f t="array" ref="AC414">IF($AB414, INDEX(Appliances, $W414, 9), 0)</f>
        <v>0</v>
      </c>
      <c r="AD414" s="211" cm="1">
        <f t="array" ref="AD414">IF($AB414, INDEX(Appliances, $W414, 10), 0)</f>
        <v>0</v>
      </c>
      <c r="AE414" s="212">
        <f t="shared" si="398"/>
        <v>0</v>
      </c>
      <c r="AF414" s="213">
        <f t="shared" si="399"/>
        <v>0</v>
      </c>
      <c r="AG414" s="222" t="str">
        <f t="shared" si="400"/>
        <v>-</v>
      </c>
      <c r="AH414" s="210">
        <f>_xlfn.MAXIFS(Y!$F$61:$J$61, Y!$F$61:$J$61, "&lt;="&amp;AG414)</f>
        <v>0</v>
      </c>
      <c r="AI414" s="210" cm="1">
        <f t="array" ref="AI414">IFERROR(IF(AE414&gt;0, INDEX(Appliances, $W414, MATCH($AH414, Y!$F$61:$J$61, 0)+3),0), 0)</f>
        <v>0</v>
      </c>
      <c r="AJ414" s="64"/>
      <c r="AK414" s="211" t="b">
        <f t="shared" si="410"/>
        <v>0</v>
      </c>
      <c r="AL414" s="211" cm="1">
        <f t="array" ref="AL414">IF($AK414, INDEX(Appliances, $W414, 9), 0)</f>
        <v>0</v>
      </c>
      <c r="AM414" s="211" cm="1">
        <f t="array" ref="AM414">IF($AK414, INDEX(Appliances, $W414, 10), 0)</f>
        <v>0</v>
      </c>
      <c r="AN414" s="212">
        <f t="shared" si="401"/>
        <v>0</v>
      </c>
      <c r="AO414" s="213">
        <f t="shared" si="402"/>
        <v>0</v>
      </c>
      <c r="AP414" s="222" t="str">
        <f t="shared" si="403"/>
        <v>-</v>
      </c>
      <c r="AQ414" s="210">
        <f>_xlfn.MAXIFS(Y!$F$61:$J$61, Y!$F$61:$J$61, "&lt;="&amp;AP414)</f>
        <v>0</v>
      </c>
      <c r="AR414" s="210" cm="1">
        <f t="array" ref="AR414">IFERROR(IF(AN414&gt;0, INDEX(Appliances, $W414, MATCH($AQ414, Y!$F$61:$J$61, 0)+3),0), 0)</f>
        <v>0</v>
      </c>
      <c r="AS414" s="64"/>
      <c r="AT414" s="211" t="b">
        <f t="shared" si="411"/>
        <v>0</v>
      </c>
      <c r="AU414" s="211">
        <f t="shared" si="332"/>
        <v>0</v>
      </c>
      <c r="AV414" s="211">
        <f t="shared" si="333"/>
        <v>0</v>
      </c>
      <c r="AW414" s="212">
        <f t="shared" si="404"/>
        <v>0</v>
      </c>
      <c r="AX414" s="213">
        <f t="shared" si="405"/>
        <v>0</v>
      </c>
      <c r="AY414" s="222" t="str">
        <f t="shared" si="406"/>
        <v>-</v>
      </c>
      <c r="AZ414" s="210">
        <f>_xlfn.MAXIFS(Y!$F$61:$J$61, Y!$F$61:$J$61, "&lt;="&amp;AY414)</f>
        <v>0</v>
      </c>
      <c r="BA414" s="210" cm="1">
        <f t="array" ref="BA414">IFERROR(IF(AW414&gt;0, INDEX(Appliances, $W414, MATCH($AQ414, Y!$F$61:$J$61, 0)+3),0), 0)</f>
        <v>0</v>
      </c>
      <c r="BB414" s="64"/>
    </row>
    <row r="415" spans="1:54" s="264" customFormat="1" ht="12" x14ac:dyDescent="0.2">
      <c r="A415" s="64"/>
      <c r="B415" s="251">
        <v>393</v>
      </c>
      <c r="C415" s="255"/>
      <c r="D415" s="255"/>
      <c r="E415" s="256"/>
      <c r="F415" s="257" t="str">
        <f>IFERROR(VLOOKUP(E415, Z!$A$2:$C$4127, 3, FALSE), "")</f>
        <v/>
      </c>
      <c r="G415" s="258"/>
      <c r="H415" s="255"/>
      <c r="I415" s="255"/>
      <c r="J415" s="256"/>
      <c r="K415" s="259"/>
      <c r="L415" s="260"/>
      <c r="M415" s="253">
        <f t="shared" si="408"/>
        <v>0</v>
      </c>
      <c r="N415" s="261"/>
      <c r="O415" s="260"/>
      <c r="P415" s="253">
        <f t="shared" si="394"/>
        <v>0</v>
      </c>
      <c r="Q415" s="261"/>
      <c r="R415" s="260"/>
      <c r="S415" s="262">
        <f t="shared" si="395"/>
        <v>0</v>
      </c>
      <c r="T415" s="268"/>
      <c r="U415" s="263">
        <f t="shared" si="396"/>
        <v>0</v>
      </c>
      <c r="V415" s="64"/>
      <c r="W415" s="210">
        <f t="shared" si="407"/>
        <v>0</v>
      </c>
      <c r="X415" s="210" t="str">
        <f t="shared" si="397"/>
        <v>-</v>
      </c>
      <c r="Y415" s="210" t="e">
        <f>IF(X415, MATCH(J415, Y!$F$62:$H$62, 0), 0)</f>
        <v>#VALUE!</v>
      </c>
      <c r="Z415" s="210" cm="1">
        <f t="array" ref="Z415">IFERROR(IF($X415, INDEX(Appliances, $W415, $Y415+3), 0), 0)</f>
        <v>0</v>
      </c>
      <c r="AA415" s="64"/>
      <c r="AB415" s="211" t="b">
        <f t="shared" si="409"/>
        <v>0</v>
      </c>
      <c r="AC415" s="211" cm="1">
        <f t="array" ref="AC415">IF($AB415, INDEX(Appliances, $W415, 9), 0)</f>
        <v>0</v>
      </c>
      <c r="AD415" s="211" cm="1">
        <f t="array" ref="AD415">IF($AB415, INDEX(Appliances, $W415, 10), 0)</f>
        <v>0</v>
      </c>
      <c r="AE415" s="212">
        <f t="shared" si="398"/>
        <v>0</v>
      </c>
      <c r="AF415" s="213">
        <f t="shared" si="399"/>
        <v>0</v>
      </c>
      <c r="AG415" s="222" t="str">
        <f t="shared" si="400"/>
        <v>-</v>
      </c>
      <c r="AH415" s="210">
        <f>_xlfn.MAXIFS(Y!$F$61:$J$61, Y!$F$61:$J$61, "&lt;="&amp;AG415)</f>
        <v>0</v>
      </c>
      <c r="AI415" s="210" cm="1">
        <f t="array" ref="AI415">IFERROR(IF(AE415&gt;0, INDEX(Appliances, $W415, MATCH($AH415, Y!$F$61:$J$61, 0)+3),0), 0)</f>
        <v>0</v>
      </c>
      <c r="AJ415" s="64"/>
      <c r="AK415" s="211" t="b">
        <f t="shared" si="410"/>
        <v>0</v>
      </c>
      <c r="AL415" s="211" cm="1">
        <f t="array" ref="AL415">IF($AK415, INDEX(Appliances, $W415, 9), 0)</f>
        <v>0</v>
      </c>
      <c r="AM415" s="211" cm="1">
        <f t="array" ref="AM415">IF($AK415, INDEX(Appliances, $W415, 10), 0)</f>
        <v>0</v>
      </c>
      <c r="AN415" s="212">
        <f t="shared" si="401"/>
        <v>0</v>
      </c>
      <c r="AO415" s="213">
        <f t="shared" si="402"/>
        <v>0</v>
      </c>
      <c r="AP415" s="222" t="str">
        <f t="shared" si="403"/>
        <v>-</v>
      </c>
      <c r="AQ415" s="210">
        <f>_xlfn.MAXIFS(Y!$F$61:$J$61, Y!$F$61:$J$61, "&lt;="&amp;AP415)</f>
        <v>0</v>
      </c>
      <c r="AR415" s="210" cm="1">
        <f t="array" ref="AR415">IFERROR(IF(AN415&gt;0, INDEX(Appliances, $W415, MATCH($AQ415, Y!$F$61:$J$61, 0)+3),0), 0)</f>
        <v>0</v>
      </c>
      <c r="AS415" s="64"/>
      <c r="AT415" s="211" t="b">
        <f t="shared" si="411"/>
        <v>0</v>
      </c>
      <c r="AU415" s="211">
        <f t="shared" si="329"/>
        <v>0</v>
      </c>
      <c r="AV415" s="211">
        <f t="shared" si="330"/>
        <v>0</v>
      </c>
      <c r="AW415" s="212">
        <f t="shared" si="404"/>
        <v>0</v>
      </c>
      <c r="AX415" s="213">
        <f t="shared" si="405"/>
        <v>0</v>
      </c>
      <c r="AY415" s="222" t="str">
        <f t="shared" si="406"/>
        <v>-</v>
      </c>
      <c r="AZ415" s="210">
        <f>_xlfn.MAXIFS(Y!$F$61:$J$61, Y!$F$61:$J$61, "&lt;="&amp;AY415)</f>
        <v>0</v>
      </c>
      <c r="BA415" s="210" cm="1">
        <f t="array" ref="BA415">IFERROR(IF(AW415&gt;0, INDEX(Appliances, $W415, MATCH($AQ415, Y!$F$61:$J$61, 0)+3),0), 0)</f>
        <v>0</v>
      </c>
      <c r="BB415" s="64"/>
    </row>
    <row r="416" spans="1:54" s="264" customFormat="1" ht="12" x14ac:dyDescent="0.2">
      <c r="A416" s="64"/>
      <c r="B416" s="251">
        <v>394</v>
      </c>
      <c r="C416" s="255"/>
      <c r="D416" s="255"/>
      <c r="E416" s="256"/>
      <c r="F416" s="257" t="str">
        <f>IFERROR(VLOOKUP(E416, Z!$A$2:$C$4127, 3, FALSE), "")</f>
        <v/>
      </c>
      <c r="G416" s="258"/>
      <c r="H416" s="255"/>
      <c r="I416" s="255"/>
      <c r="J416" s="256"/>
      <c r="K416" s="259"/>
      <c r="L416" s="260"/>
      <c r="M416" s="253">
        <f t="shared" si="408"/>
        <v>0</v>
      </c>
      <c r="N416" s="261"/>
      <c r="O416" s="260"/>
      <c r="P416" s="253">
        <f t="shared" si="394"/>
        <v>0</v>
      </c>
      <c r="Q416" s="261"/>
      <c r="R416" s="260"/>
      <c r="S416" s="262">
        <f t="shared" si="395"/>
        <v>0</v>
      </c>
      <c r="T416" s="268"/>
      <c r="U416" s="263">
        <f t="shared" si="396"/>
        <v>0</v>
      </c>
      <c r="V416" s="64"/>
      <c r="W416" s="210">
        <f t="shared" si="407"/>
        <v>0</v>
      </c>
      <c r="X416" s="210" t="str">
        <f t="shared" si="397"/>
        <v>-</v>
      </c>
      <c r="Y416" s="210" t="e">
        <f>IF(X416, MATCH(J416, Y!$F$62:$H$62, 0), 0)</f>
        <v>#VALUE!</v>
      </c>
      <c r="Z416" s="210" cm="1">
        <f t="array" ref="Z416">IFERROR(IF($X416, INDEX(Appliances, $W416, $Y416+3), 0), 0)</f>
        <v>0</v>
      </c>
      <c r="AA416" s="64"/>
      <c r="AB416" s="211" t="b">
        <f t="shared" si="409"/>
        <v>0</v>
      </c>
      <c r="AC416" s="211" cm="1">
        <f t="array" ref="AC416">IF($AB416, INDEX(Appliances, $W416, 9), 0)</f>
        <v>0</v>
      </c>
      <c r="AD416" s="211" cm="1">
        <f t="array" ref="AD416">IF($AB416, INDEX(Appliances, $W416, 10), 0)</f>
        <v>0</v>
      </c>
      <c r="AE416" s="212">
        <f t="shared" si="398"/>
        <v>0</v>
      </c>
      <c r="AF416" s="213">
        <f t="shared" si="399"/>
        <v>0</v>
      </c>
      <c r="AG416" s="222" t="str">
        <f t="shared" si="400"/>
        <v>-</v>
      </c>
      <c r="AH416" s="210">
        <f>_xlfn.MAXIFS(Y!$F$61:$J$61, Y!$F$61:$J$61, "&lt;="&amp;AG416)</f>
        <v>0</v>
      </c>
      <c r="AI416" s="210" cm="1">
        <f t="array" ref="AI416">IFERROR(IF(AE416&gt;0, INDEX(Appliances, $W416, MATCH($AH416, Y!$F$61:$J$61, 0)+3),0), 0)</f>
        <v>0</v>
      </c>
      <c r="AJ416" s="64"/>
      <c r="AK416" s="211" t="b">
        <f t="shared" si="410"/>
        <v>0</v>
      </c>
      <c r="AL416" s="211" cm="1">
        <f t="array" ref="AL416">IF($AK416, INDEX(Appliances, $W416, 9), 0)</f>
        <v>0</v>
      </c>
      <c r="AM416" s="211" cm="1">
        <f t="array" ref="AM416">IF($AK416, INDEX(Appliances, $W416, 10), 0)</f>
        <v>0</v>
      </c>
      <c r="AN416" s="212">
        <f t="shared" si="401"/>
        <v>0</v>
      </c>
      <c r="AO416" s="213">
        <f t="shared" si="402"/>
        <v>0</v>
      </c>
      <c r="AP416" s="222" t="str">
        <f t="shared" si="403"/>
        <v>-</v>
      </c>
      <c r="AQ416" s="210">
        <f>_xlfn.MAXIFS(Y!$F$61:$J$61, Y!$F$61:$J$61, "&lt;="&amp;AP416)</f>
        <v>0</v>
      </c>
      <c r="AR416" s="210" cm="1">
        <f t="array" ref="AR416">IFERROR(IF(AN416&gt;0, INDEX(Appliances, $W416, MATCH($AQ416, Y!$F$61:$J$61, 0)+3),0), 0)</f>
        <v>0</v>
      </c>
      <c r="AS416" s="64"/>
      <c r="AT416" s="211" t="b">
        <f t="shared" si="411"/>
        <v>0</v>
      </c>
      <c r="AU416" s="211">
        <f t="shared" si="332"/>
        <v>0</v>
      </c>
      <c r="AV416" s="211">
        <f t="shared" si="333"/>
        <v>0</v>
      </c>
      <c r="AW416" s="212">
        <f t="shared" si="404"/>
        <v>0</v>
      </c>
      <c r="AX416" s="213">
        <f t="shared" si="405"/>
        <v>0</v>
      </c>
      <c r="AY416" s="222" t="str">
        <f t="shared" si="406"/>
        <v>-</v>
      </c>
      <c r="AZ416" s="210">
        <f>_xlfn.MAXIFS(Y!$F$61:$J$61, Y!$F$61:$J$61, "&lt;="&amp;AY416)</f>
        <v>0</v>
      </c>
      <c r="BA416" s="210" cm="1">
        <f t="array" ref="BA416">IFERROR(IF(AW416&gt;0, INDEX(Appliances, $W416, MATCH($AQ416, Y!$F$61:$J$61, 0)+3),0), 0)</f>
        <v>0</v>
      </c>
      <c r="BB416" s="64"/>
    </row>
    <row r="417" spans="1:54" s="264" customFormat="1" ht="12" x14ac:dyDescent="0.2">
      <c r="A417" s="64"/>
      <c r="B417" s="251">
        <v>395</v>
      </c>
      <c r="C417" s="255"/>
      <c r="D417" s="255"/>
      <c r="E417" s="256"/>
      <c r="F417" s="257" t="str">
        <f>IFERROR(VLOOKUP(E417, Z!$A$2:$C$4127, 3, FALSE), "")</f>
        <v/>
      </c>
      <c r="G417" s="258"/>
      <c r="H417" s="255"/>
      <c r="I417" s="255"/>
      <c r="J417" s="256"/>
      <c r="K417" s="259"/>
      <c r="L417" s="260"/>
      <c r="M417" s="253">
        <f t="shared" si="408"/>
        <v>0</v>
      </c>
      <c r="N417" s="261"/>
      <c r="O417" s="260"/>
      <c r="P417" s="253">
        <f t="shared" si="394"/>
        <v>0</v>
      </c>
      <c r="Q417" s="261"/>
      <c r="R417" s="260"/>
      <c r="S417" s="262">
        <f t="shared" si="395"/>
        <v>0</v>
      </c>
      <c r="T417" s="268"/>
      <c r="U417" s="263">
        <f t="shared" si="396"/>
        <v>0</v>
      </c>
      <c r="V417" s="64"/>
      <c r="W417" s="210">
        <f t="shared" si="407"/>
        <v>0</v>
      </c>
      <c r="X417" s="210" t="str">
        <f t="shared" si="397"/>
        <v>-</v>
      </c>
      <c r="Y417" s="210" t="e">
        <f>IF(X417, MATCH(J417, Y!$F$62:$H$62, 0), 0)</f>
        <v>#VALUE!</v>
      </c>
      <c r="Z417" s="210" cm="1">
        <f t="array" ref="Z417">IFERROR(IF($X417, INDEX(Appliances, $W417, $Y417+3), 0), 0)</f>
        <v>0</v>
      </c>
      <c r="AA417" s="64"/>
      <c r="AB417" s="211" t="b">
        <f t="shared" si="409"/>
        <v>0</v>
      </c>
      <c r="AC417" s="211" cm="1">
        <f t="array" ref="AC417">IF($AB417, INDEX(Appliances, $W417, 9), 0)</f>
        <v>0</v>
      </c>
      <c r="AD417" s="211" cm="1">
        <f t="array" ref="AD417">IF($AB417, INDEX(Appliances, $W417, 10), 0)</f>
        <v>0</v>
      </c>
      <c r="AE417" s="212">
        <f t="shared" si="398"/>
        <v>0</v>
      </c>
      <c r="AF417" s="213">
        <f t="shared" si="399"/>
        <v>0</v>
      </c>
      <c r="AG417" s="222" t="str">
        <f t="shared" si="400"/>
        <v>-</v>
      </c>
      <c r="AH417" s="210">
        <f>_xlfn.MAXIFS(Y!$F$61:$J$61, Y!$F$61:$J$61, "&lt;="&amp;AG417)</f>
        <v>0</v>
      </c>
      <c r="AI417" s="210" cm="1">
        <f t="array" ref="AI417">IFERROR(IF(AE417&gt;0, INDEX(Appliances, $W417, MATCH($AH417, Y!$F$61:$J$61, 0)+3),0), 0)</f>
        <v>0</v>
      </c>
      <c r="AJ417" s="64"/>
      <c r="AK417" s="211" t="b">
        <f t="shared" si="410"/>
        <v>0</v>
      </c>
      <c r="AL417" s="211" cm="1">
        <f t="array" ref="AL417">IF($AK417, INDEX(Appliances, $W417, 9), 0)</f>
        <v>0</v>
      </c>
      <c r="AM417" s="211" cm="1">
        <f t="array" ref="AM417">IF($AK417, INDEX(Appliances, $W417, 10), 0)</f>
        <v>0</v>
      </c>
      <c r="AN417" s="212">
        <f t="shared" si="401"/>
        <v>0</v>
      </c>
      <c r="AO417" s="213">
        <f t="shared" si="402"/>
        <v>0</v>
      </c>
      <c r="AP417" s="222" t="str">
        <f t="shared" si="403"/>
        <v>-</v>
      </c>
      <c r="AQ417" s="210">
        <f>_xlfn.MAXIFS(Y!$F$61:$J$61, Y!$F$61:$J$61, "&lt;="&amp;AP417)</f>
        <v>0</v>
      </c>
      <c r="AR417" s="210" cm="1">
        <f t="array" ref="AR417">IFERROR(IF(AN417&gt;0, INDEX(Appliances, $W417, MATCH($AQ417, Y!$F$61:$J$61, 0)+3),0), 0)</f>
        <v>0</v>
      </c>
      <c r="AS417" s="64"/>
      <c r="AT417" s="211" t="b">
        <f t="shared" si="411"/>
        <v>0</v>
      </c>
      <c r="AU417" s="211">
        <f t="shared" si="329"/>
        <v>0</v>
      </c>
      <c r="AV417" s="211">
        <f t="shared" si="330"/>
        <v>0</v>
      </c>
      <c r="AW417" s="212">
        <f t="shared" si="404"/>
        <v>0</v>
      </c>
      <c r="AX417" s="213">
        <f t="shared" si="405"/>
        <v>0</v>
      </c>
      <c r="AY417" s="222" t="str">
        <f t="shared" si="406"/>
        <v>-</v>
      </c>
      <c r="AZ417" s="210">
        <f>_xlfn.MAXIFS(Y!$F$61:$J$61, Y!$F$61:$J$61, "&lt;="&amp;AY417)</f>
        <v>0</v>
      </c>
      <c r="BA417" s="210" cm="1">
        <f t="array" ref="BA417">IFERROR(IF(AW417&gt;0, INDEX(Appliances, $W417, MATCH($AQ417, Y!$F$61:$J$61, 0)+3),0), 0)</f>
        <v>0</v>
      </c>
      <c r="BB417" s="64"/>
    </row>
    <row r="418" spans="1:54" s="264" customFormat="1" ht="12" x14ac:dyDescent="0.2">
      <c r="A418" s="64"/>
      <c r="B418" s="251">
        <v>396</v>
      </c>
      <c r="C418" s="255"/>
      <c r="D418" s="255"/>
      <c r="E418" s="256"/>
      <c r="F418" s="257" t="str">
        <f>IFERROR(VLOOKUP(E418, Z!$A$2:$C$4127, 3, FALSE), "")</f>
        <v/>
      </c>
      <c r="G418" s="258"/>
      <c r="H418" s="255"/>
      <c r="I418" s="255"/>
      <c r="J418" s="256"/>
      <c r="K418" s="259"/>
      <c r="L418" s="260"/>
      <c r="M418" s="253">
        <f t="shared" si="408"/>
        <v>0</v>
      </c>
      <c r="N418" s="261"/>
      <c r="O418" s="260"/>
      <c r="P418" s="253">
        <f t="shared" si="394"/>
        <v>0</v>
      </c>
      <c r="Q418" s="261"/>
      <c r="R418" s="260"/>
      <c r="S418" s="262">
        <f t="shared" si="395"/>
        <v>0</v>
      </c>
      <c r="T418" s="268"/>
      <c r="U418" s="263">
        <f t="shared" si="396"/>
        <v>0</v>
      </c>
      <c r="V418" s="64"/>
      <c r="W418" s="210">
        <f t="shared" si="407"/>
        <v>0</v>
      </c>
      <c r="X418" s="210" t="str">
        <f t="shared" si="397"/>
        <v>-</v>
      </c>
      <c r="Y418" s="210" t="e">
        <f>IF(X418, MATCH(J418, Y!$F$62:$H$62, 0), 0)</f>
        <v>#VALUE!</v>
      </c>
      <c r="Z418" s="210" cm="1">
        <f t="array" ref="Z418">IFERROR(IF($X418, INDEX(Appliances, $W418, $Y418+3), 0), 0)</f>
        <v>0</v>
      </c>
      <c r="AA418" s="64"/>
      <c r="AB418" s="211" t="b">
        <f t="shared" si="409"/>
        <v>0</v>
      </c>
      <c r="AC418" s="211" cm="1">
        <f t="array" ref="AC418">IF($AB418, INDEX(Appliances, $W418, 9), 0)</f>
        <v>0</v>
      </c>
      <c r="AD418" s="211" cm="1">
        <f t="array" ref="AD418">IF($AB418, INDEX(Appliances, $W418, 10), 0)</f>
        <v>0</v>
      </c>
      <c r="AE418" s="212">
        <f t="shared" si="398"/>
        <v>0</v>
      </c>
      <c r="AF418" s="213">
        <f t="shared" si="399"/>
        <v>0</v>
      </c>
      <c r="AG418" s="222" t="str">
        <f t="shared" si="400"/>
        <v>-</v>
      </c>
      <c r="AH418" s="210">
        <f>_xlfn.MAXIFS(Y!$F$61:$J$61, Y!$F$61:$J$61, "&lt;="&amp;AG418)</f>
        <v>0</v>
      </c>
      <c r="AI418" s="210" cm="1">
        <f t="array" ref="AI418">IFERROR(IF(AE418&gt;0, INDEX(Appliances, $W418, MATCH($AH418, Y!$F$61:$J$61, 0)+3),0), 0)</f>
        <v>0</v>
      </c>
      <c r="AJ418" s="64"/>
      <c r="AK418" s="211" t="b">
        <f t="shared" si="410"/>
        <v>0</v>
      </c>
      <c r="AL418" s="211" cm="1">
        <f t="array" ref="AL418">IF($AK418, INDEX(Appliances, $W418, 9), 0)</f>
        <v>0</v>
      </c>
      <c r="AM418" s="211" cm="1">
        <f t="array" ref="AM418">IF($AK418, INDEX(Appliances, $W418, 10), 0)</f>
        <v>0</v>
      </c>
      <c r="AN418" s="212">
        <f t="shared" si="401"/>
        <v>0</v>
      </c>
      <c r="AO418" s="213">
        <f t="shared" si="402"/>
        <v>0</v>
      </c>
      <c r="AP418" s="222" t="str">
        <f t="shared" si="403"/>
        <v>-</v>
      </c>
      <c r="AQ418" s="210">
        <f>_xlfn.MAXIFS(Y!$F$61:$J$61, Y!$F$61:$J$61, "&lt;="&amp;AP418)</f>
        <v>0</v>
      </c>
      <c r="AR418" s="210" cm="1">
        <f t="array" ref="AR418">IFERROR(IF(AN418&gt;0, INDEX(Appliances, $W418, MATCH($AQ418, Y!$F$61:$J$61, 0)+3),0), 0)</f>
        <v>0</v>
      </c>
      <c r="AS418" s="64"/>
      <c r="AT418" s="211" t="b">
        <f t="shared" si="411"/>
        <v>0</v>
      </c>
      <c r="AU418" s="211">
        <f t="shared" si="332"/>
        <v>0</v>
      </c>
      <c r="AV418" s="211">
        <f t="shared" si="333"/>
        <v>0</v>
      </c>
      <c r="AW418" s="212">
        <f t="shared" si="404"/>
        <v>0</v>
      </c>
      <c r="AX418" s="213">
        <f t="shared" si="405"/>
        <v>0</v>
      </c>
      <c r="AY418" s="222" t="str">
        <f t="shared" si="406"/>
        <v>-</v>
      </c>
      <c r="AZ418" s="210">
        <f>_xlfn.MAXIFS(Y!$F$61:$J$61, Y!$F$61:$J$61, "&lt;="&amp;AY418)</f>
        <v>0</v>
      </c>
      <c r="BA418" s="210" cm="1">
        <f t="array" ref="BA418">IFERROR(IF(AW418&gt;0, INDEX(Appliances, $W418, MATCH($AQ418, Y!$F$61:$J$61, 0)+3),0), 0)</f>
        <v>0</v>
      </c>
      <c r="BB418" s="64"/>
    </row>
    <row r="419" spans="1:54" s="264" customFormat="1" ht="12" x14ac:dyDescent="0.2">
      <c r="A419" s="64"/>
      <c r="B419" s="251">
        <v>397</v>
      </c>
      <c r="C419" s="255"/>
      <c r="D419" s="255"/>
      <c r="E419" s="256"/>
      <c r="F419" s="257" t="str">
        <f>IFERROR(VLOOKUP(E419, Z!$A$2:$C$4127, 3, FALSE), "")</f>
        <v/>
      </c>
      <c r="G419" s="258"/>
      <c r="H419" s="255"/>
      <c r="I419" s="255"/>
      <c r="J419" s="256"/>
      <c r="K419" s="259"/>
      <c r="L419" s="260"/>
      <c r="M419" s="253">
        <f t="shared" si="408"/>
        <v>0</v>
      </c>
      <c r="N419" s="261"/>
      <c r="O419" s="260"/>
      <c r="P419" s="253">
        <f t="shared" si="394"/>
        <v>0</v>
      </c>
      <c r="Q419" s="261"/>
      <c r="R419" s="260"/>
      <c r="S419" s="262">
        <f t="shared" si="395"/>
        <v>0</v>
      </c>
      <c r="T419" s="268"/>
      <c r="U419" s="263">
        <f t="shared" si="396"/>
        <v>0</v>
      </c>
      <c r="V419" s="64"/>
      <c r="W419" s="210">
        <f t="shared" si="407"/>
        <v>0</v>
      </c>
      <c r="X419" s="210" t="str">
        <f t="shared" si="397"/>
        <v>-</v>
      </c>
      <c r="Y419" s="210" t="e">
        <f>IF(X419, MATCH(J419, Y!$F$62:$H$62, 0), 0)</f>
        <v>#VALUE!</v>
      </c>
      <c r="Z419" s="210" cm="1">
        <f t="array" ref="Z419">IFERROR(IF($X419, INDEX(Appliances, $W419, $Y419+3), 0), 0)</f>
        <v>0</v>
      </c>
      <c r="AA419" s="64"/>
      <c r="AB419" s="211" t="b">
        <f t="shared" si="409"/>
        <v>0</v>
      </c>
      <c r="AC419" s="211" cm="1">
        <f t="array" ref="AC419">IF($AB419, INDEX(Appliances, $W419, 9), 0)</f>
        <v>0</v>
      </c>
      <c r="AD419" s="211" cm="1">
        <f t="array" ref="AD419">IF($AB419, INDEX(Appliances, $W419, 10), 0)</f>
        <v>0</v>
      </c>
      <c r="AE419" s="212">
        <f t="shared" si="398"/>
        <v>0</v>
      </c>
      <c r="AF419" s="213">
        <f t="shared" si="399"/>
        <v>0</v>
      </c>
      <c r="AG419" s="222" t="str">
        <f t="shared" si="400"/>
        <v>-</v>
      </c>
      <c r="AH419" s="210">
        <f>_xlfn.MAXIFS(Y!$F$61:$J$61, Y!$F$61:$J$61, "&lt;="&amp;AG419)</f>
        <v>0</v>
      </c>
      <c r="AI419" s="210" cm="1">
        <f t="array" ref="AI419">IFERROR(IF(AE419&gt;0, INDEX(Appliances, $W419, MATCH($AH419, Y!$F$61:$J$61, 0)+3),0), 0)</f>
        <v>0</v>
      </c>
      <c r="AJ419" s="64"/>
      <c r="AK419" s="211" t="b">
        <f t="shared" si="410"/>
        <v>0</v>
      </c>
      <c r="AL419" s="211" cm="1">
        <f t="array" ref="AL419">IF($AK419, INDEX(Appliances, $W419, 9), 0)</f>
        <v>0</v>
      </c>
      <c r="AM419" s="211" cm="1">
        <f t="array" ref="AM419">IF($AK419, INDEX(Appliances, $W419, 10), 0)</f>
        <v>0</v>
      </c>
      <c r="AN419" s="212">
        <f t="shared" si="401"/>
        <v>0</v>
      </c>
      <c r="AO419" s="213">
        <f t="shared" si="402"/>
        <v>0</v>
      </c>
      <c r="AP419" s="222" t="str">
        <f t="shared" si="403"/>
        <v>-</v>
      </c>
      <c r="AQ419" s="210">
        <f>_xlfn.MAXIFS(Y!$F$61:$J$61, Y!$F$61:$J$61, "&lt;="&amp;AP419)</f>
        <v>0</v>
      </c>
      <c r="AR419" s="210" cm="1">
        <f t="array" ref="AR419">IFERROR(IF(AN419&gt;0, INDEX(Appliances, $W419, MATCH($AQ419, Y!$F$61:$J$61, 0)+3),0), 0)</f>
        <v>0</v>
      </c>
      <c r="AS419" s="64"/>
      <c r="AT419" s="211" t="b">
        <f t="shared" si="411"/>
        <v>0</v>
      </c>
      <c r="AU419" s="211">
        <f t="shared" si="329"/>
        <v>0</v>
      </c>
      <c r="AV419" s="211">
        <f t="shared" si="330"/>
        <v>0</v>
      </c>
      <c r="AW419" s="212">
        <f t="shared" si="404"/>
        <v>0</v>
      </c>
      <c r="AX419" s="213">
        <f t="shared" si="405"/>
        <v>0</v>
      </c>
      <c r="AY419" s="222" t="str">
        <f t="shared" si="406"/>
        <v>-</v>
      </c>
      <c r="AZ419" s="210">
        <f>_xlfn.MAXIFS(Y!$F$61:$J$61, Y!$F$61:$J$61, "&lt;="&amp;AY419)</f>
        <v>0</v>
      </c>
      <c r="BA419" s="210" cm="1">
        <f t="array" ref="BA419">IFERROR(IF(AW419&gt;0, INDEX(Appliances, $W419, MATCH($AQ419, Y!$F$61:$J$61, 0)+3),0), 0)</f>
        <v>0</v>
      </c>
      <c r="BB419" s="64"/>
    </row>
    <row r="420" spans="1:54" s="264" customFormat="1" ht="12" x14ac:dyDescent="0.2">
      <c r="A420" s="64"/>
      <c r="B420" s="251">
        <v>398</v>
      </c>
      <c r="C420" s="255"/>
      <c r="D420" s="255"/>
      <c r="E420" s="256"/>
      <c r="F420" s="257" t="str">
        <f>IFERROR(VLOOKUP(E420, Z!$A$2:$C$4127, 3, FALSE), "")</f>
        <v/>
      </c>
      <c r="G420" s="258"/>
      <c r="H420" s="255"/>
      <c r="I420" s="255"/>
      <c r="J420" s="256"/>
      <c r="K420" s="259"/>
      <c r="L420" s="260"/>
      <c r="M420" s="253">
        <f t="shared" si="408"/>
        <v>0</v>
      </c>
      <c r="N420" s="261"/>
      <c r="O420" s="260"/>
      <c r="P420" s="253">
        <f t="shared" si="394"/>
        <v>0</v>
      </c>
      <c r="Q420" s="261"/>
      <c r="R420" s="260"/>
      <c r="S420" s="262">
        <f t="shared" si="395"/>
        <v>0</v>
      </c>
      <c r="T420" s="268"/>
      <c r="U420" s="263">
        <f t="shared" si="396"/>
        <v>0</v>
      </c>
      <c r="V420" s="64"/>
      <c r="W420" s="210">
        <f t="shared" si="407"/>
        <v>0</v>
      </c>
      <c r="X420" s="210" t="str">
        <f t="shared" si="397"/>
        <v>-</v>
      </c>
      <c r="Y420" s="210" t="e">
        <f>IF(X420, MATCH(J420, Y!$F$62:$H$62, 0), 0)</f>
        <v>#VALUE!</v>
      </c>
      <c r="Z420" s="210" cm="1">
        <f t="array" ref="Z420">IFERROR(IF($X420, INDEX(Appliances, $W420, $Y420+3), 0), 0)</f>
        <v>0</v>
      </c>
      <c r="AA420" s="64"/>
      <c r="AB420" s="211" t="b">
        <f t="shared" si="409"/>
        <v>0</v>
      </c>
      <c r="AC420" s="211" cm="1">
        <f t="array" ref="AC420">IF($AB420, INDEX(Appliances, $W420, 9), 0)</f>
        <v>0</v>
      </c>
      <c r="AD420" s="211" cm="1">
        <f t="array" ref="AD420">IF($AB420, INDEX(Appliances, $W420, 10), 0)</f>
        <v>0</v>
      </c>
      <c r="AE420" s="212">
        <f t="shared" si="398"/>
        <v>0</v>
      </c>
      <c r="AF420" s="213">
        <f t="shared" si="399"/>
        <v>0</v>
      </c>
      <c r="AG420" s="222" t="str">
        <f t="shared" si="400"/>
        <v>-</v>
      </c>
      <c r="AH420" s="210">
        <f>_xlfn.MAXIFS(Y!$F$61:$J$61, Y!$F$61:$J$61, "&lt;="&amp;AG420)</f>
        <v>0</v>
      </c>
      <c r="AI420" s="210" cm="1">
        <f t="array" ref="AI420">IFERROR(IF(AE420&gt;0, INDEX(Appliances, $W420, MATCH($AH420, Y!$F$61:$J$61, 0)+3),0), 0)</f>
        <v>0</v>
      </c>
      <c r="AJ420" s="64"/>
      <c r="AK420" s="211" t="b">
        <f t="shared" si="410"/>
        <v>0</v>
      </c>
      <c r="AL420" s="211" cm="1">
        <f t="array" ref="AL420">IF($AK420, INDEX(Appliances, $W420, 9), 0)</f>
        <v>0</v>
      </c>
      <c r="AM420" s="211" cm="1">
        <f t="array" ref="AM420">IF($AK420, INDEX(Appliances, $W420, 10), 0)</f>
        <v>0</v>
      </c>
      <c r="AN420" s="212">
        <f t="shared" si="401"/>
        <v>0</v>
      </c>
      <c r="AO420" s="213">
        <f t="shared" si="402"/>
        <v>0</v>
      </c>
      <c r="AP420" s="222" t="str">
        <f t="shared" si="403"/>
        <v>-</v>
      </c>
      <c r="AQ420" s="210">
        <f>_xlfn.MAXIFS(Y!$F$61:$J$61, Y!$F$61:$J$61, "&lt;="&amp;AP420)</f>
        <v>0</v>
      </c>
      <c r="AR420" s="210" cm="1">
        <f t="array" ref="AR420">IFERROR(IF(AN420&gt;0, INDEX(Appliances, $W420, MATCH($AQ420, Y!$F$61:$J$61, 0)+3),0), 0)</f>
        <v>0</v>
      </c>
      <c r="AS420" s="64"/>
      <c r="AT420" s="211" t="b">
        <f t="shared" si="411"/>
        <v>0</v>
      </c>
      <c r="AU420" s="211">
        <f t="shared" si="332"/>
        <v>0</v>
      </c>
      <c r="AV420" s="211">
        <f t="shared" si="333"/>
        <v>0</v>
      </c>
      <c r="AW420" s="212">
        <f t="shared" si="404"/>
        <v>0</v>
      </c>
      <c r="AX420" s="213">
        <f t="shared" si="405"/>
        <v>0</v>
      </c>
      <c r="AY420" s="222" t="str">
        <f t="shared" si="406"/>
        <v>-</v>
      </c>
      <c r="AZ420" s="210">
        <f>_xlfn.MAXIFS(Y!$F$61:$J$61, Y!$F$61:$J$61, "&lt;="&amp;AY420)</f>
        <v>0</v>
      </c>
      <c r="BA420" s="210" cm="1">
        <f t="array" ref="BA420">IFERROR(IF(AW420&gt;0, INDEX(Appliances, $W420, MATCH($AQ420, Y!$F$61:$J$61, 0)+3),0), 0)</f>
        <v>0</v>
      </c>
      <c r="BB420" s="64"/>
    </row>
    <row r="421" spans="1:54" s="264" customFormat="1" ht="12" x14ac:dyDescent="0.2">
      <c r="A421" s="64"/>
      <c r="B421" s="251">
        <v>399</v>
      </c>
      <c r="C421" s="255"/>
      <c r="D421" s="255"/>
      <c r="E421" s="256"/>
      <c r="F421" s="257" t="str">
        <f>IFERROR(VLOOKUP(E421, Z!$A$2:$C$4127, 3, FALSE), "")</f>
        <v/>
      </c>
      <c r="G421" s="258"/>
      <c r="H421" s="255"/>
      <c r="I421" s="255"/>
      <c r="J421" s="256"/>
      <c r="K421" s="259"/>
      <c r="L421" s="260"/>
      <c r="M421" s="253">
        <f t="shared" si="408"/>
        <v>0</v>
      </c>
      <c r="N421" s="261"/>
      <c r="O421" s="260"/>
      <c r="P421" s="253">
        <f t="shared" si="394"/>
        <v>0</v>
      </c>
      <c r="Q421" s="261"/>
      <c r="R421" s="260"/>
      <c r="S421" s="262">
        <f t="shared" si="395"/>
        <v>0</v>
      </c>
      <c r="T421" s="268"/>
      <c r="U421" s="263">
        <f t="shared" si="396"/>
        <v>0</v>
      </c>
      <c r="V421" s="64"/>
      <c r="W421" s="210">
        <f t="shared" si="407"/>
        <v>0</v>
      </c>
      <c r="X421" s="210" t="str">
        <f t="shared" si="397"/>
        <v>-</v>
      </c>
      <c r="Y421" s="210" t="e">
        <f>IF(X421, MATCH(J421, Y!$F$62:$H$62, 0), 0)</f>
        <v>#VALUE!</v>
      </c>
      <c r="Z421" s="210" cm="1">
        <f t="array" ref="Z421">IFERROR(IF($X421, INDEX(Appliances, $W421, $Y421+3), 0), 0)</f>
        <v>0</v>
      </c>
      <c r="AA421" s="64"/>
      <c r="AB421" s="211" t="b">
        <f t="shared" si="409"/>
        <v>0</v>
      </c>
      <c r="AC421" s="211" cm="1">
        <f t="array" ref="AC421">IF($AB421, INDEX(Appliances, $W421, 9), 0)</f>
        <v>0</v>
      </c>
      <c r="AD421" s="211" cm="1">
        <f t="array" ref="AD421">IF($AB421, INDEX(Appliances, $W421, 10), 0)</f>
        <v>0</v>
      </c>
      <c r="AE421" s="212">
        <f t="shared" si="398"/>
        <v>0</v>
      </c>
      <c r="AF421" s="213">
        <f t="shared" si="399"/>
        <v>0</v>
      </c>
      <c r="AG421" s="222" t="str">
        <f t="shared" si="400"/>
        <v>-</v>
      </c>
      <c r="AH421" s="210">
        <f>_xlfn.MAXIFS(Y!$F$61:$J$61, Y!$F$61:$J$61, "&lt;="&amp;AG421)</f>
        <v>0</v>
      </c>
      <c r="AI421" s="210" cm="1">
        <f t="array" ref="AI421">IFERROR(IF(AE421&gt;0, INDEX(Appliances, $W421, MATCH($AH421, Y!$F$61:$J$61, 0)+3),0), 0)</f>
        <v>0</v>
      </c>
      <c r="AJ421" s="64"/>
      <c r="AK421" s="211" t="b">
        <f t="shared" si="410"/>
        <v>0</v>
      </c>
      <c r="AL421" s="211" cm="1">
        <f t="array" ref="AL421">IF($AK421, INDEX(Appliances, $W421, 9), 0)</f>
        <v>0</v>
      </c>
      <c r="AM421" s="211" cm="1">
        <f t="array" ref="AM421">IF($AK421, INDEX(Appliances, $W421, 10), 0)</f>
        <v>0</v>
      </c>
      <c r="AN421" s="212">
        <f t="shared" si="401"/>
        <v>0</v>
      </c>
      <c r="AO421" s="213">
        <f t="shared" si="402"/>
        <v>0</v>
      </c>
      <c r="AP421" s="222" t="str">
        <f t="shared" si="403"/>
        <v>-</v>
      </c>
      <c r="AQ421" s="210">
        <f>_xlfn.MAXIFS(Y!$F$61:$J$61, Y!$F$61:$J$61, "&lt;="&amp;AP421)</f>
        <v>0</v>
      </c>
      <c r="AR421" s="210" cm="1">
        <f t="array" ref="AR421">IFERROR(IF(AN421&gt;0, INDEX(Appliances, $W421, MATCH($AQ421, Y!$F$61:$J$61, 0)+3),0), 0)</f>
        <v>0</v>
      </c>
      <c r="AS421" s="64"/>
      <c r="AT421" s="211" t="b">
        <f t="shared" si="411"/>
        <v>0</v>
      </c>
      <c r="AU421" s="211">
        <f t="shared" si="329"/>
        <v>0</v>
      </c>
      <c r="AV421" s="211">
        <f t="shared" si="330"/>
        <v>0</v>
      </c>
      <c r="AW421" s="212">
        <f t="shared" si="404"/>
        <v>0</v>
      </c>
      <c r="AX421" s="213">
        <f t="shared" si="405"/>
        <v>0</v>
      </c>
      <c r="AY421" s="222" t="str">
        <f t="shared" si="406"/>
        <v>-</v>
      </c>
      <c r="AZ421" s="210">
        <f>_xlfn.MAXIFS(Y!$F$61:$J$61, Y!$F$61:$J$61, "&lt;="&amp;AY421)</f>
        <v>0</v>
      </c>
      <c r="BA421" s="210" cm="1">
        <f t="array" ref="BA421">IFERROR(IF(AW421&gt;0, INDEX(Appliances, $W421, MATCH($AQ421, Y!$F$61:$J$61, 0)+3),0), 0)</f>
        <v>0</v>
      </c>
      <c r="BB421" s="64"/>
    </row>
    <row r="422" spans="1:54" s="264" customFormat="1" ht="12" x14ac:dyDescent="0.2">
      <c r="A422" s="64"/>
      <c r="B422" s="251">
        <v>400</v>
      </c>
      <c r="C422" s="255"/>
      <c r="D422" s="255"/>
      <c r="E422" s="256"/>
      <c r="F422" s="257" t="str">
        <f>IFERROR(VLOOKUP(E422, Z!$A$2:$C$4127, 3, FALSE), "")</f>
        <v/>
      </c>
      <c r="G422" s="258"/>
      <c r="H422" s="255"/>
      <c r="I422" s="255"/>
      <c r="J422" s="256"/>
      <c r="K422" s="259"/>
      <c r="L422" s="260"/>
      <c r="M422" s="253">
        <f t="shared" si="408"/>
        <v>0</v>
      </c>
      <c r="N422" s="261"/>
      <c r="O422" s="260"/>
      <c r="P422" s="253">
        <f t="shared" si="394"/>
        <v>0</v>
      </c>
      <c r="Q422" s="261"/>
      <c r="R422" s="260"/>
      <c r="S422" s="262">
        <f t="shared" si="395"/>
        <v>0</v>
      </c>
      <c r="T422" s="268"/>
      <c r="U422" s="263">
        <f t="shared" si="396"/>
        <v>0</v>
      </c>
      <c r="V422" s="64"/>
      <c r="W422" s="210">
        <f t="shared" si="407"/>
        <v>0</v>
      </c>
      <c r="X422" s="210" t="str">
        <f t="shared" si="397"/>
        <v>-</v>
      </c>
      <c r="Y422" s="210" t="e">
        <f>IF(X422, MATCH(J422, Y!$F$62:$H$62, 0), 0)</f>
        <v>#VALUE!</v>
      </c>
      <c r="Z422" s="210" cm="1">
        <f t="array" ref="Z422">IFERROR(IF($X422, INDEX(Appliances, $W422, $Y422+3), 0), 0)</f>
        <v>0</v>
      </c>
      <c r="AA422" s="64"/>
      <c r="AB422" s="211" t="b">
        <f t="shared" si="409"/>
        <v>0</v>
      </c>
      <c r="AC422" s="211" cm="1">
        <f t="array" ref="AC422">IF($AB422, INDEX(Appliances, $W422, 9), 0)</f>
        <v>0</v>
      </c>
      <c r="AD422" s="211" cm="1">
        <f t="array" ref="AD422">IF($AB422, INDEX(Appliances, $W422, 10), 0)</f>
        <v>0</v>
      </c>
      <c r="AE422" s="212">
        <f t="shared" si="398"/>
        <v>0</v>
      </c>
      <c r="AF422" s="213">
        <f t="shared" si="399"/>
        <v>0</v>
      </c>
      <c r="AG422" s="222" t="str">
        <f t="shared" si="400"/>
        <v>-</v>
      </c>
      <c r="AH422" s="210">
        <f>_xlfn.MAXIFS(Y!$F$61:$J$61, Y!$F$61:$J$61, "&lt;="&amp;AG422)</f>
        <v>0</v>
      </c>
      <c r="AI422" s="210" cm="1">
        <f t="array" ref="AI422">IFERROR(IF(AE422&gt;0, INDEX(Appliances, $W422, MATCH($AH422, Y!$F$61:$J$61, 0)+3),0), 0)</f>
        <v>0</v>
      </c>
      <c r="AJ422" s="64"/>
      <c r="AK422" s="211" t="b">
        <f t="shared" si="410"/>
        <v>0</v>
      </c>
      <c r="AL422" s="211" cm="1">
        <f t="array" ref="AL422">IF($AK422, INDEX(Appliances, $W422, 9), 0)</f>
        <v>0</v>
      </c>
      <c r="AM422" s="211" cm="1">
        <f t="array" ref="AM422">IF($AK422, INDEX(Appliances, $W422, 10), 0)</f>
        <v>0</v>
      </c>
      <c r="AN422" s="212">
        <f t="shared" si="401"/>
        <v>0</v>
      </c>
      <c r="AO422" s="213">
        <f t="shared" si="402"/>
        <v>0</v>
      </c>
      <c r="AP422" s="222" t="str">
        <f t="shared" si="403"/>
        <v>-</v>
      </c>
      <c r="AQ422" s="210">
        <f>_xlfn.MAXIFS(Y!$F$61:$J$61, Y!$F$61:$J$61, "&lt;="&amp;AP422)</f>
        <v>0</v>
      </c>
      <c r="AR422" s="210" cm="1">
        <f t="array" ref="AR422">IFERROR(IF(AN422&gt;0, INDEX(Appliances, $W422, MATCH($AQ422, Y!$F$61:$J$61, 0)+3),0), 0)</f>
        <v>0</v>
      </c>
      <c r="AS422" s="64"/>
      <c r="AT422" s="211" t="b">
        <f t="shared" si="411"/>
        <v>0</v>
      </c>
      <c r="AU422" s="211">
        <f t="shared" si="332"/>
        <v>0</v>
      </c>
      <c r="AV422" s="211">
        <f t="shared" si="333"/>
        <v>0</v>
      </c>
      <c r="AW422" s="212">
        <f t="shared" si="404"/>
        <v>0</v>
      </c>
      <c r="AX422" s="213">
        <f t="shared" si="405"/>
        <v>0</v>
      </c>
      <c r="AY422" s="222" t="str">
        <f t="shared" si="406"/>
        <v>-</v>
      </c>
      <c r="AZ422" s="210">
        <f>_xlfn.MAXIFS(Y!$F$61:$J$61, Y!$F$61:$J$61, "&lt;="&amp;AY422)</f>
        <v>0</v>
      </c>
      <c r="BA422" s="210" cm="1">
        <f t="array" ref="BA422">IFERROR(IF(AW422&gt;0, INDEX(Appliances, $W422, MATCH($AQ422, Y!$F$61:$J$61, 0)+3),0), 0)</f>
        <v>0</v>
      </c>
      <c r="BB422" s="64"/>
    </row>
    <row r="423" spans="1:54" s="264" customFormat="1" ht="12" x14ac:dyDescent="0.2">
      <c r="A423" s="64"/>
      <c r="B423" s="251">
        <v>401</v>
      </c>
      <c r="C423" s="255"/>
      <c r="D423" s="255"/>
      <c r="E423" s="256"/>
      <c r="F423" s="257" t="str">
        <f>IFERROR(VLOOKUP(E423, Z!$A$2:$C$4127, 3, FALSE), "")</f>
        <v/>
      </c>
      <c r="G423" s="258"/>
      <c r="H423" s="255"/>
      <c r="I423" s="255"/>
      <c r="J423" s="256"/>
      <c r="K423" s="259"/>
      <c r="L423" s="260"/>
      <c r="M423" s="253">
        <f t="shared" si="408"/>
        <v>0</v>
      </c>
      <c r="N423" s="261"/>
      <c r="O423" s="260"/>
      <c r="P423" s="253">
        <f t="shared" si="394"/>
        <v>0</v>
      </c>
      <c r="Q423" s="261"/>
      <c r="R423" s="260"/>
      <c r="S423" s="262">
        <f t="shared" si="395"/>
        <v>0</v>
      </c>
      <c r="T423" s="268"/>
      <c r="U423" s="263">
        <f t="shared" si="396"/>
        <v>0</v>
      </c>
      <c r="V423" s="64"/>
      <c r="W423" s="210">
        <f t="shared" si="407"/>
        <v>0</v>
      </c>
      <c r="X423" s="210" t="str">
        <f t="shared" si="397"/>
        <v>-</v>
      </c>
      <c r="Y423" s="210" t="e">
        <f>IF(X423, MATCH(J423, Y!$F$62:$H$62, 0), 0)</f>
        <v>#VALUE!</v>
      </c>
      <c r="Z423" s="210" cm="1">
        <f t="array" ref="Z423">IFERROR(IF($X423, INDEX(Appliances, $W423, $Y423+3), 0), 0)</f>
        <v>0</v>
      </c>
      <c r="AA423" s="64"/>
      <c r="AB423" s="211" t="b">
        <f t="shared" si="409"/>
        <v>0</v>
      </c>
      <c r="AC423" s="211" cm="1">
        <f t="array" ref="AC423">IF($AB423, INDEX(Appliances, $W423, 9), 0)</f>
        <v>0</v>
      </c>
      <c r="AD423" s="211" cm="1">
        <f t="array" ref="AD423">IF($AB423, INDEX(Appliances, $W423, 10), 0)</f>
        <v>0</v>
      </c>
      <c r="AE423" s="212">
        <f t="shared" si="398"/>
        <v>0</v>
      </c>
      <c r="AF423" s="213">
        <f t="shared" si="399"/>
        <v>0</v>
      </c>
      <c r="AG423" s="222" t="str">
        <f t="shared" si="400"/>
        <v>-</v>
      </c>
      <c r="AH423" s="210">
        <f>_xlfn.MAXIFS(Y!$F$61:$J$61, Y!$F$61:$J$61, "&lt;="&amp;AG423)</f>
        <v>0</v>
      </c>
      <c r="AI423" s="210" cm="1">
        <f t="array" ref="AI423">IFERROR(IF(AE423&gt;0, INDEX(Appliances, $W423, MATCH($AH423, Y!$F$61:$J$61, 0)+3),0), 0)</f>
        <v>0</v>
      </c>
      <c r="AJ423" s="64"/>
      <c r="AK423" s="211" t="b">
        <f t="shared" si="410"/>
        <v>0</v>
      </c>
      <c r="AL423" s="211" cm="1">
        <f t="array" ref="AL423">IF($AK423, INDEX(Appliances, $W423, 9), 0)</f>
        <v>0</v>
      </c>
      <c r="AM423" s="211" cm="1">
        <f t="array" ref="AM423">IF($AK423, INDEX(Appliances, $W423, 10), 0)</f>
        <v>0</v>
      </c>
      <c r="AN423" s="212">
        <f t="shared" si="401"/>
        <v>0</v>
      </c>
      <c r="AO423" s="213">
        <f t="shared" si="402"/>
        <v>0</v>
      </c>
      <c r="AP423" s="222" t="str">
        <f t="shared" si="403"/>
        <v>-</v>
      </c>
      <c r="AQ423" s="210">
        <f>_xlfn.MAXIFS(Y!$F$61:$J$61, Y!$F$61:$J$61, "&lt;="&amp;AP423)</f>
        <v>0</v>
      </c>
      <c r="AR423" s="210" cm="1">
        <f t="array" ref="AR423">IFERROR(IF(AN423&gt;0, INDEX(Appliances, $W423, MATCH($AQ423, Y!$F$61:$J$61, 0)+3),0), 0)</f>
        <v>0</v>
      </c>
      <c r="AS423" s="64"/>
      <c r="AT423" s="211" t="b">
        <f t="shared" si="411"/>
        <v>0</v>
      </c>
      <c r="AU423" s="211">
        <f t="shared" si="329"/>
        <v>0</v>
      </c>
      <c r="AV423" s="211">
        <f t="shared" si="330"/>
        <v>0</v>
      </c>
      <c r="AW423" s="212">
        <f t="shared" si="404"/>
        <v>0</v>
      </c>
      <c r="AX423" s="213">
        <f t="shared" si="405"/>
        <v>0</v>
      </c>
      <c r="AY423" s="222" t="str">
        <f t="shared" si="406"/>
        <v>-</v>
      </c>
      <c r="AZ423" s="210">
        <f>_xlfn.MAXIFS(Y!$F$61:$J$61, Y!$F$61:$J$61, "&lt;="&amp;AY423)</f>
        <v>0</v>
      </c>
      <c r="BA423" s="210" cm="1">
        <f t="array" ref="BA423">IFERROR(IF(AW423&gt;0, INDEX(Appliances, $W423, MATCH($AQ423, Y!$F$61:$J$61, 0)+3),0), 0)</f>
        <v>0</v>
      </c>
      <c r="BB423" s="64"/>
    </row>
    <row r="424" spans="1:54" s="264" customFormat="1" ht="12" x14ac:dyDescent="0.2">
      <c r="A424" s="64"/>
      <c r="B424" s="251">
        <v>402</v>
      </c>
      <c r="C424" s="255"/>
      <c r="D424" s="255"/>
      <c r="E424" s="256"/>
      <c r="F424" s="257" t="str">
        <f>IFERROR(VLOOKUP(E424, Z!$A$2:$C$4127, 3, FALSE), "")</f>
        <v/>
      </c>
      <c r="G424" s="258"/>
      <c r="H424" s="255"/>
      <c r="I424" s="255"/>
      <c r="J424" s="256"/>
      <c r="K424" s="259"/>
      <c r="L424" s="260"/>
      <c r="M424" s="253">
        <f t="shared" si="408"/>
        <v>0</v>
      </c>
      <c r="N424" s="261"/>
      <c r="O424" s="260"/>
      <c r="P424" s="253">
        <f t="shared" si="394"/>
        <v>0</v>
      </c>
      <c r="Q424" s="261"/>
      <c r="R424" s="260"/>
      <c r="S424" s="262">
        <f t="shared" si="395"/>
        <v>0</v>
      </c>
      <c r="T424" s="268"/>
      <c r="U424" s="263">
        <f t="shared" si="396"/>
        <v>0</v>
      </c>
      <c r="V424" s="64"/>
      <c r="W424" s="210">
        <f t="shared" si="407"/>
        <v>0</v>
      </c>
      <c r="X424" s="210" t="str">
        <f t="shared" si="397"/>
        <v>-</v>
      </c>
      <c r="Y424" s="210" t="e">
        <f>IF(X424, MATCH(J424, Y!$F$62:$H$62, 0), 0)</f>
        <v>#VALUE!</v>
      </c>
      <c r="Z424" s="210" cm="1">
        <f t="array" ref="Z424">IFERROR(IF($X424, INDEX(Appliances, $W424, $Y424+3), 0), 0)</f>
        <v>0</v>
      </c>
      <c r="AA424" s="64"/>
      <c r="AB424" s="211" t="b">
        <f t="shared" si="409"/>
        <v>0</v>
      </c>
      <c r="AC424" s="211" cm="1">
        <f t="array" ref="AC424">IF($AB424, INDEX(Appliances, $W424, 9), 0)</f>
        <v>0</v>
      </c>
      <c r="AD424" s="211" cm="1">
        <f t="array" ref="AD424">IF($AB424, INDEX(Appliances, $W424, 10), 0)</f>
        <v>0</v>
      </c>
      <c r="AE424" s="212">
        <f t="shared" si="398"/>
        <v>0</v>
      </c>
      <c r="AF424" s="213">
        <f t="shared" si="399"/>
        <v>0</v>
      </c>
      <c r="AG424" s="222" t="str">
        <f t="shared" si="400"/>
        <v>-</v>
      </c>
      <c r="AH424" s="210">
        <f>_xlfn.MAXIFS(Y!$F$61:$J$61, Y!$F$61:$J$61, "&lt;="&amp;AG424)</f>
        <v>0</v>
      </c>
      <c r="AI424" s="210" cm="1">
        <f t="array" ref="AI424">IFERROR(IF(AE424&gt;0, INDEX(Appliances, $W424, MATCH($AH424, Y!$F$61:$J$61, 0)+3),0), 0)</f>
        <v>0</v>
      </c>
      <c r="AJ424" s="64"/>
      <c r="AK424" s="211" t="b">
        <f t="shared" si="410"/>
        <v>0</v>
      </c>
      <c r="AL424" s="211" cm="1">
        <f t="array" ref="AL424">IF($AK424, INDEX(Appliances, $W424, 9), 0)</f>
        <v>0</v>
      </c>
      <c r="AM424" s="211" cm="1">
        <f t="array" ref="AM424">IF($AK424, INDEX(Appliances, $W424, 10), 0)</f>
        <v>0</v>
      </c>
      <c r="AN424" s="212">
        <f t="shared" si="401"/>
        <v>0</v>
      </c>
      <c r="AO424" s="213">
        <f t="shared" si="402"/>
        <v>0</v>
      </c>
      <c r="AP424" s="222" t="str">
        <f t="shared" si="403"/>
        <v>-</v>
      </c>
      <c r="AQ424" s="210">
        <f>_xlfn.MAXIFS(Y!$F$61:$J$61, Y!$F$61:$J$61, "&lt;="&amp;AP424)</f>
        <v>0</v>
      </c>
      <c r="AR424" s="210" cm="1">
        <f t="array" ref="AR424">IFERROR(IF(AN424&gt;0, INDEX(Appliances, $W424, MATCH($AQ424, Y!$F$61:$J$61, 0)+3),0), 0)</f>
        <v>0</v>
      </c>
      <c r="AS424" s="64"/>
      <c r="AT424" s="211" t="b">
        <f t="shared" si="411"/>
        <v>0</v>
      </c>
      <c r="AU424" s="211">
        <f t="shared" si="332"/>
        <v>0</v>
      </c>
      <c r="AV424" s="211">
        <f t="shared" si="333"/>
        <v>0</v>
      </c>
      <c r="AW424" s="212">
        <f t="shared" si="404"/>
        <v>0</v>
      </c>
      <c r="AX424" s="213">
        <f t="shared" si="405"/>
        <v>0</v>
      </c>
      <c r="AY424" s="222" t="str">
        <f t="shared" si="406"/>
        <v>-</v>
      </c>
      <c r="AZ424" s="210">
        <f>_xlfn.MAXIFS(Y!$F$61:$J$61, Y!$F$61:$J$61, "&lt;="&amp;AY424)</f>
        <v>0</v>
      </c>
      <c r="BA424" s="210" cm="1">
        <f t="array" ref="BA424">IFERROR(IF(AW424&gt;0, INDEX(Appliances, $W424, MATCH($AQ424, Y!$F$61:$J$61, 0)+3),0), 0)</f>
        <v>0</v>
      </c>
      <c r="BB424" s="64"/>
    </row>
    <row r="425" spans="1:54" s="264" customFormat="1" ht="12" x14ac:dyDescent="0.2">
      <c r="A425" s="64"/>
      <c r="B425" s="251">
        <v>403</v>
      </c>
      <c r="C425" s="255"/>
      <c r="D425" s="255"/>
      <c r="E425" s="256"/>
      <c r="F425" s="257" t="str">
        <f>IFERROR(VLOOKUP(E425, Z!$A$2:$C$4127, 3, FALSE), "")</f>
        <v/>
      </c>
      <c r="G425" s="258"/>
      <c r="H425" s="255"/>
      <c r="I425" s="255"/>
      <c r="J425" s="256"/>
      <c r="K425" s="259"/>
      <c r="L425" s="260"/>
      <c r="M425" s="253">
        <f t="shared" si="408"/>
        <v>0</v>
      </c>
      <c r="N425" s="261"/>
      <c r="O425" s="260"/>
      <c r="P425" s="253">
        <f t="shared" si="394"/>
        <v>0</v>
      </c>
      <c r="Q425" s="261"/>
      <c r="R425" s="260"/>
      <c r="S425" s="262">
        <f t="shared" si="395"/>
        <v>0</v>
      </c>
      <c r="T425" s="268"/>
      <c r="U425" s="263">
        <f t="shared" si="396"/>
        <v>0</v>
      </c>
      <c r="V425" s="64"/>
      <c r="W425" s="210">
        <f t="shared" si="407"/>
        <v>0</v>
      </c>
      <c r="X425" s="210" t="str">
        <f t="shared" si="397"/>
        <v>-</v>
      </c>
      <c r="Y425" s="210" t="e">
        <f>IF(X425, MATCH(J425, Y!$F$62:$H$62, 0), 0)</f>
        <v>#VALUE!</v>
      </c>
      <c r="Z425" s="210" cm="1">
        <f t="array" ref="Z425">IFERROR(IF($X425, INDEX(Appliances, $W425, $Y425+3), 0), 0)</f>
        <v>0</v>
      </c>
      <c r="AA425" s="64"/>
      <c r="AB425" s="211" t="b">
        <f t="shared" si="409"/>
        <v>0</v>
      </c>
      <c r="AC425" s="211" cm="1">
        <f t="array" ref="AC425">IF($AB425, INDEX(Appliances, $W425, 9), 0)</f>
        <v>0</v>
      </c>
      <c r="AD425" s="211" cm="1">
        <f t="array" ref="AD425">IF($AB425, INDEX(Appliances, $W425, 10), 0)</f>
        <v>0</v>
      </c>
      <c r="AE425" s="212">
        <f t="shared" si="398"/>
        <v>0</v>
      </c>
      <c r="AF425" s="213">
        <f t="shared" si="399"/>
        <v>0</v>
      </c>
      <c r="AG425" s="222" t="str">
        <f t="shared" si="400"/>
        <v>-</v>
      </c>
      <c r="AH425" s="210">
        <f>_xlfn.MAXIFS(Y!$F$61:$J$61, Y!$F$61:$J$61, "&lt;="&amp;AG425)</f>
        <v>0</v>
      </c>
      <c r="AI425" s="210" cm="1">
        <f t="array" ref="AI425">IFERROR(IF(AE425&gt;0, INDEX(Appliances, $W425, MATCH($AH425, Y!$F$61:$J$61, 0)+3),0), 0)</f>
        <v>0</v>
      </c>
      <c r="AJ425" s="64"/>
      <c r="AK425" s="211" t="b">
        <f t="shared" si="410"/>
        <v>0</v>
      </c>
      <c r="AL425" s="211" cm="1">
        <f t="array" ref="AL425">IF($AK425, INDEX(Appliances, $W425, 9), 0)</f>
        <v>0</v>
      </c>
      <c r="AM425" s="211" cm="1">
        <f t="array" ref="AM425">IF($AK425, INDEX(Appliances, $W425, 10), 0)</f>
        <v>0</v>
      </c>
      <c r="AN425" s="212">
        <f t="shared" si="401"/>
        <v>0</v>
      </c>
      <c r="AO425" s="213">
        <f t="shared" si="402"/>
        <v>0</v>
      </c>
      <c r="AP425" s="222" t="str">
        <f t="shared" si="403"/>
        <v>-</v>
      </c>
      <c r="AQ425" s="210">
        <f>_xlfn.MAXIFS(Y!$F$61:$J$61, Y!$F$61:$J$61, "&lt;="&amp;AP425)</f>
        <v>0</v>
      </c>
      <c r="AR425" s="210" cm="1">
        <f t="array" ref="AR425">IFERROR(IF(AN425&gt;0, INDEX(Appliances, $W425, MATCH($AQ425, Y!$F$61:$J$61, 0)+3),0), 0)</f>
        <v>0</v>
      </c>
      <c r="AS425" s="64"/>
      <c r="AT425" s="211" t="b">
        <f t="shared" si="411"/>
        <v>0</v>
      </c>
      <c r="AU425" s="211">
        <f t="shared" si="329"/>
        <v>0</v>
      </c>
      <c r="AV425" s="211">
        <f t="shared" si="330"/>
        <v>0</v>
      </c>
      <c r="AW425" s="212">
        <f t="shared" si="404"/>
        <v>0</v>
      </c>
      <c r="AX425" s="213">
        <f t="shared" si="405"/>
        <v>0</v>
      </c>
      <c r="AY425" s="222" t="str">
        <f t="shared" si="406"/>
        <v>-</v>
      </c>
      <c r="AZ425" s="210">
        <f>_xlfn.MAXIFS(Y!$F$61:$J$61, Y!$F$61:$J$61, "&lt;="&amp;AY425)</f>
        <v>0</v>
      </c>
      <c r="BA425" s="210" cm="1">
        <f t="array" ref="BA425">IFERROR(IF(AW425&gt;0, INDEX(Appliances, $W425, MATCH($AQ425, Y!$F$61:$J$61, 0)+3),0), 0)</f>
        <v>0</v>
      </c>
      <c r="BB425" s="64"/>
    </row>
    <row r="426" spans="1:54" s="264" customFormat="1" ht="12" x14ac:dyDescent="0.2">
      <c r="A426" s="64"/>
      <c r="B426" s="251">
        <v>404</v>
      </c>
      <c r="C426" s="255"/>
      <c r="D426" s="255"/>
      <c r="E426" s="256"/>
      <c r="F426" s="257" t="str">
        <f>IFERROR(VLOOKUP(E426, Z!$A$2:$C$4127, 3, FALSE), "")</f>
        <v/>
      </c>
      <c r="G426" s="258"/>
      <c r="H426" s="255"/>
      <c r="I426" s="255"/>
      <c r="J426" s="256"/>
      <c r="K426" s="259"/>
      <c r="L426" s="260"/>
      <c r="M426" s="253">
        <f t="shared" si="408"/>
        <v>0</v>
      </c>
      <c r="N426" s="261"/>
      <c r="O426" s="260"/>
      <c r="P426" s="253">
        <f t="shared" si="394"/>
        <v>0</v>
      </c>
      <c r="Q426" s="261"/>
      <c r="R426" s="260"/>
      <c r="S426" s="262">
        <f t="shared" si="395"/>
        <v>0</v>
      </c>
      <c r="T426" s="268"/>
      <c r="U426" s="263">
        <f t="shared" si="396"/>
        <v>0</v>
      </c>
      <c r="V426" s="64"/>
      <c r="W426" s="210">
        <f t="shared" si="407"/>
        <v>0</v>
      </c>
      <c r="X426" s="210" t="str">
        <f t="shared" si="397"/>
        <v>-</v>
      </c>
      <c r="Y426" s="210" t="e">
        <f>IF(X426, MATCH(J426, Y!$F$62:$H$62, 0), 0)</f>
        <v>#VALUE!</v>
      </c>
      <c r="Z426" s="210" cm="1">
        <f t="array" ref="Z426">IFERROR(IF($X426, INDEX(Appliances, $W426, $Y426+3), 0), 0)</f>
        <v>0</v>
      </c>
      <c r="AA426" s="64"/>
      <c r="AB426" s="211" t="b">
        <f t="shared" si="409"/>
        <v>0</v>
      </c>
      <c r="AC426" s="211" cm="1">
        <f t="array" ref="AC426">IF($AB426, INDEX(Appliances, $W426, 9), 0)</f>
        <v>0</v>
      </c>
      <c r="AD426" s="211" cm="1">
        <f t="array" ref="AD426">IF($AB426, INDEX(Appliances, $W426, 10), 0)</f>
        <v>0</v>
      </c>
      <c r="AE426" s="212">
        <f t="shared" si="398"/>
        <v>0</v>
      </c>
      <c r="AF426" s="213">
        <f t="shared" si="399"/>
        <v>0</v>
      </c>
      <c r="AG426" s="222" t="str">
        <f t="shared" si="400"/>
        <v>-</v>
      </c>
      <c r="AH426" s="210">
        <f>_xlfn.MAXIFS(Y!$F$61:$J$61, Y!$F$61:$J$61, "&lt;="&amp;AG426)</f>
        <v>0</v>
      </c>
      <c r="AI426" s="210" cm="1">
        <f t="array" ref="AI426">IFERROR(IF(AE426&gt;0, INDEX(Appliances, $W426, MATCH($AH426, Y!$F$61:$J$61, 0)+3),0), 0)</f>
        <v>0</v>
      </c>
      <c r="AJ426" s="64"/>
      <c r="AK426" s="211" t="b">
        <f t="shared" si="410"/>
        <v>0</v>
      </c>
      <c r="AL426" s="211" cm="1">
        <f t="array" ref="AL426">IF($AK426, INDEX(Appliances, $W426, 9), 0)</f>
        <v>0</v>
      </c>
      <c r="AM426" s="211" cm="1">
        <f t="array" ref="AM426">IF($AK426, INDEX(Appliances, $W426, 10), 0)</f>
        <v>0</v>
      </c>
      <c r="AN426" s="212">
        <f t="shared" si="401"/>
        <v>0</v>
      </c>
      <c r="AO426" s="213">
        <f t="shared" si="402"/>
        <v>0</v>
      </c>
      <c r="AP426" s="222" t="str">
        <f t="shared" si="403"/>
        <v>-</v>
      </c>
      <c r="AQ426" s="210">
        <f>_xlfn.MAXIFS(Y!$F$61:$J$61, Y!$F$61:$J$61, "&lt;="&amp;AP426)</f>
        <v>0</v>
      </c>
      <c r="AR426" s="210" cm="1">
        <f t="array" ref="AR426">IFERROR(IF(AN426&gt;0, INDEX(Appliances, $W426, MATCH($AQ426, Y!$F$61:$J$61, 0)+3),0), 0)</f>
        <v>0</v>
      </c>
      <c r="AS426" s="64"/>
      <c r="AT426" s="211" t="b">
        <f t="shared" si="411"/>
        <v>0</v>
      </c>
      <c r="AU426" s="211">
        <f t="shared" si="332"/>
        <v>0</v>
      </c>
      <c r="AV426" s="211">
        <f t="shared" si="333"/>
        <v>0</v>
      </c>
      <c r="AW426" s="212">
        <f t="shared" si="404"/>
        <v>0</v>
      </c>
      <c r="AX426" s="213">
        <f t="shared" si="405"/>
        <v>0</v>
      </c>
      <c r="AY426" s="222" t="str">
        <f t="shared" si="406"/>
        <v>-</v>
      </c>
      <c r="AZ426" s="210">
        <f>_xlfn.MAXIFS(Y!$F$61:$J$61, Y!$F$61:$J$61, "&lt;="&amp;AY426)</f>
        <v>0</v>
      </c>
      <c r="BA426" s="210" cm="1">
        <f t="array" ref="BA426">IFERROR(IF(AW426&gt;0, INDEX(Appliances, $W426, MATCH($AQ426, Y!$F$61:$J$61, 0)+3),0), 0)</f>
        <v>0</v>
      </c>
      <c r="BB426" s="64"/>
    </row>
    <row r="427" spans="1:54" s="264" customFormat="1" ht="12" x14ac:dyDescent="0.2">
      <c r="A427" s="64"/>
      <c r="B427" s="251">
        <v>405</v>
      </c>
      <c r="C427" s="255"/>
      <c r="D427" s="255"/>
      <c r="E427" s="256"/>
      <c r="F427" s="257" t="str">
        <f>IFERROR(VLOOKUP(E427, Z!$A$2:$C$4127, 3, FALSE), "")</f>
        <v/>
      </c>
      <c r="G427" s="258"/>
      <c r="H427" s="255"/>
      <c r="I427" s="255"/>
      <c r="J427" s="256"/>
      <c r="K427" s="259"/>
      <c r="L427" s="260"/>
      <c r="M427" s="253">
        <f t="shared" si="408"/>
        <v>0</v>
      </c>
      <c r="N427" s="261"/>
      <c r="O427" s="260"/>
      <c r="P427" s="253">
        <f t="shared" si="394"/>
        <v>0</v>
      </c>
      <c r="Q427" s="261"/>
      <c r="R427" s="260"/>
      <c r="S427" s="262">
        <f t="shared" si="395"/>
        <v>0</v>
      </c>
      <c r="T427" s="268"/>
      <c r="U427" s="263">
        <f t="shared" si="396"/>
        <v>0</v>
      </c>
      <c r="V427" s="64"/>
      <c r="W427" s="210">
        <f t="shared" si="407"/>
        <v>0</v>
      </c>
      <c r="X427" s="210" t="str">
        <f t="shared" si="397"/>
        <v>-</v>
      </c>
      <c r="Y427" s="210" t="e">
        <f>IF(X427, MATCH(J427, Y!$F$62:$H$62, 0), 0)</f>
        <v>#VALUE!</v>
      </c>
      <c r="Z427" s="210" cm="1">
        <f t="array" ref="Z427">IFERROR(IF($X427, INDEX(Appliances, $W427, $Y427+3), 0), 0)</f>
        <v>0</v>
      </c>
      <c r="AA427" s="64"/>
      <c r="AB427" s="211" t="b">
        <f t="shared" si="409"/>
        <v>0</v>
      </c>
      <c r="AC427" s="211" cm="1">
        <f t="array" ref="AC427">IF($AB427, INDEX(Appliances, $W427, 9), 0)</f>
        <v>0</v>
      </c>
      <c r="AD427" s="211" cm="1">
        <f t="array" ref="AD427">IF($AB427, INDEX(Appliances, $W427, 10), 0)</f>
        <v>0</v>
      </c>
      <c r="AE427" s="212">
        <f t="shared" si="398"/>
        <v>0</v>
      </c>
      <c r="AF427" s="213">
        <f t="shared" si="399"/>
        <v>0</v>
      </c>
      <c r="AG427" s="222" t="str">
        <f t="shared" si="400"/>
        <v>-</v>
      </c>
      <c r="AH427" s="210">
        <f>_xlfn.MAXIFS(Y!$F$61:$J$61, Y!$F$61:$J$61, "&lt;="&amp;AG427)</f>
        <v>0</v>
      </c>
      <c r="AI427" s="210" cm="1">
        <f t="array" ref="AI427">IFERROR(IF(AE427&gt;0, INDEX(Appliances, $W427, MATCH($AH427, Y!$F$61:$J$61, 0)+3),0), 0)</f>
        <v>0</v>
      </c>
      <c r="AJ427" s="64"/>
      <c r="AK427" s="211" t="b">
        <f t="shared" si="410"/>
        <v>0</v>
      </c>
      <c r="AL427" s="211" cm="1">
        <f t="array" ref="AL427">IF($AK427, INDEX(Appliances, $W427, 9), 0)</f>
        <v>0</v>
      </c>
      <c r="AM427" s="211" cm="1">
        <f t="array" ref="AM427">IF($AK427, INDEX(Appliances, $W427, 10), 0)</f>
        <v>0</v>
      </c>
      <c r="AN427" s="212">
        <f t="shared" si="401"/>
        <v>0</v>
      </c>
      <c r="AO427" s="213">
        <f t="shared" si="402"/>
        <v>0</v>
      </c>
      <c r="AP427" s="222" t="str">
        <f t="shared" si="403"/>
        <v>-</v>
      </c>
      <c r="AQ427" s="210">
        <f>_xlfn.MAXIFS(Y!$F$61:$J$61, Y!$F$61:$J$61, "&lt;="&amp;AP427)</f>
        <v>0</v>
      </c>
      <c r="AR427" s="210" cm="1">
        <f t="array" ref="AR427">IFERROR(IF(AN427&gt;0, INDEX(Appliances, $W427, MATCH($AQ427, Y!$F$61:$J$61, 0)+3),0), 0)</f>
        <v>0</v>
      </c>
      <c r="AS427" s="64"/>
      <c r="AT427" s="211" t="b">
        <f t="shared" si="411"/>
        <v>0</v>
      </c>
      <c r="AU427" s="211">
        <f t="shared" si="329"/>
        <v>0</v>
      </c>
      <c r="AV427" s="211">
        <f t="shared" si="330"/>
        <v>0</v>
      </c>
      <c r="AW427" s="212">
        <f t="shared" si="404"/>
        <v>0</v>
      </c>
      <c r="AX427" s="213">
        <f t="shared" si="405"/>
        <v>0</v>
      </c>
      <c r="AY427" s="222" t="str">
        <f t="shared" si="406"/>
        <v>-</v>
      </c>
      <c r="AZ427" s="210">
        <f>_xlfn.MAXIFS(Y!$F$61:$J$61, Y!$F$61:$J$61, "&lt;="&amp;AY427)</f>
        <v>0</v>
      </c>
      <c r="BA427" s="210" cm="1">
        <f t="array" ref="BA427">IFERROR(IF(AW427&gt;0, INDEX(Appliances, $W427, MATCH($AQ427, Y!$F$61:$J$61, 0)+3),0), 0)</f>
        <v>0</v>
      </c>
      <c r="BB427" s="64"/>
    </row>
    <row r="428" spans="1:54" s="264" customFormat="1" ht="12" x14ac:dyDescent="0.2">
      <c r="A428" s="64"/>
      <c r="B428" s="251">
        <v>406</v>
      </c>
      <c r="C428" s="255"/>
      <c r="D428" s="255"/>
      <c r="E428" s="256"/>
      <c r="F428" s="257" t="str">
        <f>IFERROR(VLOOKUP(E428, Z!$A$2:$C$4127, 3, FALSE), "")</f>
        <v/>
      </c>
      <c r="G428" s="258"/>
      <c r="H428" s="255"/>
      <c r="I428" s="255"/>
      <c r="J428" s="256"/>
      <c r="K428" s="259"/>
      <c r="L428" s="260"/>
      <c r="M428" s="253">
        <f t="shared" si="408"/>
        <v>0</v>
      </c>
      <c r="N428" s="261"/>
      <c r="O428" s="260"/>
      <c r="P428" s="253">
        <f t="shared" si="394"/>
        <v>0</v>
      </c>
      <c r="Q428" s="261"/>
      <c r="R428" s="260"/>
      <c r="S428" s="262">
        <f t="shared" si="395"/>
        <v>0</v>
      </c>
      <c r="T428" s="268"/>
      <c r="U428" s="263">
        <f t="shared" si="396"/>
        <v>0</v>
      </c>
      <c r="V428" s="64"/>
      <c r="W428" s="210">
        <f t="shared" si="407"/>
        <v>0</v>
      </c>
      <c r="X428" s="210" t="str">
        <f t="shared" si="397"/>
        <v>-</v>
      </c>
      <c r="Y428" s="210" t="e">
        <f>IF(X428, MATCH(J428, Y!$F$62:$H$62, 0), 0)</f>
        <v>#VALUE!</v>
      </c>
      <c r="Z428" s="210" cm="1">
        <f t="array" ref="Z428">IFERROR(IF($X428, INDEX(Appliances, $W428, $Y428+3), 0), 0)</f>
        <v>0</v>
      </c>
      <c r="AA428" s="64"/>
      <c r="AB428" s="211" t="b">
        <f t="shared" si="409"/>
        <v>0</v>
      </c>
      <c r="AC428" s="211" cm="1">
        <f t="array" ref="AC428">IF($AB428, INDEX(Appliances, $W428, 9), 0)</f>
        <v>0</v>
      </c>
      <c r="AD428" s="211" cm="1">
        <f t="array" ref="AD428">IF($AB428, INDEX(Appliances, $W428, 10), 0)</f>
        <v>0</v>
      </c>
      <c r="AE428" s="212">
        <f t="shared" si="398"/>
        <v>0</v>
      </c>
      <c r="AF428" s="213">
        <f t="shared" si="399"/>
        <v>0</v>
      </c>
      <c r="AG428" s="222" t="str">
        <f t="shared" si="400"/>
        <v>-</v>
      </c>
      <c r="AH428" s="210">
        <f>_xlfn.MAXIFS(Y!$F$61:$J$61, Y!$F$61:$J$61, "&lt;="&amp;AG428)</f>
        <v>0</v>
      </c>
      <c r="AI428" s="210" cm="1">
        <f t="array" ref="AI428">IFERROR(IF(AE428&gt;0, INDEX(Appliances, $W428, MATCH($AH428, Y!$F$61:$J$61, 0)+3),0), 0)</f>
        <v>0</v>
      </c>
      <c r="AJ428" s="64"/>
      <c r="AK428" s="211" t="b">
        <f t="shared" si="410"/>
        <v>0</v>
      </c>
      <c r="AL428" s="211" cm="1">
        <f t="array" ref="AL428">IF($AK428, INDEX(Appliances, $W428, 9), 0)</f>
        <v>0</v>
      </c>
      <c r="AM428" s="211" cm="1">
        <f t="array" ref="AM428">IF($AK428, INDEX(Appliances, $W428, 10), 0)</f>
        <v>0</v>
      </c>
      <c r="AN428" s="212">
        <f t="shared" si="401"/>
        <v>0</v>
      </c>
      <c r="AO428" s="213">
        <f t="shared" si="402"/>
        <v>0</v>
      </c>
      <c r="AP428" s="222" t="str">
        <f t="shared" si="403"/>
        <v>-</v>
      </c>
      <c r="AQ428" s="210">
        <f>_xlfn.MAXIFS(Y!$F$61:$J$61, Y!$F$61:$J$61, "&lt;="&amp;AP428)</f>
        <v>0</v>
      </c>
      <c r="AR428" s="210" cm="1">
        <f t="array" ref="AR428">IFERROR(IF(AN428&gt;0, INDEX(Appliances, $W428, MATCH($AQ428, Y!$F$61:$J$61, 0)+3),0), 0)</f>
        <v>0</v>
      </c>
      <c r="AS428" s="64"/>
      <c r="AT428" s="211" t="b">
        <f t="shared" si="411"/>
        <v>0</v>
      </c>
      <c r="AU428" s="211">
        <f t="shared" si="332"/>
        <v>0</v>
      </c>
      <c r="AV428" s="211">
        <f t="shared" si="333"/>
        <v>0</v>
      </c>
      <c r="AW428" s="212">
        <f t="shared" si="404"/>
        <v>0</v>
      </c>
      <c r="AX428" s="213">
        <f t="shared" si="405"/>
        <v>0</v>
      </c>
      <c r="AY428" s="222" t="str">
        <f t="shared" si="406"/>
        <v>-</v>
      </c>
      <c r="AZ428" s="210">
        <f>_xlfn.MAXIFS(Y!$F$61:$J$61, Y!$F$61:$J$61, "&lt;="&amp;AY428)</f>
        <v>0</v>
      </c>
      <c r="BA428" s="210" cm="1">
        <f t="array" ref="BA428">IFERROR(IF(AW428&gt;0, INDEX(Appliances, $W428, MATCH($AQ428, Y!$F$61:$J$61, 0)+3),0), 0)</f>
        <v>0</v>
      </c>
      <c r="BB428" s="64"/>
    </row>
    <row r="429" spans="1:54" s="264" customFormat="1" ht="12" x14ac:dyDescent="0.2">
      <c r="A429" s="64"/>
      <c r="B429" s="251">
        <v>407</v>
      </c>
      <c r="C429" s="255"/>
      <c r="D429" s="255"/>
      <c r="E429" s="256"/>
      <c r="F429" s="257" t="str">
        <f>IFERROR(VLOOKUP(E429, Z!$A$2:$C$4127, 3, FALSE), "")</f>
        <v/>
      </c>
      <c r="G429" s="258"/>
      <c r="H429" s="255"/>
      <c r="I429" s="255"/>
      <c r="J429" s="256"/>
      <c r="K429" s="259"/>
      <c r="L429" s="260"/>
      <c r="M429" s="253">
        <f t="shared" si="408"/>
        <v>0</v>
      </c>
      <c r="N429" s="261"/>
      <c r="O429" s="260"/>
      <c r="P429" s="253">
        <f t="shared" si="394"/>
        <v>0</v>
      </c>
      <c r="Q429" s="261"/>
      <c r="R429" s="260"/>
      <c r="S429" s="262">
        <f t="shared" si="395"/>
        <v>0</v>
      </c>
      <c r="T429" s="268"/>
      <c r="U429" s="263">
        <f t="shared" si="396"/>
        <v>0</v>
      </c>
      <c r="V429" s="64"/>
      <c r="W429" s="210">
        <f t="shared" si="407"/>
        <v>0</v>
      </c>
      <c r="X429" s="210" t="str">
        <f t="shared" si="397"/>
        <v>-</v>
      </c>
      <c r="Y429" s="210" t="e">
        <f>IF(X429, MATCH(J429, Y!$F$62:$H$62, 0), 0)</f>
        <v>#VALUE!</v>
      </c>
      <c r="Z429" s="210" cm="1">
        <f t="array" ref="Z429">IFERROR(IF($X429, INDEX(Appliances, $W429, $Y429+3), 0), 0)</f>
        <v>0</v>
      </c>
      <c r="AA429" s="64"/>
      <c r="AB429" s="211" t="b">
        <f t="shared" si="409"/>
        <v>0</v>
      </c>
      <c r="AC429" s="211" cm="1">
        <f t="array" ref="AC429">IF($AB429, INDEX(Appliances, $W429, 9), 0)</f>
        <v>0</v>
      </c>
      <c r="AD429" s="211" cm="1">
        <f t="array" ref="AD429">IF($AB429, INDEX(Appliances, $W429, 10), 0)</f>
        <v>0</v>
      </c>
      <c r="AE429" s="212">
        <f t="shared" si="398"/>
        <v>0</v>
      </c>
      <c r="AF429" s="213">
        <f t="shared" si="399"/>
        <v>0</v>
      </c>
      <c r="AG429" s="222" t="str">
        <f t="shared" si="400"/>
        <v>-</v>
      </c>
      <c r="AH429" s="210">
        <f>_xlfn.MAXIFS(Y!$F$61:$J$61, Y!$F$61:$J$61, "&lt;="&amp;AG429)</f>
        <v>0</v>
      </c>
      <c r="AI429" s="210" cm="1">
        <f t="array" ref="AI429">IFERROR(IF(AE429&gt;0, INDEX(Appliances, $W429, MATCH($AH429, Y!$F$61:$J$61, 0)+3),0), 0)</f>
        <v>0</v>
      </c>
      <c r="AJ429" s="64"/>
      <c r="AK429" s="211" t="b">
        <f t="shared" si="410"/>
        <v>0</v>
      </c>
      <c r="AL429" s="211" cm="1">
        <f t="array" ref="AL429">IF($AK429, INDEX(Appliances, $W429, 9), 0)</f>
        <v>0</v>
      </c>
      <c r="AM429" s="211" cm="1">
        <f t="array" ref="AM429">IF($AK429, INDEX(Appliances, $W429, 10), 0)</f>
        <v>0</v>
      </c>
      <c r="AN429" s="212">
        <f t="shared" si="401"/>
        <v>0</v>
      </c>
      <c r="AO429" s="213">
        <f t="shared" si="402"/>
        <v>0</v>
      </c>
      <c r="AP429" s="222" t="str">
        <f t="shared" si="403"/>
        <v>-</v>
      </c>
      <c r="AQ429" s="210">
        <f>_xlfn.MAXIFS(Y!$F$61:$J$61, Y!$F$61:$J$61, "&lt;="&amp;AP429)</f>
        <v>0</v>
      </c>
      <c r="AR429" s="210" cm="1">
        <f t="array" ref="AR429">IFERROR(IF(AN429&gt;0, INDEX(Appliances, $W429, MATCH($AQ429, Y!$F$61:$J$61, 0)+3),0), 0)</f>
        <v>0</v>
      </c>
      <c r="AS429" s="64"/>
      <c r="AT429" s="211" t="b">
        <f t="shared" si="411"/>
        <v>0</v>
      </c>
      <c r="AU429" s="211">
        <f t="shared" si="329"/>
        <v>0</v>
      </c>
      <c r="AV429" s="211">
        <f t="shared" si="330"/>
        <v>0</v>
      </c>
      <c r="AW429" s="212">
        <f t="shared" si="404"/>
        <v>0</v>
      </c>
      <c r="AX429" s="213">
        <f t="shared" si="405"/>
        <v>0</v>
      </c>
      <c r="AY429" s="222" t="str">
        <f t="shared" si="406"/>
        <v>-</v>
      </c>
      <c r="AZ429" s="210">
        <f>_xlfn.MAXIFS(Y!$F$61:$J$61, Y!$F$61:$J$61, "&lt;="&amp;AY429)</f>
        <v>0</v>
      </c>
      <c r="BA429" s="210" cm="1">
        <f t="array" ref="BA429">IFERROR(IF(AW429&gt;0, INDEX(Appliances, $W429, MATCH($AQ429, Y!$F$61:$J$61, 0)+3),0), 0)</f>
        <v>0</v>
      </c>
      <c r="BB429" s="64"/>
    </row>
    <row r="430" spans="1:54" s="264" customFormat="1" ht="12" x14ac:dyDescent="0.2">
      <c r="A430" s="64"/>
      <c r="B430" s="251">
        <v>408</v>
      </c>
      <c r="C430" s="255"/>
      <c r="D430" s="255"/>
      <c r="E430" s="256"/>
      <c r="F430" s="257" t="str">
        <f>IFERROR(VLOOKUP(E430, Z!$A$2:$C$4127, 3, FALSE), "")</f>
        <v/>
      </c>
      <c r="G430" s="258"/>
      <c r="H430" s="255"/>
      <c r="I430" s="255"/>
      <c r="J430" s="256"/>
      <c r="K430" s="259"/>
      <c r="L430" s="260"/>
      <c r="M430" s="253">
        <f t="shared" si="408"/>
        <v>0</v>
      </c>
      <c r="N430" s="261"/>
      <c r="O430" s="260"/>
      <c r="P430" s="253">
        <f t="shared" si="394"/>
        <v>0</v>
      </c>
      <c r="Q430" s="261"/>
      <c r="R430" s="260"/>
      <c r="S430" s="262">
        <f t="shared" si="395"/>
        <v>0</v>
      </c>
      <c r="T430" s="268"/>
      <c r="U430" s="263">
        <f t="shared" si="396"/>
        <v>0</v>
      </c>
      <c r="V430" s="64"/>
      <c r="W430" s="210">
        <f t="shared" si="407"/>
        <v>0</v>
      </c>
      <c r="X430" s="210" t="str">
        <f t="shared" si="397"/>
        <v>-</v>
      </c>
      <c r="Y430" s="210" t="e">
        <f>IF(X430, MATCH(J430, Y!$F$62:$H$62, 0), 0)</f>
        <v>#VALUE!</v>
      </c>
      <c r="Z430" s="210" cm="1">
        <f t="array" ref="Z430">IFERROR(IF($X430, INDEX(Appliances, $W430, $Y430+3), 0), 0)</f>
        <v>0</v>
      </c>
      <c r="AA430" s="64"/>
      <c r="AB430" s="211" t="b">
        <f t="shared" si="409"/>
        <v>0</v>
      </c>
      <c r="AC430" s="211" cm="1">
        <f t="array" ref="AC430">IF($AB430, INDEX(Appliances, $W430, 9), 0)</f>
        <v>0</v>
      </c>
      <c r="AD430" s="211" cm="1">
        <f t="array" ref="AD430">IF($AB430, INDEX(Appliances, $W430, 10), 0)</f>
        <v>0</v>
      </c>
      <c r="AE430" s="212">
        <f t="shared" si="398"/>
        <v>0</v>
      </c>
      <c r="AF430" s="213">
        <f t="shared" si="399"/>
        <v>0</v>
      </c>
      <c r="AG430" s="222" t="str">
        <f t="shared" si="400"/>
        <v>-</v>
      </c>
      <c r="AH430" s="210">
        <f>_xlfn.MAXIFS(Y!$F$61:$J$61, Y!$F$61:$J$61, "&lt;="&amp;AG430)</f>
        <v>0</v>
      </c>
      <c r="AI430" s="210" cm="1">
        <f t="array" ref="AI430">IFERROR(IF(AE430&gt;0, INDEX(Appliances, $W430, MATCH($AH430, Y!$F$61:$J$61, 0)+3),0), 0)</f>
        <v>0</v>
      </c>
      <c r="AJ430" s="64"/>
      <c r="AK430" s="211" t="b">
        <f t="shared" si="410"/>
        <v>0</v>
      </c>
      <c r="AL430" s="211" cm="1">
        <f t="array" ref="AL430">IF($AK430, INDEX(Appliances, $W430, 9), 0)</f>
        <v>0</v>
      </c>
      <c r="AM430" s="211" cm="1">
        <f t="array" ref="AM430">IF($AK430, INDEX(Appliances, $W430, 10), 0)</f>
        <v>0</v>
      </c>
      <c r="AN430" s="212">
        <f t="shared" si="401"/>
        <v>0</v>
      </c>
      <c r="AO430" s="213">
        <f t="shared" si="402"/>
        <v>0</v>
      </c>
      <c r="AP430" s="222" t="str">
        <f t="shared" si="403"/>
        <v>-</v>
      </c>
      <c r="AQ430" s="210">
        <f>_xlfn.MAXIFS(Y!$F$61:$J$61, Y!$F$61:$J$61, "&lt;="&amp;AP430)</f>
        <v>0</v>
      </c>
      <c r="AR430" s="210" cm="1">
        <f t="array" ref="AR430">IFERROR(IF(AN430&gt;0, INDEX(Appliances, $W430, MATCH($AQ430, Y!$F$61:$J$61, 0)+3),0), 0)</f>
        <v>0</v>
      </c>
      <c r="AS430" s="64"/>
      <c r="AT430" s="211" t="b">
        <f t="shared" si="411"/>
        <v>0</v>
      </c>
      <c r="AU430" s="211">
        <f t="shared" si="332"/>
        <v>0</v>
      </c>
      <c r="AV430" s="211">
        <f t="shared" si="333"/>
        <v>0</v>
      </c>
      <c r="AW430" s="212">
        <f t="shared" si="404"/>
        <v>0</v>
      </c>
      <c r="AX430" s="213">
        <f t="shared" si="405"/>
        <v>0</v>
      </c>
      <c r="AY430" s="222" t="str">
        <f t="shared" si="406"/>
        <v>-</v>
      </c>
      <c r="AZ430" s="210">
        <f>_xlfn.MAXIFS(Y!$F$61:$J$61, Y!$F$61:$J$61, "&lt;="&amp;AY430)</f>
        <v>0</v>
      </c>
      <c r="BA430" s="210" cm="1">
        <f t="array" ref="BA430">IFERROR(IF(AW430&gt;0, INDEX(Appliances, $W430, MATCH($AQ430, Y!$F$61:$J$61, 0)+3),0), 0)</f>
        <v>0</v>
      </c>
      <c r="BB430" s="64"/>
    </row>
    <row r="431" spans="1:54" s="264" customFormat="1" ht="12" x14ac:dyDescent="0.2">
      <c r="A431" s="64"/>
      <c r="B431" s="251">
        <v>409</v>
      </c>
      <c r="C431" s="255"/>
      <c r="D431" s="255"/>
      <c r="E431" s="256"/>
      <c r="F431" s="257" t="str">
        <f>IFERROR(VLOOKUP(E431, Z!$A$2:$C$4127, 3, FALSE), "")</f>
        <v/>
      </c>
      <c r="G431" s="258"/>
      <c r="H431" s="255"/>
      <c r="I431" s="255"/>
      <c r="J431" s="256"/>
      <c r="K431" s="259"/>
      <c r="L431" s="260"/>
      <c r="M431" s="253">
        <f t="shared" si="408"/>
        <v>0</v>
      </c>
      <c r="N431" s="261"/>
      <c r="O431" s="260"/>
      <c r="P431" s="253">
        <f t="shared" si="394"/>
        <v>0</v>
      </c>
      <c r="Q431" s="261"/>
      <c r="R431" s="260"/>
      <c r="S431" s="262">
        <f t="shared" si="395"/>
        <v>0</v>
      </c>
      <c r="T431" s="268"/>
      <c r="U431" s="263">
        <f t="shared" si="396"/>
        <v>0</v>
      </c>
      <c r="V431" s="64"/>
      <c r="W431" s="210">
        <f t="shared" si="407"/>
        <v>0</v>
      </c>
      <c r="X431" s="210" t="str">
        <f t="shared" si="397"/>
        <v>-</v>
      </c>
      <c r="Y431" s="210" t="e">
        <f>IF(X431, MATCH(J431, Y!$F$62:$H$62, 0), 0)</f>
        <v>#VALUE!</v>
      </c>
      <c r="Z431" s="210" cm="1">
        <f t="array" ref="Z431">IFERROR(IF($X431, INDEX(Appliances, $W431, $Y431+3), 0), 0)</f>
        <v>0</v>
      </c>
      <c r="AA431" s="64"/>
      <c r="AB431" s="211" t="b">
        <f t="shared" si="409"/>
        <v>0</v>
      </c>
      <c r="AC431" s="211" cm="1">
        <f t="array" ref="AC431">IF($AB431, INDEX(Appliances, $W431, 9), 0)</f>
        <v>0</v>
      </c>
      <c r="AD431" s="211" cm="1">
        <f t="array" ref="AD431">IF($AB431, INDEX(Appliances, $W431, 10), 0)</f>
        <v>0</v>
      </c>
      <c r="AE431" s="212">
        <f t="shared" si="398"/>
        <v>0</v>
      </c>
      <c r="AF431" s="213">
        <f t="shared" si="399"/>
        <v>0</v>
      </c>
      <c r="AG431" s="222" t="str">
        <f t="shared" si="400"/>
        <v>-</v>
      </c>
      <c r="AH431" s="210">
        <f>_xlfn.MAXIFS(Y!$F$61:$J$61, Y!$F$61:$J$61, "&lt;="&amp;AG431)</f>
        <v>0</v>
      </c>
      <c r="AI431" s="210" cm="1">
        <f t="array" ref="AI431">IFERROR(IF(AE431&gt;0, INDEX(Appliances, $W431, MATCH($AH431, Y!$F$61:$J$61, 0)+3),0), 0)</f>
        <v>0</v>
      </c>
      <c r="AJ431" s="64"/>
      <c r="AK431" s="211" t="b">
        <f t="shared" si="410"/>
        <v>0</v>
      </c>
      <c r="AL431" s="211" cm="1">
        <f t="array" ref="AL431">IF($AK431, INDEX(Appliances, $W431, 9), 0)</f>
        <v>0</v>
      </c>
      <c r="AM431" s="211" cm="1">
        <f t="array" ref="AM431">IF($AK431, INDEX(Appliances, $W431, 10), 0)</f>
        <v>0</v>
      </c>
      <c r="AN431" s="212">
        <f t="shared" si="401"/>
        <v>0</v>
      </c>
      <c r="AO431" s="213">
        <f t="shared" si="402"/>
        <v>0</v>
      </c>
      <c r="AP431" s="222" t="str">
        <f t="shared" si="403"/>
        <v>-</v>
      </c>
      <c r="AQ431" s="210">
        <f>_xlfn.MAXIFS(Y!$F$61:$J$61, Y!$F$61:$J$61, "&lt;="&amp;AP431)</f>
        <v>0</v>
      </c>
      <c r="AR431" s="210" cm="1">
        <f t="array" ref="AR431">IFERROR(IF(AN431&gt;0, INDEX(Appliances, $W431, MATCH($AQ431, Y!$F$61:$J$61, 0)+3),0), 0)</f>
        <v>0</v>
      </c>
      <c r="AS431" s="64"/>
      <c r="AT431" s="211" t="b">
        <f t="shared" si="411"/>
        <v>0</v>
      </c>
      <c r="AU431" s="211">
        <f t="shared" si="329"/>
        <v>0</v>
      </c>
      <c r="AV431" s="211">
        <f t="shared" si="330"/>
        <v>0</v>
      </c>
      <c r="AW431" s="212">
        <f t="shared" si="404"/>
        <v>0</v>
      </c>
      <c r="AX431" s="213">
        <f t="shared" si="405"/>
        <v>0</v>
      </c>
      <c r="AY431" s="222" t="str">
        <f t="shared" si="406"/>
        <v>-</v>
      </c>
      <c r="AZ431" s="210">
        <f>_xlfn.MAXIFS(Y!$F$61:$J$61, Y!$F$61:$J$61, "&lt;="&amp;AY431)</f>
        <v>0</v>
      </c>
      <c r="BA431" s="210" cm="1">
        <f t="array" ref="BA431">IFERROR(IF(AW431&gt;0, INDEX(Appliances, $W431, MATCH($AQ431, Y!$F$61:$J$61, 0)+3),0), 0)</f>
        <v>0</v>
      </c>
      <c r="BB431" s="64"/>
    </row>
    <row r="432" spans="1:54" s="264" customFormat="1" ht="12" x14ac:dyDescent="0.2">
      <c r="A432" s="64"/>
      <c r="B432" s="251">
        <v>410</v>
      </c>
      <c r="C432" s="255"/>
      <c r="D432" s="255"/>
      <c r="E432" s="256"/>
      <c r="F432" s="257" t="str">
        <f>IFERROR(VLOOKUP(E432, Z!$A$2:$C$4127, 3, FALSE), "")</f>
        <v/>
      </c>
      <c r="G432" s="258"/>
      <c r="H432" s="255"/>
      <c r="I432" s="255"/>
      <c r="J432" s="256"/>
      <c r="K432" s="259"/>
      <c r="L432" s="260"/>
      <c r="M432" s="253">
        <f t="shared" si="408"/>
        <v>0</v>
      </c>
      <c r="N432" s="261"/>
      <c r="O432" s="260"/>
      <c r="P432" s="253">
        <f t="shared" si="394"/>
        <v>0</v>
      </c>
      <c r="Q432" s="261"/>
      <c r="R432" s="260"/>
      <c r="S432" s="262">
        <f t="shared" si="395"/>
        <v>0</v>
      </c>
      <c r="T432" s="268"/>
      <c r="U432" s="263">
        <f t="shared" si="396"/>
        <v>0</v>
      </c>
      <c r="V432" s="64"/>
      <c r="W432" s="210">
        <f t="shared" si="407"/>
        <v>0</v>
      </c>
      <c r="X432" s="210" t="str">
        <f t="shared" si="397"/>
        <v>-</v>
      </c>
      <c r="Y432" s="210" t="e">
        <f>IF(X432, MATCH(J432, Y!$F$62:$H$62, 0), 0)</f>
        <v>#VALUE!</v>
      </c>
      <c r="Z432" s="210" cm="1">
        <f t="array" ref="Z432">IFERROR(IF($X432, INDEX(Appliances, $W432, $Y432+3), 0), 0)</f>
        <v>0</v>
      </c>
      <c r="AA432" s="64"/>
      <c r="AB432" s="211" t="b">
        <f t="shared" si="409"/>
        <v>0</v>
      </c>
      <c r="AC432" s="211" cm="1">
        <f t="array" ref="AC432">IF($AB432, INDEX(Appliances, $W432, 9), 0)</f>
        <v>0</v>
      </c>
      <c r="AD432" s="211" cm="1">
        <f t="array" ref="AD432">IF($AB432, INDEX(Appliances, $W432, 10), 0)</f>
        <v>0</v>
      </c>
      <c r="AE432" s="212">
        <f t="shared" si="398"/>
        <v>0</v>
      </c>
      <c r="AF432" s="213">
        <f t="shared" si="399"/>
        <v>0</v>
      </c>
      <c r="AG432" s="222" t="str">
        <f t="shared" si="400"/>
        <v>-</v>
      </c>
      <c r="AH432" s="210">
        <f>_xlfn.MAXIFS(Y!$F$61:$J$61, Y!$F$61:$J$61, "&lt;="&amp;AG432)</f>
        <v>0</v>
      </c>
      <c r="AI432" s="210" cm="1">
        <f t="array" ref="AI432">IFERROR(IF(AE432&gt;0, INDEX(Appliances, $W432, MATCH($AH432, Y!$F$61:$J$61, 0)+3),0), 0)</f>
        <v>0</v>
      </c>
      <c r="AJ432" s="64"/>
      <c r="AK432" s="211" t="b">
        <f t="shared" si="410"/>
        <v>0</v>
      </c>
      <c r="AL432" s="211" cm="1">
        <f t="array" ref="AL432">IF($AK432, INDEX(Appliances, $W432, 9), 0)</f>
        <v>0</v>
      </c>
      <c r="AM432" s="211" cm="1">
        <f t="array" ref="AM432">IF($AK432, INDEX(Appliances, $W432, 10), 0)</f>
        <v>0</v>
      </c>
      <c r="AN432" s="212">
        <f t="shared" si="401"/>
        <v>0</v>
      </c>
      <c r="AO432" s="213">
        <f t="shared" si="402"/>
        <v>0</v>
      </c>
      <c r="AP432" s="222" t="str">
        <f t="shared" si="403"/>
        <v>-</v>
      </c>
      <c r="AQ432" s="210">
        <f>_xlfn.MAXIFS(Y!$F$61:$J$61, Y!$F$61:$J$61, "&lt;="&amp;AP432)</f>
        <v>0</v>
      </c>
      <c r="AR432" s="210" cm="1">
        <f t="array" ref="AR432">IFERROR(IF(AN432&gt;0, INDEX(Appliances, $W432, MATCH($AQ432, Y!$F$61:$J$61, 0)+3),0), 0)</f>
        <v>0</v>
      </c>
      <c r="AS432" s="64"/>
      <c r="AT432" s="211" t="b">
        <f t="shared" si="411"/>
        <v>0</v>
      </c>
      <c r="AU432" s="211">
        <f t="shared" si="332"/>
        <v>0</v>
      </c>
      <c r="AV432" s="211">
        <f t="shared" si="333"/>
        <v>0</v>
      </c>
      <c r="AW432" s="212">
        <f t="shared" si="404"/>
        <v>0</v>
      </c>
      <c r="AX432" s="213">
        <f t="shared" si="405"/>
        <v>0</v>
      </c>
      <c r="AY432" s="222" t="str">
        <f t="shared" si="406"/>
        <v>-</v>
      </c>
      <c r="AZ432" s="210">
        <f>_xlfn.MAXIFS(Y!$F$61:$J$61, Y!$F$61:$J$61, "&lt;="&amp;AY432)</f>
        <v>0</v>
      </c>
      <c r="BA432" s="210" cm="1">
        <f t="array" ref="BA432">IFERROR(IF(AW432&gt;0, INDEX(Appliances, $W432, MATCH($AQ432, Y!$F$61:$J$61, 0)+3),0), 0)</f>
        <v>0</v>
      </c>
      <c r="BB432" s="64"/>
    </row>
    <row r="433" spans="1:54" s="264" customFormat="1" ht="12" x14ac:dyDescent="0.2">
      <c r="A433" s="64"/>
      <c r="B433" s="251">
        <v>411</v>
      </c>
      <c r="C433" s="255"/>
      <c r="D433" s="255"/>
      <c r="E433" s="256"/>
      <c r="F433" s="257" t="str">
        <f>IFERROR(VLOOKUP(E433, Z!$A$2:$C$4127, 3, FALSE), "")</f>
        <v/>
      </c>
      <c r="G433" s="258"/>
      <c r="H433" s="255"/>
      <c r="I433" s="255"/>
      <c r="J433" s="256"/>
      <c r="K433" s="259"/>
      <c r="L433" s="260"/>
      <c r="M433" s="253">
        <f t="shared" si="408"/>
        <v>0</v>
      </c>
      <c r="N433" s="261"/>
      <c r="O433" s="260"/>
      <c r="P433" s="253">
        <f t="shared" si="394"/>
        <v>0</v>
      </c>
      <c r="Q433" s="261"/>
      <c r="R433" s="260"/>
      <c r="S433" s="262">
        <f t="shared" si="395"/>
        <v>0</v>
      </c>
      <c r="T433" s="268"/>
      <c r="U433" s="263">
        <f t="shared" si="396"/>
        <v>0</v>
      </c>
      <c r="V433" s="64"/>
      <c r="W433" s="210">
        <f t="shared" si="407"/>
        <v>0</v>
      </c>
      <c r="X433" s="210" t="str">
        <f t="shared" si="397"/>
        <v>-</v>
      </c>
      <c r="Y433" s="210" t="e">
        <f>IF(X433, MATCH(J433, Y!$F$62:$H$62, 0), 0)</f>
        <v>#VALUE!</v>
      </c>
      <c r="Z433" s="210" cm="1">
        <f t="array" ref="Z433">IFERROR(IF($X433, INDEX(Appliances, $W433, $Y433+3), 0), 0)</f>
        <v>0</v>
      </c>
      <c r="AA433" s="64"/>
      <c r="AB433" s="211" t="b">
        <f t="shared" si="409"/>
        <v>0</v>
      </c>
      <c r="AC433" s="211" cm="1">
        <f t="array" ref="AC433">IF($AB433, INDEX(Appliances, $W433, 9), 0)</f>
        <v>0</v>
      </c>
      <c r="AD433" s="211" cm="1">
        <f t="array" ref="AD433">IF($AB433, INDEX(Appliances, $W433, 10), 0)</f>
        <v>0</v>
      </c>
      <c r="AE433" s="212">
        <f t="shared" si="398"/>
        <v>0</v>
      </c>
      <c r="AF433" s="213">
        <f t="shared" si="399"/>
        <v>0</v>
      </c>
      <c r="AG433" s="222" t="str">
        <f t="shared" si="400"/>
        <v>-</v>
      </c>
      <c r="AH433" s="210">
        <f>_xlfn.MAXIFS(Y!$F$61:$J$61, Y!$F$61:$J$61, "&lt;="&amp;AG433)</f>
        <v>0</v>
      </c>
      <c r="AI433" s="210" cm="1">
        <f t="array" ref="AI433">IFERROR(IF(AE433&gt;0, INDEX(Appliances, $W433, MATCH($AH433, Y!$F$61:$J$61, 0)+3),0), 0)</f>
        <v>0</v>
      </c>
      <c r="AJ433" s="64"/>
      <c r="AK433" s="211" t="b">
        <f t="shared" si="410"/>
        <v>0</v>
      </c>
      <c r="AL433" s="211" cm="1">
        <f t="array" ref="AL433">IF($AK433, INDEX(Appliances, $W433, 9), 0)</f>
        <v>0</v>
      </c>
      <c r="AM433" s="211" cm="1">
        <f t="array" ref="AM433">IF($AK433, INDEX(Appliances, $W433, 10), 0)</f>
        <v>0</v>
      </c>
      <c r="AN433" s="212">
        <f t="shared" si="401"/>
        <v>0</v>
      </c>
      <c r="AO433" s="213">
        <f t="shared" si="402"/>
        <v>0</v>
      </c>
      <c r="AP433" s="222" t="str">
        <f t="shared" si="403"/>
        <v>-</v>
      </c>
      <c r="AQ433" s="210">
        <f>_xlfn.MAXIFS(Y!$F$61:$J$61, Y!$F$61:$J$61, "&lt;="&amp;AP433)</f>
        <v>0</v>
      </c>
      <c r="AR433" s="210" cm="1">
        <f t="array" ref="AR433">IFERROR(IF(AN433&gt;0, INDEX(Appliances, $W433, MATCH($AQ433, Y!$F$61:$J$61, 0)+3),0), 0)</f>
        <v>0</v>
      </c>
      <c r="AS433" s="64"/>
      <c r="AT433" s="211" t="b">
        <f t="shared" si="411"/>
        <v>0</v>
      </c>
      <c r="AU433" s="211">
        <f t="shared" si="329"/>
        <v>0</v>
      </c>
      <c r="AV433" s="211">
        <f t="shared" si="330"/>
        <v>0</v>
      </c>
      <c r="AW433" s="212">
        <f t="shared" si="404"/>
        <v>0</v>
      </c>
      <c r="AX433" s="213">
        <f t="shared" si="405"/>
        <v>0</v>
      </c>
      <c r="AY433" s="222" t="str">
        <f t="shared" si="406"/>
        <v>-</v>
      </c>
      <c r="AZ433" s="210">
        <f>_xlfn.MAXIFS(Y!$F$61:$J$61, Y!$F$61:$J$61, "&lt;="&amp;AY433)</f>
        <v>0</v>
      </c>
      <c r="BA433" s="210" cm="1">
        <f t="array" ref="BA433">IFERROR(IF(AW433&gt;0, INDEX(Appliances, $W433, MATCH($AQ433, Y!$F$61:$J$61, 0)+3),0), 0)</f>
        <v>0</v>
      </c>
      <c r="BB433" s="64"/>
    </row>
    <row r="434" spans="1:54" s="264" customFormat="1" ht="12" x14ac:dyDescent="0.2">
      <c r="A434" s="64"/>
      <c r="B434" s="251">
        <v>412</v>
      </c>
      <c r="C434" s="255"/>
      <c r="D434" s="255"/>
      <c r="E434" s="256"/>
      <c r="F434" s="257" t="str">
        <f>IFERROR(VLOOKUP(E434, Z!$A$2:$C$4127, 3, FALSE), "")</f>
        <v/>
      </c>
      <c r="G434" s="258"/>
      <c r="H434" s="255"/>
      <c r="I434" s="255"/>
      <c r="J434" s="256"/>
      <c r="K434" s="259"/>
      <c r="L434" s="260"/>
      <c r="M434" s="253">
        <f t="shared" si="408"/>
        <v>0</v>
      </c>
      <c r="N434" s="261"/>
      <c r="O434" s="260"/>
      <c r="P434" s="253">
        <f t="shared" si="394"/>
        <v>0</v>
      </c>
      <c r="Q434" s="261"/>
      <c r="R434" s="260"/>
      <c r="S434" s="262">
        <f t="shared" si="395"/>
        <v>0</v>
      </c>
      <c r="T434" s="268"/>
      <c r="U434" s="263">
        <f t="shared" si="396"/>
        <v>0</v>
      </c>
      <c r="V434" s="64"/>
      <c r="W434" s="210">
        <f t="shared" si="407"/>
        <v>0</v>
      </c>
      <c r="X434" s="210" t="str">
        <f t="shared" si="397"/>
        <v>-</v>
      </c>
      <c r="Y434" s="210" t="e">
        <f>IF(X434, MATCH(J434, Y!$F$62:$H$62, 0), 0)</f>
        <v>#VALUE!</v>
      </c>
      <c r="Z434" s="210" cm="1">
        <f t="array" ref="Z434">IFERROR(IF($X434, INDEX(Appliances, $W434, $Y434+3), 0), 0)</f>
        <v>0</v>
      </c>
      <c r="AA434" s="64"/>
      <c r="AB434" s="211" t="b">
        <f t="shared" si="409"/>
        <v>0</v>
      </c>
      <c r="AC434" s="211" cm="1">
        <f t="array" ref="AC434">IF($AB434, INDEX(Appliances, $W434, 9), 0)</f>
        <v>0</v>
      </c>
      <c r="AD434" s="211" cm="1">
        <f t="array" ref="AD434">IF($AB434, INDEX(Appliances, $W434, 10), 0)</f>
        <v>0</v>
      </c>
      <c r="AE434" s="212">
        <f t="shared" si="398"/>
        <v>0</v>
      </c>
      <c r="AF434" s="213">
        <f t="shared" si="399"/>
        <v>0</v>
      </c>
      <c r="AG434" s="222" t="str">
        <f t="shared" si="400"/>
        <v>-</v>
      </c>
      <c r="AH434" s="210">
        <f>_xlfn.MAXIFS(Y!$F$61:$J$61, Y!$F$61:$J$61, "&lt;="&amp;AG434)</f>
        <v>0</v>
      </c>
      <c r="AI434" s="210" cm="1">
        <f t="array" ref="AI434">IFERROR(IF(AE434&gt;0, INDEX(Appliances, $W434, MATCH($AH434, Y!$F$61:$J$61, 0)+3),0), 0)</f>
        <v>0</v>
      </c>
      <c r="AJ434" s="64"/>
      <c r="AK434" s="211" t="b">
        <f t="shared" si="410"/>
        <v>0</v>
      </c>
      <c r="AL434" s="211" cm="1">
        <f t="array" ref="AL434">IF($AK434, INDEX(Appliances, $W434, 9), 0)</f>
        <v>0</v>
      </c>
      <c r="AM434" s="211" cm="1">
        <f t="array" ref="AM434">IF($AK434, INDEX(Appliances, $W434, 10), 0)</f>
        <v>0</v>
      </c>
      <c r="AN434" s="212">
        <f t="shared" si="401"/>
        <v>0</v>
      </c>
      <c r="AO434" s="213">
        <f t="shared" si="402"/>
        <v>0</v>
      </c>
      <c r="AP434" s="222" t="str">
        <f t="shared" si="403"/>
        <v>-</v>
      </c>
      <c r="AQ434" s="210">
        <f>_xlfn.MAXIFS(Y!$F$61:$J$61, Y!$F$61:$J$61, "&lt;="&amp;AP434)</f>
        <v>0</v>
      </c>
      <c r="AR434" s="210" cm="1">
        <f t="array" ref="AR434">IFERROR(IF(AN434&gt;0, INDEX(Appliances, $W434, MATCH($AQ434, Y!$F$61:$J$61, 0)+3),0), 0)</f>
        <v>0</v>
      </c>
      <c r="AS434" s="64"/>
      <c r="AT434" s="211" t="b">
        <f t="shared" si="411"/>
        <v>0</v>
      </c>
      <c r="AU434" s="211">
        <f t="shared" si="332"/>
        <v>0</v>
      </c>
      <c r="AV434" s="211">
        <f t="shared" si="333"/>
        <v>0</v>
      </c>
      <c r="AW434" s="212">
        <f t="shared" si="404"/>
        <v>0</v>
      </c>
      <c r="AX434" s="213">
        <f t="shared" si="405"/>
        <v>0</v>
      </c>
      <c r="AY434" s="222" t="str">
        <f t="shared" si="406"/>
        <v>-</v>
      </c>
      <c r="AZ434" s="210">
        <f>_xlfn.MAXIFS(Y!$F$61:$J$61, Y!$F$61:$J$61, "&lt;="&amp;AY434)</f>
        <v>0</v>
      </c>
      <c r="BA434" s="210" cm="1">
        <f t="array" ref="BA434">IFERROR(IF(AW434&gt;0, INDEX(Appliances, $W434, MATCH($AQ434, Y!$F$61:$J$61, 0)+3),0), 0)</f>
        <v>0</v>
      </c>
      <c r="BB434" s="64"/>
    </row>
    <row r="435" spans="1:54" s="264" customFormat="1" ht="12" x14ac:dyDescent="0.2">
      <c r="A435" s="64"/>
      <c r="B435" s="251">
        <v>413</v>
      </c>
      <c r="C435" s="255"/>
      <c r="D435" s="255"/>
      <c r="E435" s="256"/>
      <c r="F435" s="257" t="str">
        <f>IFERROR(VLOOKUP(E435, Z!$A$2:$C$4127, 3, FALSE), "")</f>
        <v/>
      </c>
      <c r="G435" s="258"/>
      <c r="H435" s="255"/>
      <c r="I435" s="255"/>
      <c r="J435" s="256"/>
      <c r="K435" s="259"/>
      <c r="L435" s="260"/>
      <c r="M435" s="253">
        <f t="shared" si="408"/>
        <v>0</v>
      </c>
      <c r="N435" s="261"/>
      <c r="O435" s="260"/>
      <c r="P435" s="253">
        <f t="shared" si="394"/>
        <v>0</v>
      </c>
      <c r="Q435" s="261"/>
      <c r="R435" s="260"/>
      <c r="S435" s="262">
        <f t="shared" si="395"/>
        <v>0</v>
      </c>
      <c r="T435" s="268"/>
      <c r="U435" s="263">
        <f t="shared" si="396"/>
        <v>0</v>
      </c>
      <c r="V435" s="64"/>
      <c r="W435" s="210">
        <f t="shared" si="407"/>
        <v>0</v>
      </c>
      <c r="X435" s="210" t="str">
        <f t="shared" si="397"/>
        <v>-</v>
      </c>
      <c r="Y435" s="210" t="e">
        <f>IF(X435, MATCH(J435, Y!$F$62:$H$62, 0), 0)</f>
        <v>#VALUE!</v>
      </c>
      <c r="Z435" s="210" cm="1">
        <f t="array" ref="Z435">IFERROR(IF($X435, INDEX(Appliances, $W435, $Y435+3), 0), 0)</f>
        <v>0</v>
      </c>
      <c r="AA435" s="64"/>
      <c r="AB435" s="211" t="b">
        <f t="shared" si="409"/>
        <v>0</v>
      </c>
      <c r="AC435" s="211" cm="1">
        <f t="array" ref="AC435">IF($AB435, INDEX(Appliances, $W435, 9), 0)</f>
        <v>0</v>
      </c>
      <c r="AD435" s="211" cm="1">
        <f t="array" ref="AD435">IF($AB435, INDEX(Appliances, $W435, 10), 0)</f>
        <v>0</v>
      </c>
      <c r="AE435" s="212">
        <f t="shared" si="398"/>
        <v>0</v>
      </c>
      <c r="AF435" s="213">
        <f t="shared" si="399"/>
        <v>0</v>
      </c>
      <c r="AG435" s="222" t="str">
        <f t="shared" si="400"/>
        <v>-</v>
      </c>
      <c r="AH435" s="210">
        <f>_xlfn.MAXIFS(Y!$F$61:$J$61, Y!$F$61:$J$61, "&lt;="&amp;AG435)</f>
        <v>0</v>
      </c>
      <c r="AI435" s="210" cm="1">
        <f t="array" ref="AI435">IFERROR(IF(AE435&gt;0, INDEX(Appliances, $W435, MATCH($AH435, Y!$F$61:$J$61, 0)+3),0), 0)</f>
        <v>0</v>
      </c>
      <c r="AJ435" s="64"/>
      <c r="AK435" s="211" t="b">
        <f t="shared" si="410"/>
        <v>0</v>
      </c>
      <c r="AL435" s="211" cm="1">
        <f t="array" ref="AL435">IF($AK435, INDEX(Appliances, $W435, 9), 0)</f>
        <v>0</v>
      </c>
      <c r="AM435" s="211" cm="1">
        <f t="array" ref="AM435">IF($AK435, INDEX(Appliances, $W435, 10), 0)</f>
        <v>0</v>
      </c>
      <c r="AN435" s="212">
        <f t="shared" si="401"/>
        <v>0</v>
      </c>
      <c r="AO435" s="213">
        <f t="shared" si="402"/>
        <v>0</v>
      </c>
      <c r="AP435" s="222" t="str">
        <f t="shared" si="403"/>
        <v>-</v>
      </c>
      <c r="AQ435" s="210">
        <f>_xlfn.MAXIFS(Y!$F$61:$J$61, Y!$F$61:$J$61, "&lt;="&amp;AP435)</f>
        <v>0</v>
      </c>
      <c r="AR435" s="210" cm="1">
        <f t="array" ref="AR435">IFERROR(IF(AN435&gt;0, INDEX(Appliances, $W435, MATCH($AQ435, Y!$F$61:$J$61, 0)+3),0), 0)</f>
        <v>0</v>
      </c>
      <c r="AS435" s="64"/>
      <c r="AT435" s="211" t="b">
        <f t="shared" si="411"/>
        <v>0</v>
      </c>
      <c r="AU435" s="211">
        <f t="shared" si="329"/>
        <v>0</v>
      </c>
      <c r="AV435" s="211">
        <f t="shared" si="330"/>
        <v>0</v>
      </c>
      <c r="AW435" s="212">
        <f t="shared" si="404"/>
        <v>0</v>
      </c>
      <c r="AX435" s="213">
        <f t="shared" si="405"/>
        <v>0</v>
      </c>
      <c r="AY435" s="222" t="str">
        <f t="shared" si="406"/>
        <v>-</v>
      </c>
      <c r="AZ435" s="210">
        <f>_xlfn.MAXIFS(Y!$F$61:$J$61, Y!$F$61:$J$61, "&lt;="&amp;AY435)</f>
        <v>0</v>
      </c>
      <c r="BA435" s="210" cm="1">
        <f t="array" ref="BA435">IFERROR(IF(AW435&gt;0, INDEX(Appliances, $W435, MATCH($AQ435, Y!$F$61:$J$61, 0)+3),0), 0)</f>
        <v>0</v>
      </c>
      <c r="BB435" s="64"/>
    </row>
    <row r="436" spans="1:54" s="264" customFormat="1" ht="12" x14ac:dyDescent="0.2">
      <c r="A436" s="64"/>
      <c r="B436" s="251">
        <v>414</v>
      </c>
      <c r="C436" s="255"/>
      <c r="D436" s="255"/>
      <c r="E436" s="256"/>
      <c r="F436" s="257" t="str">
        <f>IFERROR(VLOOKUP(E436, Z!$A$2:$C$4127, 3, FALSE), "")</f>
        <v/>
      </c>
      <c r="G436" s="258"/>
      <c r="H436" s="255"/>
      <c r="I436" s="255"/>
      <c r="J436" s="256"/>
      <c r="K436" s="259"/>
      <c r="L436" s="260"/>
      <c r="M436" s="253">
        <f t="shared" si="408"/>
        <v>0</v>
      </c>
      <c r="N436" s="261"/>
      <c r="O436" s="260"/>
      <c r="P436" s="253">
        <f t="shared" si="394"/>
        <v>0</v>
      </c>
      <c r="Q436" s="261"/>
      <c r="R436" s="260"/>
      <c r="S436" s="262">
        <f t="shared" si="395"/>
        <v>0</v>
      </c>
      <c r="T436" s="268"/>
      <c r="U436" s="263">
        <f t="shared" si="396"/>
        <v>0</v>
      </c>
      <c r="V436" s="64"/>
      <c r="W436" s="210">
        <f t="shared" si="407"/>
        <v>0</v>
      </c>
      <c r="X436" s="210" t="str">
        <f t="shared" si="397"/>
        <v>-</v>
      </c>
      <c r="Y436" s="210" t="e">
        <f>IF(X436, MATCH(J436, Y!$F$62:$H$62, 0), 0)</f>
        <v>#VALUE!</v>
      </c>
      <c r="Z436" s="210" cm="1">
        <f t="array" ref="Z436">IFERROR(IF($X436, INDEX(Appliances, $W436, $Y436+3), 0), 0)</f>
        <v>0</v>
      </c>
      <c r="AA436" s="64"/>
      <c r="AB436" s="211" t="b">
        <f t="shared" si="409"/>
        <v>0</v>
      </c>
      <c r="AC436" s="211" cm="1">
        <f t="array" ref="AC436">IF($AB436, INDEX(Appliances, $W436, 9), 0)</f>
        <v>0</v>
      </c>
      <c r="AD436" s="211" cm="1">
        <f t="array" ref="AD436">IF($AB436, INDEX(Appliances, $W436, 10), 0)</f>
        <v>0</v>
      </c>
      <c r="AE436" s="212">
        <f t="shared" si="398"/>
        <v>0</v>
      </c>
      <c r="AF436" s="213">
        <f t="shared" si="399"/>
        <v>0</v>
      </c>
      <c r="AG436" s="222" t="str">
        <f t="shared" si="400"/>
        <v>-</v>
      </c>
      <c r="AH436" s="210">
        <f>_xlfn.MAXIFS(Y!$F$61:$J$61, Y!$F$61:$J$61, "&lt;="&amp;AG436)</f>
        <v>0</v>
      </c>
      <c r="AI436" s="210" cm="1">
        <f t="array" ref="AI436">IFERROR(IF(AE436&gt;0, INDEX(Appliances, $W436, MATCH($AH436, Y!$F$61:$J$61, 0)+3),0), 0)</f>
        <v>0</v>
      </c>
      <c r="AJ436" s="64"/>
      <c r="AK436" s="211" t="b">
        <f t="shared" si="410"/>
        <v>0</v>
      </c>
      <c r="AL436" s="211" cm="1">
        <f t="array" ref="AL436">IF($AK436, INDEX(Appliances, $W436, 9), 0)</f>
        <v>0</v>
      </c>
      <c r="AM436" s="211" cm="1">
        <f t="array" ref="AM436">IF($AK436, INDEX(Appliances, $W436, 10), 0)</f>
        <v>0</v>
      </c>
      <c r="AN436" s="212">
        <f t="shared" si="401"/>
        <v>0</v>
      </c>
      <c r="AO436" s="213">
        <f t="shared" si="402"/>
        <v>0</v>
      </c>
      <c r="AP436" s="222" t="str">
        <f t="shared" si="403"/>
        <v>-</v>
      </c>
      <c r="AQ436" s="210">
        <f>_xlfn.MAXIFS(Y!$F$61:$J$61, Y!$F$61:$J$61, "&lt;="&amp;AP436)</f>
        <v>0</v>
      </c>
      <c r="AR436" s="210" cm="1">
        <f t="array" ref="AR436">IFERROR(IF(AN436&gt;0, INDEX(Appliances, $W436, MATCH($AQ436, Y!$F$61:$J$61, 0)+3),0), 0)</f>
        <v>0</v>
      </c>
      <c r="AS436" s="64"/>
      <c r="AT436" s="211" t="b">
        <f t="shared" si="411"/>
        <v>0</v>
      </c>
      <c r="AU436" s="211">
        <f t="shared" si="332"/>
        <v>0</v>
      </c>
      <c r="AV436" s="211">
        <f t="shared" si="333"/>
        <v>0</v>
      </c>
      <c r="AW436" s="212">
        <f t="shared" si="404"/>
        <v>0</v>
      </c>
      <c r="AX436" s="213">
        <f t="shared" si="405"/>
        <v>0</v>
      </c>
      <c r="AY436" s="222" t="str">
        <f t="shared" si="406"/>
        <v>-</v>
      </c>
      <c r="AZ436" s="210">
        <f>_xlfn.MAXIFS(Y!$F$61:$J$61, Y!$F$61:$J$61, "&lt;="&amp;AY436)</f>
        <v>0</v>
      </c>
      <c r="BA436" s="210" cm="1">
        <f t="array" ref="BA436">IFERROR(IF(AW436&gt;0, INDEX(Appliances, $W436, MATCH($AQ436, Y!$F$61:$J$61, 0)+3),0), 0)</f>
        <v>0</v>
      </c>
      <c r="BB436" s="64"/>
    </row>
    <row r="437" spans="1:54" s="264" customFormat="1" ht="12" x14ac:dyDescent="0.2">
      <c r="A437" s="64"/>
      <c r="B437" s="251">
        <v>415</v>
      </c>
      <c r="C437" s="255"/>
      <c r="D437" s="255"/>
      <c r="E437" s="256"/>
      <c r="F437" s="257" t="str">
        <f>IFERROR(VLOOKUP(E437, Z!$A$2:$C$4127, 3, FALSE), "")</f>
        <v/>
      </c>
      <c r="G437" s="258"/>
      <c r="H437" s="255"/>
      <c r="I437" s="255"/>
      <c r="J437" s="256"/>
      <c r="K437" s="259"/>
      <c r="L437" s="260"/>
      <c r="M437" s="253">
        <f t="shared" si="408"/>
        <v>0</v>
      </c>
      <c r="N437" s="261"/>
      <c r="O437" s="260"/>
      <c r="P437" s="253">
        <f t="shared" si="394"/>
        <v>0</v>
      </c>
      <c r="Q437" s="261"/>
      <c r="R437" s="260"/>
      <c r="S437" s="262">
        <f t="shared" si="395"/>
        <v>0</v>
      </c>
      <c r="T437" s="268"/>
      <c r="U437" s="263">
        <f t="shared" si="396"/>
        <v>0</v>
      </c>
      <c r="V437" s="64"/>
      <c r="W437" s="210">
        <f t="shared" si="407"/>
        <v>0</v>
      </c>
      <c r="X437" s="210" t="str">
        <f t="shared" si="397"/>
        <v>-</v>
      </c>
      <c r="Y437" s="210" t="e">
        <f>IF(X437, MATCH(J437, Y!$F$62:$H$62, 0), 0)</f>
        <v>#VALUE!</v>
      </c>
      <c r="Z437" s="210" cm="1">
        <f t="array" ref="Z437">IFERROR(IF($X437, INDEX(Appliances, $W437, $Y437+3), 0), 0)</f>
        <v>0</v>
      </c>
      <c r="AA437" s="64"/>
      <c r="AB437" s="211" t="b">
        <f t="shared" si="409"/>
        <v>0</v>
      </c>
      <c r="AC437" s="211" cm="1">
        <f t="array" ref="AC437">IF($AB437, INDEX(Appliances, $W437, 9), 0)</f>
        <v>0</v>
      </c>
      <c r="AD437" s="211" cm="1">
        <f t="array" ref="AD437">IF($AB437, INDEX(Appliances, $W437, 10), 0)</f>
        <v>0</v>
      </c>
      <c r="AE437" s="212">
        <f t="shared" si="398"/>
        <v>0</v>
      </c>
      <c r="AF437" s="213">
        <f t="shared" si="399"/>
        <v>0</v>
      </c>
      <c r="AG437" s="222" t="str">
        <f t="shared" si="400"/>
        <v>-</v>
      </c>
      <c r="AH437" s="210">
        <f>_xlfn.MAXIFS(Y!$F$61:$J$61, Y!$F$61:$J$61, "&lt;="&amp;AG437)</f>
        <v>0</v>
      </c>
      <c r="AI437" s="210" cm="1">
        <f t="array" ref="AI437">IFERROR(IF(AE437&gt;0, INDEX(Appliances, $W437, MATCH($AH437, Y!$F$61:$J$61, 0)+3),0), 0)</f>
        <v>0</v>
      </c>
      <c r="AJ437" s="64"/>
      <c r="AK437" s="211" t="b">
        <f t="shared" si="410"/>
        <v>0</v>
      </c>
      <c r="AL437" s="211" cm="1">
        <f t="array" ref="AL437">IF($AK437, INDEX(Appliances, $W437, 9), 0)</f>
        <v>0</v>
      </c>
      <c r="AM437" s="211" cm="1">
        <f t="array" ref="AM437">IF($AK437, INDEX(Appliances, $W437, 10), 0)</f>
        <v>0</v>
      </c>
      <c r="AN437" s="212">
        <f t="shared" si="401"/>
        <v>0</v>
      </c>
      <c r="AO437" s="213">
        <f t="shared" si="402"/>
        <v>0</v>
      </c>
      <c r="AP437" s="222" t="str">
        <f t="shared" si="403"/>
        <v>-</v>
      </c>
      <c r="AQ437" s="210">
        <f>_xlfn.MAXIFS(Y!$F$61:$J$61, Y!$F$61:$J$61, "&lt;="&amp;AP437)</f>
        <v>0</v>
      </c>
      <c r="AR437" s="210" cm="1">
        <f t="array" ref="AR437">IFERROR(IF(AN437&gt;0, INDEX(Appliances, $W437, MATCH($AQ437, Y!$F$61:$J$61, 0)+3),0), 0)</f>
        <v>0</v>
      </c>
      <c r="AS437" s="64"/>
      <c r="AT437" s="211" t="b">
        <f t="shared" si="411"/>
        <v>0</v>
      </c>
      <c r="AU437" s="211">
        <f t="shared" si="329"/>
        <v>0</v>
      </c>
      <c r="AV437" s="211">
        <f t="shared" si="330"/>
        <v>0</v>
      </c>
      <c r="AW437" s="212">
        <f t="shared" si="404"/>
        <v>0</v>
      </c>
      <c r="AX437" s="213">
        <f t="shared" si="405"/>
        <v>0</v>
      </c>
      <c r="AY437" s="222" t="str">
        <f t="shared" si="406"/>
        <v>-</v>
      </c>
      <c r="AZ437" s="210">
        <f>_xlfn.MAXIFS(Y!$F$61:$J$61, Y!$F$61:$J$61, "&lt;="&amp;AY437)</f>
        <v>0</v>
      </c>
      <c r="BA437" s="210" cm="1">
        <f t="array" ref="BA437">IFERROR(IF(AW437&gt;0, INDEX(Appliances, $W437, MATCH($AQ437, Y!$F$61:$J$61, 0)+3),0), 0)</f>
        <v>0</v>
      </c>
      <c r="BB437" s="64"/>
    </row>
    <row r="438" spans="1:54" s="264" customFormat="1" ht="12" x14ac:dyDescent="0.2">
      <c r="A438" s="64"/>
      <c r="B438" s="251">
        <v>416</v>
      </c>
      <c r="C438" s="255"/>
      <c r="D438" s="255"/>
      <c r="E438" s="256"/>
      <c r="F438" s="257" t="str">
        <f>IFERROR(VLOOKUP(E438, Z!$A$2:$C$4127, 3, FALSE), "")</f>
        <v/>
      </c>
      <c r="G438" s="258"/>
      <c r="H438" s="255"/>
      <c r="I438" s="255"/>
      <c r="J438" s="256"/>
      <c r="K438" s="259"/>
      <c r="L438" s="260"/>
      <c r="M438" s="253">
        <f t="shared" si="408"/>
        <v>0</v>
      </c>
      <c r="N438" s="261"/>
      <c r="O438" s="260"/>
      <c r="P438" s="253">
        <f t="shared" si="394"/>
        <v>0</v>
      </c>
      <c r="Q438" s="261"/>
      <c r="R438" s="260"/>
      <c r="S438" s="262">
        <f t="shared" si="395"/>
        <v>0</v>
      </c>
      <c r="T438" s="268"/>
      <c r="U438" s="263">
        <f t="shared" si="396"/>
        <v>0</v>
      </c>
      <c r="V438" s="64"/>
      <c r="W438" s="210">
        <f t="shared" si="407"/>
        <v>0</v>
      </c>
      <c r="X438" s="210" t="str">
        <f t="shared" si="397"/>
        <v>-</v>
      </c>
      <c r="Y438" s="210" t="e">
        <f>IF(X438, MATCH(J438, Y!$F$62:$H$62, 0), 0)</f>
        <v>#VALUE!</v>
      </c>
      <c r="Z438" s="210" cm="1">
        <f t="array" ref="Z438">IFERROR(IF($X438, INDEX(Appliances, $W438, $Y438+3), 0), 0)</f>
        <v>0</v>
      </c>
      <c r="AA438" s="64"/>
      <c r="AB438" s="211" t="b">
        <f t="shared" si="409"/>
        <v>0</v>
      </c>
      <c r="AC438" s="211" cm="1">
        <f t="array" ref="AC438">IF($AB438, INDEX(Appliances, $W438, 9), 0)</f>
        <v>0</v>
      </c>
      <c r="AD438" s="211" cm="1">
        <f t="array" ref="AD438">IF($AB438, INDEX(Appliances, $W438, 10), 0)</f>
        <v>0</v>
      </c>
      <c r="AE438" s="212">
        <f t="shared" si="398"/>
        <v>0</v>
      </c>
      <c r="AF438" s="213">
        <f t="shared" si="399"/>
        <v>0</v>
      </c>
      <c r="AG438" s="222" t="str">
        <f t="shared" si="400"/>
        <v>-</v>
      </c>
      <c r="AH438" s="210">
        <f>_xlfn.MAXIFS(Y!$F$61:$J$61, Y!$F$61:$J$61, "&lt;="&amp;AG438)</f>
        <v>0</v>
      </c>
      <c r="AI438" s="210" cm="1">
        <f t="array" ref="AI438">IFERROR(IF(AE438&gt;0, INDEX(Appliances, $W438, MATCH($AH438, Y!$F$61:$J$61, 0)+3),0), 0)</f>
        <v>0</v>
      </c>
      <c r="AJ438" s="64"/>
      <c r="AK438" s="211" t="b">
        <f t="shared" si="410"/>
        <v>0</v>
      </c>
      <c r="AL438" s="211" cm="1">
        <f t="array" ref="AL438">IF($AK438, INDEX(Appliances, $W438, 9), 0)</f>
        <v>0</v>
      </c>
      <c r="AM438" s="211" cm="1">
        <f t="array" ref="AM438">IF($AK438, INDEX(Appliances, $W438, 10), 0)</f>
        <v>0</v>
      </c>
      <c r="AN438" s="212">
        <f t="shared" si="401"/>
        <v>0</v>
      </c>
      <c r="AO438" s="213">
        <f t="shared" si="402"/>
        <v>0</v>
      </c>
      <c r="AP438" s="222" t="str">
        <f t="shared" si="403"/>
        <v>-</v>
      </c>
      <c r="AQ438" s="210">
        <f>_xlfn.MAXIFS(Y!$F$61:$J$61, Y!$F$61:$J$61, "&lt;="&amp;AP438)</f>
        <v>0</v>
      </c>
      <c r="AR438" s="210" cm="1">
        <f t="array" ref="AR438">IFERROR(IF(AN438&gt;0, INDEX(Appliances, $W438, MATCH($AQ438, Y!$F$61:$J$61, 0)+3),0), 0)</f>
        <v>0</v>
      </c>
      <c r="AS438" s="64"/>
      <c r="AT438" s="211" t="b">
        <f t="shared" si="411"/>
        <v>0</v>
      </c>
      <c r="AU438" s="211">
        <f t="shared" si="332"/>
        <v>0</v>
      </c>
      <c r="AV438" s="211">
        <f t="shared" si="333"/>
        <v>0</v>
      </c>
      <c r="AW438" s="212">
        <f t="shared" si="404"/>
        <v>0</v>
      </c>
      <c r="AX438" s="213">
        <f t="shared" si="405"/>
        <v>0</v>
      </c>
      <c r="AY438" s="222" t="str">
        <f t="shared" si="406"/>
        <v>-</v>
      </c>
      <c r="AZ438" s="210">
        <f>_xlfn.MAXIFS(Y!$F$61:$J$61, Y!$F$61:$J$61, "&lt;="&amp;AY438)</f>
        <v>0</v>
      </c>
      <c r="BA438" s="210" cm="1">
        <f t="array" ref="BA438">IFERROR(IF(AW438&gt;0, INDEX(Appliances, $W438, MATCH($AQ438, Y!$F$61:$J$61, 0)+3),0), 0)</f>
        <v>0</v>
      </c>
      <c r="BB438" s="64"/>
    </row>
    <row r="439" spans="1:54" s="264" customFormat="1" ht="12" x14ac:dyDescent="0.2">
      <c r="A439" s="64"/>
      <c r="B439" s="251">
        <v>417</v>
      </c>
      <c r="C439" s="255"/>
      <c r="D439" s="255"/>
      <c r="E439" s="256"/>
      <c r="F439" s="257" t="str">
        <f>IFERROR(VLOOKUP(E439, Z!$A$2:$C$4127, 3, FALSE), "")</f>
        <v/>
      </c>
      <c r="G439" s="258"/>
      <c r="H439" s="255"/>
      <c r="I439" s="255"/>
      <c r="J439" s="256"/>
      <c r="K439" s="259"/>
      <c r="L439" s="260"/>
      <c r="M439" s="253">
        <f t="shared" si="408"/>
        <v>0</v>
      </c>
      <c r="N439" s="261"/>
      <c r="O439" s="260"/>
      <c r="P439" s="253">
        <f t="shared" si="394"/>
        <v>0</v>
      </c>
      <c r="Q439" s="261"/>
      <c r="R439" s="260"/>
      <c r="S439" s="262">
        <f t="shared" si="395"/>
        <v>0</v>
      </c>
      <c r="T439" s="268"/>
      <c r="U439" s="263">
        <f t="shared" si="396"/>
        <v>0</v>
      </c>
      <c r="V439" s="64"/>
      <c r="W439" s="210">
        <f t="shared" si="407"/>
        <v>0</v>
      </c>
      <c r="X439" s="210" t="str">
        <f t="shared" si="397"/>
        <v>-</v>
      </c>
      <c r="Y439" s="210" t="e">
        <f>IF(X439, MATCH(J439, Y!$F$62:$H$62, 0), 0)</f>
        <v>#VALUE!</v>
      </c>
      <c r="Z439" s="210" cm="1">
        <f t="array" ref="Z439">IFERROR(IF($X439, INDEX(Appliances, $W439, $Y439+3), 0), 0)</f>
        <v>0</v>
      </c>
      <c r="AA439" s="64"/>
      <c r="AB439" s="211" t="b">
        <f t="shared" si="409"/>
        <v>0</v>
      </c>
      <c r="AC439" s="211" cm="1">
        <f t="array" ref="AC439">IF($AB439, INDEX(Appliances, $W439, 9), 0)</f>
        <v>0</v>
      </c>
      <c r="AD439" s="211" cm="1">
        <f t="array" ref="AD439">IF($AB439, INDEX(Appliances, $W439, 10), 0)</f>
        <v>0</v>
      </c>
      <c r="AE439" s="212">
        <f t="shared" si="398"/>
        <v>0</v>
      </c>
      <c r="AF439" s="213">
        <f t="shared" si="399"/>
        <v>0</v>
      </c>
      <c r="AG439" s="222" t="str">
        <f t="shared" si="400"/>
        <v>-</v>
      </c>
      <c r="AH439" s="210">
        <f>_xlfn.MAXIFS(Y!$F$61:$J$61, Y!$F$61:$J$61, "&lt;="&amp;AG439)</f>
        <v>0</v>
      </c>
      <c r="AI439" s="210" cm="1">
        <f t="array" ref="AI439">IFERROR(IF(AE439&gt;0, INDEX(Appliances, $W439, MATCH($AH439, Y!$F$61:$J$61, 0)+3),0), 0)</f>
        <v>0</v>
      </c>
      <c r="AJ439" s="64"/>
      <c r="AK439" s="211" t="b">
        <f t="shared" si="410"/>
        <v>0</v>
      </c>
      <c r="AL439" s="211" cm="1">
        <f t="array" ref="AL439">IF($AK439, INDEX(Appliances, $W439, 9), 0)</f>
        <v>0</v>
      </c>
      <c r="AM439" s="211" cm="1">
        <f t="array" ref="AM439">IF($AK439, INDEX(Appliances, $W439, 10), 0)</f>
        <v>0</v>
      </c>
      <c r="AN439" s="212">
        <f t="shared" si="401"/>
        <v>0</v>
      </c>
      <c r="AO439" s="213">
        <f t="shared" si="402"/>
        <v>0</v>
      </c>
      <c r="AP439" s="222" t="str">
        <f t="shared" si="403"/>
        <v>-</v>
      </c>
      <c r="AQ439" s="210">
        <f>_xlfn.MAXIFS(Y!$F$61:$J$61, Y!$F$61:$J$61, "&lt;="&amp;AP439)</f>
        <v>0</v>
      </c>
      <c r="AR439" s="210" cm="1">
        <f t="array" ref="AR439">IFERROR(IF(AN439&gt;0, INDEX(Appliances, $W439, MATCH($AQ439, Y!$F$61:$J$61, 0)+3),0), 0)</f>
        <v>0</v>
      </c>
      <c r="AS439" s="64"/>
      <c r="AT439" s="211" t="b">
        <f t="shared" si="411"/>
        <v>0</v>
      </c>
      <c r="AU439" s="211">
        <f t="shared" si="329"/>
        <v>0</v>
      </c>
      <c r="AV439" s="211">
        <f t="shared" si="330"/>
        <v>0</v>
      </c>
      <c r="AW439" s="212">
        <f t="shared" si="404"/>
        <v>0</v>
      </c>
      <c r="AX439" s="213">
        <f t="shared" si="405"/>
        <v>0</v>
      </c>
      <c r="AY439" s="222" t="str">
        <f t="shared" si="406"/>
        <v>-</v>
      </c>
      <c r="AZ439" s="210">
        <f>_xlfn.MAXIFS(Y!$F$61:$J$61, Y!$F$61:$J$61, "&lt;="&amp;AY439)</f>
        <v>0</v>
      </c>
      <c r="BA439" s="210" cm="1">
        <f t="array" ref="BA439">IFERROR(IF(AW439&gt;0, INDEX(Appliances, $W439, MATCH($AQ439, Y!$F$61:$J$61, 0)+3),0), 0)</f>
        <v>0</v>
      </c>
      <c r="BB439" s="64"/>
    </row>
    <row r="440" spans="1:54" s="264" customFormat="1" ht="12" x14ac:dyDescent="0.2">
      <c r="A440" s="64"/>
      <c r="B440" s="251">
        <v>418</v>
      </c>
      <c r="C440" s="255"/>
      <c r="D440" s="255"/>
      <c r="E440" s="256"/>
      <c r="F440" s="257" t="str">
        <f>IFERROR(VLOOKUP(E440, Z!$A$2:$C$4127, 3, FALSE), "")</f>
        <v/>
      </c>
      <c r="G440" s="258"/>
      <c r="H440" s="255"/>
      <c r="I440" s="255"/>
      <c r="J440" s="256"/>
      <c r="K440" s="259"/>
      <c r="L440" s="260"/>
      <c r="M440" s="253">
        <f t="shared" si="408"/>
        <v>0</v>
      </c>
      <c r="N440" s="261"/>
      <c r="O440" s="260"/>
      <c r="P440" s="253">
        <f t="shared" si="394"/>
        <v>0</v>
      </c>
      <c r="Q440" s="261"/>
      <c r="R440" s="260"/>
      <c r="S440" s="262">
        <f t="shared" si="395"/>
        <v>0</v>
      </c>
      <c r="T440" s="268"/>
      <c r="U440" s="263">
        <f t="shared" si="396"/>
        <v>0</v>
      </c>
      <c r="V440" s="64"/>
      <c r="W440" s="210">
        <f t="shared" si="407"/>
        <v>0</v>
      </c>
      <c r="X440" s="210" t="str">
        <f t="shared" si="397"/>
        <v>-</v>
      </c>
      <c r="Y440" s="210" t="e">
        <f>IF(X440, MATCH(J440, Y!$F$62:$H$62, 0), 0)</f>
        <v>#VALUE!</v>
      </c>
      <c r="Z440" s="210" cm="1">
        <f t="array" ref="Z440">IFERROR(IF($X440, INDEX(Appliances, $W440, $Y440+3), 0), 0)</f>
        <v>0</v>
      </c>
      <c r="AA440" s="64"/>
      <c r="AB440" s="211" t="b">
        <f t="shared" si="409"/>
        <v>0</v>
      </c>
      <c r="AC440" s="211" cm="1">
        <f t="array" ref="AC440">IF($AB440, INDEX(Appliances, $W440, 9), 0)</f>
        <v>0</v>
      </c>
      <c r="AD440" s="211" cm="1">
        <f t="array" ref="AD440">IF($AB440, INDEX(Appliances, $W440, 10), 0)</f>
        <v>0</v>
      </c>
      <c r="AE440" s="212">
        <f t="shared" si="398"/>
        <v>0</v>
      </c>
      <c r="AF440" s="213">
        <f t="shared" si="399"/>
        <v>0</v>
      </c>
      <c r="AG440" s="222" t="str">
        <f t="shared" si="400"/>
        <v>-</v>
      </c>
      <c r="AH440" s="210">
        <f>_xlfn.MAXIFS(Y!$F$61:$J$61, Y!$F$61:$J$61, "&lt;="&amp;AG440)</f>
        <v>0</v>
      </c>
      <c r="AI440" s="210" cm="1">
        <f t="array" ref="AI440">IFERROR(IF(AE440&gt;0, INDEX(Appliances, $W440, MATCH($AH440, Y!$F$61:$J$61, 0)+3),0), 0)</f>
        <v>0</v>
      </c>
      <c r="AJ440" s="64"/>
      <c r="AK440" s="211" t="b">
        <f t="shared" si="410"/>
        <v>0</v>
      </c>
      <c r="AL440" s="211" cm="1">
        <f t="array" ref="AL440">IF($AK440, INDEX(Appliances, $W440, 9), 0)</f>
        <v>0</v>
      </c>
      <c r="AM440" s="211" cm="1">
        <f t="array" ref="AM440">IF($AK440, INDEX(Appliances, $W440, 10), 0)</f>
        <v>0</v>
      </c>
      <c r="AN440" s="212">
        <f t="shared" si="401"/>
        <v>0</v>
      </c>
      <c r="AO440" s="213">
        <f t="shared" si="402"/>
        <v>0</v>
      </c>
      <c r="AP440" s="222" t="str">
        <f t="shared" si="403"/>
        <v>-</v>
      </c>
      <c r="AQ440" s="210">
        <f>_xlfn.MAXIFS(Y!$F$61:$J$61, Y!$F$61:$J$61, "&lt;="&amp;AP440)</f>
        <v>0</v>
      </c>
      <c r="AR440" s="210" cm="1">
        <f t="array" ref="AR440">IFERROR(IF(AN440&gt;0, INDEX(Appliances, $W440, MATCH($AQ440, Y!$F$61:$J$61, 0)+3),0), 0)</f>
        <v>0</v>
      </c>
      <c r="AS440" s="64"/>
      <c r="AT440" s="211" t="b">
        <f t="shared" si="411"/>
        <v>0</v>
      </c>
      <c r="AU440" s="211">
        <f t="shared" si="332"/>
        <v>0</v>
      </c>
      <c r="AV440" s="211">
        <f t="shared" si="333"/>
        <v>0</v>
      </c>
      <c r="AW440" s="212">
        <f t="shared" si="404"/>
        <v>0</v>
      </c>
      <c r="AX440" s="213">
        <f t="shared" si="405"/>
        <v>0</v>
      </c>
      <c r="AY440" s="222" t="str">
        <f t="shared" si="406"/>
        <v>-</v>
      </c>
      <c r="AZ440" s="210">
        <f>_xlfn.MAXIFS(Y!$F$61:$J$61, Y!$F$61:$J$61, "&lt;="&amp;AY440)</f>
        <v>0</v>
      </c>
      <c r="BA440" s="210" cm="1">
        <f t="array" ref="BA440">IFERROR(IF(AW440&gt;0, INDEX(Appliances, $W440, MATCH($AQ440, Y!$F$61:$J$61, 0)+3),0), 0)</f>
        <v>0</v>
      </c>
      <c r="BB440" s="64"/>
    </row>
    <row r="441" spans="1:54" s="264" customFormat="1" ht="12" x14ac:dyDescent="0.2">
      <c r="A441" s="64"/>
      <c r="B441" s="251">
        <v>419</v>
      </c>
      <c r="C441" s="255"/>
      <c r="D441" s="255"/>
      <c r="E441" s="256"/>
      <c r="F441" s="257" t="str">
        <f>IFERROR(VLOOKUP(E441, Z!$A$2:$C$4127, 3, FALSE), "")</f>
        <v/>
      </c>
      <c r="G441" s="258"/>
      <c r="H441" s="255"/>
      <c r="I441" s="255"/>
      <c r="J441" s="256"/>
      <c r="K441" s="259"/>
      <c r="L441" s="260"/>
      <c r="M441" s="253">
        <f t="shared" si="408"/>
        <v>0</v>
      </c>
      <c r="N441" s="261"/>
      <c r="O441" s="260"/>
      <c r="P441" s="253">
        <f t="shared" si="394"/>
        <v>0</v>
      </c>
      <c r="Q441" s="261"/>
      <c r="R441" s="260"/>
      <c r="S441" s="262">
        <f t="shared" si="395"/>
        <v>0</v>
      </c>
      <c r="T441" s="268"/>
      <c r="U441" s="263">
        <f t="shared" si="396"/>
        <v>0</v>
      </c>
      <c r="V441" s="64"/>
      <c r="W441" s="210">
        <f t="shared" si="407"/>
        <v>0</v>
      </c>
      <c r="X441" s="210" t="str">
        <f t="shared" si="397"/>
        <v>-</v>
      </c>
      <c r="Y441" s="210" t="e">
        <f>IF(X441, MATCH(J441, Y!$F$62:$H$62, 0), 0)</f>
        <v>#VALUE!</v>
      </c>
      <c r="Z441" s="210" cm="1">
        <f t="array" ref="Z441">IFERROR(IF($X441, INDEX(Appliances, $W441, $Y441+3), 0), 0)</f>
        <v>0</v>
      </c>
      <c r="AA441" s="64"/>
      <c r="AB441" s="211" t="b">
        <f t="shared" si="409"/>
        <v>0</v>
      </c>
      <c r="AC441" s="211" cm="1">
        <f t="array" ref="AC441">IF($AB441, INDEX(Appliances, $W441, 9), 0)</f>
        <v>0</v>
      </c>
      <c r="AD441" s="211" cm="1">
        <f t="array" ref="AD441">IF($AB441, INDEX(Appliances, $W441, 10), 0)</f>
        <v>0</v>
      </c>
      <c r="AE441" s="212">
        <f t="shared" si="398"/>
        <v>0</v>
      </c>
      <c r="AF441" s="213">
        <f t="shared" si="399"/>
        <v>0</v>
      </c>
      <c r="AG441" s="222" t="str">
        <f t="shared" si="400"/>
        <v>-</v>
      </c>
      <c r="AH441" s="210">
        <f>_xlfn.MAXIFS(Y!$F$61:$J$61, Y!$F$61:$J$61, "&lt;="&amp;AG441)</f>
        <v>0</v>
      </c>
      <c r="AI441" s="210" cm="1">
        <f t="array" ref="AI441">IFERROR(IF(AE441&gt;0, INDEX(Appliances, $W441, MATCH($AH441, Y!$F$61:$J$61, 0)+3),0), 0)</f>
        <v>0</v>
      </c>
      <c r="AJ441" s="64"/>
      <c r="AK441" s="211" t="b">
        <f t="shared" si="410"/>
        <v>0</v>
      </c>
      <c r="AL441" s="211" cm="1">
        <f t="array" ref="AL441">IF($AK441, INDEX(Appliances, $W441, 9), 0)</f>
        <v>0</v>
      </c>
      <c r="AM441" s="211" cm="1">
        <f t="array" ref="AM441">IF($AK441, INDEX(Appliances, $W441, 10), 0)</f>
        <v>0</v>
      </c>
      <c r="AN441" s="212">
        <f t="shared" si="401"/>
        <v>0</v>
      </c>
      <c r="AO441" s="213">
        <f t="shared" si="402"/>
        <v>0</v>
      </c>
      <c r="AP441" s="222" t="str">
        <f t="shared" si="403"/>
        <v>-</v>
      </c>
      <c r="AQ441" s="210">
        <f>_xlfn.MAXIFS(Y!$F$61:$J$61, Y!$F$61:$J$61, "&lt;="&amp;AP441)</f>
        <v>0</v>
      </c>
      <c r="AR441" s="210" cm="1">
        <f t="array" ref="AR441">IFERROR(IF(AN441&gt;0, INDEX(Appliances, $W441, MATCH($AQ441, Y!$F$61:$J$61, 0)+3),0), 0)</f>
        <v>0</v>
      </c>
      <c r="AS441" s="64"/>
      <c r="AT441" s="211" t="b">
        <f t="shared" si="411"/>
        <v>0</v>
      </c>
      <c r="AU441" s="211">
        <f t="shared" si="329"/>
        <v>0</v>
      </c>
      <c r="AV441" s="211">
        <f t="shared" si="330"/>
        <v>0</v>
      </c>
      <c r="AW441" s="212">
        <f t="shared" si="404"/>
        <v>0</v>
      </c>
      <c r="AX441" s="213">
        <f t="shared" si="405"/>
        <v>0</v>
      </c>
      <c r="AY441" s="222" t="str">
        <f t="shared" si="406"/>
        <v>-</v>
      </c>
      <c r="AZ441" s="210">
        <f>_xlfn.MAXIFS(Y!$F$61:$J$61, Y!$F$61:$J$61, "&lt;="&amp;AY441)</f>
        <v>0</v>
      </c>
      <c r="BA441" s="210" cm="1">
        <f t="array" ref="BA441">IFERROR(IF(AW441&gt;0, INDEX(Appliances, $W441, MATCH($AQ441, Y!$F$61:$J$61, 0)+3),0), 0)</f>
        <v>0</v>
      </c>
      <c r="BB441" s="64"/>
    </row>
    <row r="442" spans="1:54" s="264" customFormat="1" ht="12" x14ac:dyDescent="0.2">
      <c r="A442" s="64"/>
      <c r="B442" s="251">
        <v>420</v>
      </c>
      <c r="C442" s="255"/>
      <c r="D442" s="255"/>
      <c r="E442" s="256"/>
      <c r="F442" s="257" t="str">
        <f>IFERROR(VLOOKUP(E442, Z!$A$2:$C$4127, 3, FALSE), "")</f>
        <v/>
      </c>
      <c r="G442" s="258"/>
      <c r="H442" s="255"/>
      <c r="I442" s="255"/>
      <c r="J442" s="256"/>
      <c r="K442" s="259"/>
      <c r="L442" s="260"/>
      <c r="M442" s="253">
        <f t="shared" si="408"/>
        <v>0</v>
      </c>
      <c r="N442" s="261"/>
      <c r="O442" s="260"/>
      <c r="P442" s="253">
        <f t="shared" si="394"/>
        <v>0</v>
      </c>
      <c r="Q442" s="261"/>
      <c r="R442" s="260"/>
      <c r="S442" s="262">
        <f t="shared" si="395"/>
        <v>0</v>
      </c>
      <c r="T442" s="268"/>
      <c r="U442" s="263">
        <f t="shared" si="396"/>
        <v>0</v>
      </c>
      <c r="V442" s="64"/>
      <c r="W442" s="210">
        <f t="shared" si="407"/>
        <v>0</v>
      </c>
      <c r="X442" s="210" t="str">
        <f t="shared" si="397"/>
        <v>-</v>
      </c>
      <c r="Y442" s="210" t="e">
        <f>IF(X442, MATCH(J442, Y!$F$62:$H$62, 0), 0)</f>
        <v>#VALUE!</v>
      </c>
      <c r="Z442" s="210" cm="1">
        <f t="array" ref="Z442">IFERROR(IF($X442, INDEX(Appliances, $W442, $Y442+3), 0), 0)</f>
        <v>0</v>
      </c>
      <c r="AA442" s="64"/>
      <c r="AB442" s="211" t="b">
        <f t="shared" si="409"/>
        <v>0</v>
      </c>
      <c r="AC442" s="211" cm="1">
        <f t="array" ref="AC442">IF($AB442, INDEX(Appliances, $W442, 9), 0)</f>
        <v>0</v>
      </c>
      <c r="AD442" s="211" cm="1">
        <f t="array" ref="AD442">IF($AB442, INDEX(Appliances, $W442, 10), 0)</f>
        <v>0</v>
      </c>
      <c r="AE442" s="212">
        <f t="shared" si="398"/>
        <v>0</v>
      </c>
      <c r="AF442" s="213">
        <f t="shared" si="399"/>
        <v>0</v>
      </c>
      <c r="AG442" s="222" t="str">
        <f t="shared" si="400"/>
        <v>-</v>
      </c>
      <c r="AH442" s="210">
        <f>_xlfn.MAXIFS(Y!$F$61:$J$61, Y!$F$61:$J$61, "&lt;="&amp;AG442)</f>
        <v>0</v>
      </c>
      <c r="AI442" s="210" cm="1">
        <f t="array" ref="AI442">IFERROR(IF(AE442&gt;0, INDEX(Appliances, $W442, MATCH($AH442, Y!$F$61:$J$61, 0)+3),0), 0)</f>
        <v>0</v>
      </c>
      <c r="AJ442" s="64"/>
      <c r="AK442" s="211" t="b">
        <f t="shared" si="410"/>
        <v>0</v>
      </c>
      <c r="AL442" s="211" cm="1">
        <f t="array" ref="AL442">IF($AK442, INDEX(Appliances, $W442, 9), 0)</f>
        <v>0</v>
      </c>
      <c r="AM442" s="211" cm="1">
        <f t="array" ref="AM442">IF($AK442, INDEX(Appliances, $W442, 10), 0)</f>
        <v>0</v>
      </c>
      <c r="AN442" s="212">
        <f t="shared" si="401"/>
        <v>0</v>
      </c>
      <c r="AO442" s="213">
        <f t="shared" si="402"/>
        <v>0</v>
      </c>
      <c r="AP442" s="222" t="str">
        <f t="shared" si="403"/>
        <v>-</v>
      </c>
      <c r="AQ442" s="210">
        <f>_xlfn.MAXIFS(Y!$F$61:$J$61, Y!$F$61:$J$61, "&lt;="&amp;AP442)</f>
        <v>0</v>
      </c>
      <c r="AR442" s="210" cm="1">
        <f t="array" ref="AR442">IFERROR(IF(AN442&gt;0, INDEX(Appliances, $W442, MATCH($AQ442, Y!$F$61:$J$61, 0)+3),0), 0)</f>
        <v>0</v>
      </c>
      <c r="AS442" s="64"/>
      <c r="AT442" s="211" t="b">
        <f t="shared" si="411"/>
        <v>0</v>
      </c>
      <c r="AU442" s="211">
        <f t="shared" si="332"/>
        <v>0</v>
      </c>
      <c r="AV442" s="211">
        <f t="shared" si="333"/>
        <v>0</v>
      </c>
      <c r="AW442" s="212">
        <f t="shared" si="404"/>
        <v>0</v>
      </c>
      <c r="AX442" s="213">
        <f t="shared" si="405"/>
        <v>0</v>
      </c>
      <c r="AY442" s="222" t="str">
        <f t="shared" si="406"/>
        <v>-</v>
      </c>
      <c r="AZ442" s="210">
        <f>_xlfn.MAXIFS(Y!$F$61:$J$61, Y!$F$61:$J$61, "&lt;="&amp;AY442)</f>
        <v>0</v>
      </c>
      <c r="BA442" s="210" cm="1">
        <f t="array" ref="BA442">IFERROR(IF(AW442&gt;0, INDEX(Appliances, $W442, MATCH($AQ442, Y!$F$61:$J$61, 0)+3),0), 0)</f>
        <v>0</v>
      </c>
      <c r="BB442" s="64"/>
    </row>
    <row r="443" spans="1:54" s="264" customFormat="1" ht="12" x14ac:dyDescent="0.2">
      <c r="A443" s="64"/>
      <c r="B443" s="251">
        <v>421</v>
      </c>
      <c r="C443" s="255"/>
      <c r="D443" s="255"/>
      <c r="E443" s="256"/>
      <c r="F443" s="257" t="str">
        <f>IFERROR(VLOOKUP(E443, Z!$A$2:$C$4127, 3, FALSE), "")</f>
        <v/>
      </c>
      <c r="G443" s="258"/>
      <c r="H443" s="255"/>
      <c r="I443" s="255"/>
      <c r="J443" s="256"/>
      <c r="K443" s="259"/>
      <c r="L443" s="260"/>
      <c r="M443" s="253">
        <f t="shared" si="408"/>
        <v>0</v>
      </c>
      <c r="N443" s="261"/>
      <c r="O443" s="260"/>
      <c r="P443" s="253">
        <f t="shared" ref="P443:P506" si="412">AX443</f>
        <v>0</v>
      </c>
      <c r="Q443" s="261"/>
      <c r="R443" s="260"/>
      <c r="S443" s="262">
        <f t="shared" ref="S443:S506" si="413">AO443</f>
        <v>0</v>
      </c>
      <c r="T443" s="268"/>
      <c r="U443" s="263">
        <f t="shared" ref="U443:U506" si="414">MAX(Z443,AI443,AR443,BA443)*1000</f>
        <v>0</v>
      </c>
      <c r="V443" s="64"/>
      <c r="W443" s="210">
        <f t="shared" si="407"/>
        <v>0</v>
      </c>
      <c r="X443" s="210" t="str">
        <f t="shared" ref="X443:X506" si="415">IF(W443=0, "-", IF(W443&lt;=8, TRUE, FALSE))</f>
        <v>-</v>
      </c>
      <c r="Y443" s="210" t="e">
        <f>IF(X443, MATCH(J443, Y!$F$62:$H$62, 0), 0)</f>
        <v>#VALUE!</v>
      </c>
      <c r="Z443" s="210" cm="1">
        <f t="array" ref="Z443">IFERROR(IF($X443, INDEX(Appliances, $W443, $Y443+3), 0), 0)</f>
        <v>0</v>
      </c>
      <c r="AA443" s="64"/>
      <c r="AB443" s="211" t="b">
        <f t="shared" si="409"/>
        <v>0</v>
      </c>
      <c r="AC443" s="211" cm="1">
        <f t="array" ref="AC443">IF($AB443, INDEX(Appliances, $W443, 9), 0)</f>
        <v>0</v>
      </c>
      <c r="AD443" s="211" cm="1">
        <f t="array" ref="AD443">IF($AB443, INDEX(Appliances, $W443, 10), 0)</f>
        <v>0</v>
      </c>
      <c r="AE443" s="212">
        <f t="shared" ref="AE443:AE506" si="416">IF(AB443, $K443, 0)</f>
        <v>0</v>
      </c>
      <c r="AF443" s="213">
        <f t="shared" ref="AF443:AF506" si="417">IFERROR($AC443 * AE443 + $AD443, 0)</f>
        <v>0</v>
      </c>
      <c r="AG443" s="222" t="str">
        <f t="shared" ref="AG443:AG506" si="418">IFERROR(1 - L443/AF443, "-")</f>
        <v>-</v>
      </c>
      <c r="AH443" s="210">
        <f>_xlfn.MAXIFS(Y!$F$61:$J$61, Y!$F$61:$J$61, "&lt;="&amp;AG443)</f>
        <v>0</v>
      </c>
      <c r="AI443" s="210" cm="1">
        <f t="array" ref="AI443">IFERROR(IF(AE443&gt;0, INDEX(Appliances, $W443, MATCH($AH443, Y!$F$61:$J$61, 0)+3),0), 0)</f>
        <v>0</v>
      </c>
      <c r="AJ443" s="64"/>
      <c r="AK443" s="211" t="b">
        <f t="shared" si="410"/>
        <v>0</v>
      </c>
      <c r="AL443" s="211" cm="1">
        <f t="array" ref="AL443">IF($AK443, INDEX(Appliances, $W443, 9), 0)</f>
        <v>0</v>
      </c>
      <c r="AM443" s="211" cm="1">
        <f t="array" ref="AM443">IF($AK443, INDEX(Appliances, $W443, 10), 0)</f>
        <v>0</v>
      </c>
      <c r="AN443" s="212">
        <f t="shared" ref="AN443:AN506" si="419">IF(AK443, $Q443, 0)</f>
        <v>0</v>
      </c>
      <c r="AO443" s="213">
        <f t="shared" ref="AO443:AO506" si="420">IFERROR($AL443 * AN443 + $AM443, 0)</f>
        <v>0</v>
      </c>
      <c r="AP443" s="222" t="str">
        <f t="shared" ref="AP443:AP506" si="421">IFERROR(1 - R443/AO443, "-")</f>
        <v>-</v>
      </c>
      <c r="AQ443" s="210">
        <f>_xlfn.MAXIFS(Y!$F$61:$J$61, Y!$F$61:$J$61, "&lt;="&amp;AP443)</f>
        <v>0</v>
      </c>
      <c r="AR443" s="210" cm="1">
        <f t="array" ref="AR443">IFERROR(IF(AN443&gt;0, INDEX(Appliances, $W443, MATCH($AQ443, Y!$F$61:$J$61, 0)+3),0), 0)</f>
        <v>0</v>
      </c>
      <c r="AS443" s="64"/>
      <c r="AT443" s="211" t="b">
        <f t="shared" si="411"/>
        <v>0</v>
      </c>
      <c r="AU443" s="211">
        <f t="shared" si="329"/>
        <v>0</v>
      </c>
      <c r="AV443" s="211">
        <f t="shared" si="330"/>
        <v>0</v>
      </c>
      <c r="AW443" s="212">
        <f t="shared" ref="AW443:AW506" si="422">IF(AT443, $N443, 0)</f>
        <v>0</v>
      </c>
      <c r="AX443" s="213">
        <f t="shared" ref="AX443:AX506" si="423">IFERROR(IF(AW443&lt;35, $AU443 * AW443 + $AV443, 0.05), 0)</f>
        <v>0</v>
      </c>
      <c r="AY443" s="222" t="str">
        <f t="shared" ref="AY443:AY506" si="424">IFERROR(1 - AA443/AX443, "-")</f>
        <v>-</v>
      </c>
      <c r="AZ443" s="210">
        <f>_xlfn.MAXIFS(Y!$F$61:$J$61, Y!$F$61:$J$61, "&lt;="&amp;AY443)</f>
        <v>0</v>
      </c>
      <c r="BA443" s="210" cm="1">
        <f t="array" ref="BA443">IFERROR(IF(AW443&gt;0, INDEX(Appliances, $W443, MATCH($AQ443, Y!$F$61:$J$61, 0)+3),0), 0)</f>
        <v>0</v>
      </c>
      <c r="BB443" s="64"/>
    </row>
    <row r="444" spans="1:54" s="264" customFormat="1" ht="12" x14ac:dyDescent="0.2">
      <c r="A444" s="64"/>
      <c r="B444" s="251">
        <v>422</v>
      </c>
      <c r="C444" s="255"/>
      <c r="D444" s="255"/>
      <c r="E444" s="256"/>
      <c r="F444" s="257" t="str">
        <f>IFERROR(VLOOKUP(E444, Z!$A$2:$C$4127, 3, FALSE), "")</f>
        <v/>
      </c>
      <c r="G444" s="258"/>
      <c r="H444" s="255"/>
      <c r="I444" s="255"/>
      <c r="J444" s="256"/>
      <c r="K444" s="259"/>
      <c r="L444" s="260"/>
      <c r="M444" s="253">
        <f t="shared" si="408"/>
        <v>0</v>
      </c>
      <c r="N444" s="261"/>
      <c r="O444" s="260"/>
      <c r="P444" s="253">
        <f t="shared" si="412"/>
        <v>0</v>
      </c>
      <c r="Q444" s="261"/>
      <c r="R444" s="260"/>
      <c r="S444" s="262">
        <f t="shared" si="413"/>
        <v>0</v>
      </c>
      <c r="T444" s="268"/>
      <c r="U444" s="263">
        <f t="shared" si="414"/>
        <v>0</v>
      </c>
      <c r="V444" s="64"/>
      <c r="W444" s="210">
        <f t="shared" ref="W444:W507" si="425">IFERROR(IFERROR(IFERROR( MATCH(G444, INDEX(Appliances,,1), 0), MATCH(G444, INDEX(Appliances,,2), 0)), MATCH(G444, INDEX(Appliances,,3), 0)), 0)</f>
        <v>0</v>
      </c>
      <c r="X444" s="210" t="str">
        <f t="shared" si="415"/>
        <v>-</v>
      </c>
      <c r="Y444" s="210" t="e">
        <f>IF(X444, MATCH(J444, Y!$F$62:$H$62, 0), 0)</f>
        <v>#VALUE!</v>
      </c>
      <c r="Z444" s="210" cm="1">
        <f t="array" ref="Z444">IFERROR(IF($X444, INDEX(Appliances, $W444, $Y444+3), 0), 0)</f>
        <v>0</v>
      </c>
      <c r="AA444" s="64"/>
      <c r="AB444" s="211" t="b">
        <f t="shared" si="409"/>
        <v>0</v>
      </c>
      <c r="AC444" s="211" cm="1">
        <f t="array" ref="AC444">IF($AB444, INDEX(Appliances, $W444, 9), 0)</f>
        <v>0</v>
      </c>
      <c r="AD444" s="211" cm="1">
        <f t="array" ref="AD444">IF($AB444, INDEX(Appliances, $W444, 10), 0)</f>
        <v>0</v>
      </c>
      <c r="AE444" s="212">
        <f t="shared" si="416"/>
        <v>0</v>
      </c>
      <c r="AF444" s="213">
        <f t="shared" si="417"/>
        <v>0</v>
      </c>
      <c r="AG444" s="222" t="str">
        <f t="shared" si="418"/>
        <v>-</v>
      </c>
      <c r="AH444" s="210">
        <f>_xlfn.MAXIFS(Y!$F$61:$J$61, Y!$F$61:$J$61, "&lt;="&amp;AG444)</f>
        <v>0</v>
      </c>
      <c r="AI444" s="210" cm="1">
        <f t="array" ref="AI444">IFERROR(IF(AE444&gt;0, INDEX(Appliances, $W444, MATCH($AH444, Y!$F$61:$J$61, 0)+3),0), 0)</f>
        <v>0</v>
      </c>
      <c r="AJ444" s="64"/>
      <c r="AK444" s="211" t="b">
        <f t="shared" si="410"/>
        <v>0</v>
      </c>
      <c r="AL444" s="211" cm="1">
        <f t="array" ref="AL444">IF($AK444, INDEX(Appliances, $W444, 9), 0)</f>
        <v>0</v>
      </c>
      <c r="AM444" s="211" cm="1">
        <f t="array" ref="AM444">IF($AK444, INDEX(Appliances, $W444, 10), 0)</f>
        <v>0</v>
      </c>
      <c r="AN444" s="212">
        <f t="shared" si="419"/>
        <v>0</v>
      </c>
      <c r="AO444" s="213">
        <f t="shared" si="420"/>
        <v>0</v>
      </c>
      <c r="AP444" s="222" t="str">
        <f t="shared" si="421"/>
        <v>-</v>
      </c>
      <c r="AQ444" s="210">
        <f>_xlfn.MAXIFS(Y!$F$61:$J$61, Y!$F$61:$J$61, "&lt;="&amp;AP444)</f>
        <v>0</v>
      </c>
      <c r="AR444" s="210" cm="1">
        <f t="array" ref="AR444">IFERROR(IF(AN444&gt;0, INDEX(Appliances, $W444, MATCH($AQ444, Y!$F$61:$J$61, 0)+3),0), 0)</f>
        <v>0</v>
      </c>
      <c r="AS444" s="64"/>
      <c r="AT444" s="211" t="b">
        <f t="shared" si="411"/>
        <v>0</v>
      </c>
      <c r="AU444" s="211">
        <f t="shared" si="332"/>
        <v>0</v>
      </c>
      <c r="AV444" s="211">
        <f t="shared" si="333"/>
        <v>0</v>
      </c>
      <c r="AW444" s="212">
        <f t="shared" si="422"/>
        <v>0</v>
      </c>
      <c r="AX444" s="213">
        <f t="shared" si="423"/>
        <v>0</v>
      </c>
      <c r="AY444" s="222" t="str">
        <f t="shared" si="424"/>
        <v>-</v>
      </c>
      <c r="AZ444" s="210">
        <f>_xlfn.MAXIFS(Y!$F$61:$J$61, Y!$F$61:$J$61, "&lt;="&amp;AY444)</f>
        <v>0</v>
      </c>
      <c r="BA444" s="210" cm="1">
        <f t="array" ref="BA444">IFERROR(IF(AW444&gt;0, INDEX(Appliances, $W444, MATCH($AQ444, Y!$F$61:$J$61, 0)+3),0), 0)</f>
        <v>0</v>
      </c>
      <c r="BB444" s="64"/>
    </row>
    <row r="445" spans="1:54" s="264" customFormat="1" ht="12" x14ac:dyDescent="0.2">
      <c r="A445" s="64"/>
      <c r="B445" s="251">
        <v>423</v>
      </c>
      <c r="C445" s="255"/>
      <c r="D445" s="255"/>
      <c r="E445" s="256"/>
      <c r="F445" s="257" t="str">
        <f>IFERROR(VLOOKUP(E445, Z!$A$2:$C$4127, 3, FALSE), "")</f>
        <v/>
      </c>
      <c r="G445" s="258"/>
      <c r="H445" s="255"/>
      <c r="I445" s="255"/>
      <c r="J445" s="256"/>
      <c r="K445" s="259"/>
      <c r="L445" s="260"/>
      <c r="M445" s="253">
        <f t="shared" si="408"/>
        <v>0</v>
      </c>
      <c r="N445" s="261"/>
      <c r="O445" s="260"/>
      <c r="P445" s="253">
        <f t="shared" si="412"/>
        <v>0</v>
      </c>
      <c r="Q445" s="261"/>
      <c r="R445" s="260"/>
      <c r="S445" s="262">
        <f t="shared" si="413"/>
        <v>0</v>
      </c>
      <c r="T445" s="268"/>
      <c r="U445" s="263">
        <f t="shared" si="414"/>
        <v>0</v>
      </c>
      <c r="V445" s="64"/>
      <c r="W445" s="210">
        <f t="shared" si="425"/>
        <v>0</v>
      </c>
      <c r="X445" s="210" t="str">
        <f t="shared" si="415"/>
        <v>-</v>
      </c>
      <c r="Y445" s="210" t="e">
        <f>IF(X445, MATCH(J445, Y!$F$62:$H$62, 0), 0)</f>
        <v>#VALUE!</v>
      </c>
      <c r="Z445" s="210" cm="1">
        <f t="array" ref="Z445">IFERROR(IF($X445, INDEX(Appliances, $W445, $Y445+3), 0), 0)</f>
        <v>0</v>
      </c>
      <c r="AA445" s="64"/>
      <c r="AB445" s="211" t="b">
        <f t="shared" si="409"/>
        <v>0</v>
      </c>
      <c r="AC445" s="211" cm="1">
        <f t="array" ref="AC445">IF($AB445, INDEX(Appliances, $W445, 9), 0)</f>
        <v>0</v>
      </c>
      <c r="AD445" s="211" cm="1">
        <f t="array" ref="AD445">IF($AB445, INDEX(Appliances, $W445, 10), 0)</f>
        <v>0</v>
      </c>
      <c r="AE445" s="212">
        <f t="shared" si="416"/>
        <v>0</v>
      </c>
      <c r="AF445" s="213">
        <f t="shared" si="417"/>
        <v>0</v>
      </c>
      <c r="AG445" s="222" t="str">
        <f t="shared" si="418"/>
        <v>-</v>
      </c>
      <c r="AH445" s="210">
        <f>_xlfn.MAXIFS(Y!$F$61:$J$61, Y!$F$61:$J$61, "&lt;="&amp;AG445)</f>
        <v>0</v>
      </c>
      <c r="AI445" s="210" cm="1">
        <f t="array" ref="AI445">IFERROR(IF(AE445&gt;0, INDEX(Appliances, $W445, MATCH($AH445, Y!$F$61:$J$61, 0)+3),0), 0)</f>
        <v>0</v>
      </c>
      <c r="AJ445" s="64"/>
      <c r="AK445" s="211" t="b">
        <f t="shared" si="410"/>
        <v>0</v>
      </c>
      <c r="AL445" s="211" cm="1">
        <f t="array" ref="AL445">IF($AK445, INDEX(Appliances, $W445, 9), 0)</f>
        <v>0</v>
      </c>
      <c r="AM445" s="211" cm="1">
        <f t="array" ref="AM445">IF($AK445, INDEX(Appliances, $W445, 10), 0)</f>
        <v>0</v>
      </c>
      <c r="AN445" s="212">
        <f t="shared" si="419"/>
        <v>0</v>
      </c>
      <c r="AO445" s="213">
        <f t="shared" si="420"/>
        <v>0</v>
      </c>
      <c r="AP445" s="222" t="str">
        <f t="shared" si="421"/>
        <v>-</v>
      </c>
      <c r="AQ445" s="210">
        <f>_xlfn.MAXIFS(Y!$F$61:$J$61, Y!$F$61:$J$61, "&lt;="&amp;AP445)</f>
        <v>0</v>
      </c>
      <c r="AR445" s="210" cm="1">
        <f t="array" ref="AR445">IFERROR(IF(AN445&gt;0, INDEX(Appliances, $W445, MATCH($AQ445, Y!$F$61:$J$61, 0)+3),0), 0)</f>
        <v>0</v>
      </c>
      <c r="AS445" s="64"/>
      <c r="AT445" s="211" t="b">
        <f t="shared" si="411"/>
        <v>0</v>
      </c>
      <c r="AU445" s="211">
        <f t="shared" si="329"/>
        <v>0</v>
      </c>
      <c r="AV445" s="211">
        <f t="shared" si="330"/>
        <v>0</v>
      </c>
      <c r="AW445" s="212">
        <f t="shared" si="422"/>
        <v>0</v>
      </c>
      <c r="AX445" s="213">
        <f t="shared" si="423"/>
        <v>0</v>
      </c>
      <c r="AY445" s="222" t="str">
        <f t="shared" si="424"/>
        <v>-</v>
      </c>
      <c r="AZ445" s="210">
        <f>_xlfn.MAXIFS(Y!$F$61:$J$61, Y!$F$61:$J$61, "&lt;="&amp;AY445)</f>
        <v>0</v>
      </c>
      <c r="BA445" s="210" cm="1">
        <f t="array" ref="BA445">IFERROR(IF(AW445&gt;0, INDEX(Appliances, $W445, MATCH($AQ445, Y!$F$61:$J$61, 0)+3),0), 0)</f>
        <v>0</v>
      </c>
      <c r="BB445" s="64"/>
    </row>
    <row r="446" spans="1:54" s="264" customFormat="1" ht="12" x14ac:dyDescent="0.2">
      <c r="A446" s="64"/>
      <c r="B446" s="251">
        <v>424</v>
      </c>
      <c r="C446" s="255"/>
      <c r="D446" s="255"/>
      <c r="E446" s="256"/>
      <c r="F446" s="257" t="str">
        <f>IFERROR(VLOOKUP(E446, Z!$A$2:$C$4127, 3, FALSE), "")</f>
        <v/>
      </c>
      <c r="G446" s="258"/>
      <c r="H446" s="255"/>
      <c r="I446" s="255"/>
      <c r="J446" s="256"/>
      <c r="K446" s="259"/>
      <c r="L446" s="260"/>
      <c r="M446" s="253">
        <f t="shared" si="408"/>
        <v>0</v>
      </c>
      <c r="N446" s="261"/>
      <c r="O446" s="260"/>
      <c r="P446" s="253">
        <f t="shared" si="412"/>
        <v>0</v>
      </c>
      <c r="Q446" s="261"/>
      <c r="R446" s="260"/>
      <c r="S446" s="262">
        <f t="shared" si="413"/>
        <v>0</v>
      </c>
      <c r="T446" s="268"/>
      <c r="U446" s="263">
        <f t="shared" si="414"/>
        <v>0</v>
      </c>
      <c r="V446" s="64"/>
      <c r="W446" s="210">
        <f t="shared" si="425"/>
        <v>0</v>
      </c>
      <c r="X446" s="210" t="str">
        <f t="shared" si="415"/>
        <v>-</v>
      </c>
      <c r="Y446" s="210" t="e">
        <f>IF(X446, MATCH(J446, Y!$F$62:$H$62, 0), 0)</f>
        <v>#VALUE!</v>
      </c>
      <c r="Z446" s="210" cm="1">
        <f t="array" ref="Z446">IFERROR(IF($X446, INDEX(Appliances, $W446, $Y446+3), 0), 0)</f>
        <v>0</v>
      </c>
      <c r="AA446" s="64"/>
      <c r="AB446" s="211" t="b">
        <f t="shared" si="409"/>
        <v>0</v>
      </c>
      <c r="AC446" s="211" cm="1">
        <f t="array" ref="AC446">IF($AB446, INDEX(Appliances, $W446, 9), 0)</f>
        <v>0</v>
      </c>
      <c r="AD446" s="211" cm="1">
        <f t="array" ref="AD446">IF($AB446, INDEX(Appliances, $W446, 10), 0)</f>
        <v>0</v>
      </c>
      <c r="AE446" s="212">
        <f t="shared" si="416"/>
        <v>0</v>
      </c>
      <c r="AF446" s="213">
        <f t="shared" si="417"/>
        <v>0</v>
      </c>
      <c r="AG446" s="222" t="str">
        <f t="shared" si="418"/>
        <v>-</v>
      </c>
      <c r="AH446" s="210">
        <f>_xlfn.MAXIFS(Y!$F$61:$J$61, Y!$F$61:$J$61, "&lt;="&amp;AG446)</f>
        <v>0</v>
      </c>
      <c r="AI446" s="210" cm="1">
        <f t="array" ref="AI446">IFERROR(IF(AE446&gt;0, INDEX(Appliances, $W446, MATCH($AH446, Y!$F$61:$J$61, 0)+3),0), 0)</f>
        <v>0</v>
      </c>
      <c r="AJ446" s="64"/>
      <c r="AK446" s="211" t="b">
        <f t="shared" si="410"/>
        <v>0</v>
      </c>
      <c r="AL446" s="211" cm="1">
        <f t="array" ref="AL446">IF($AK446, INDEX(Appliances, $W446, 9), 0)</f>
        <v>0</v>
      </c>
      <c r="AM446" s="211" cm="1">
        <f t="array" ref="AM446">IF($AK446, INDEX(Appliances, $W446, 10), 0)</f>
        <v>0</v>
      </c>
      <c r="AN446" s="212">
        <f t="shared" si="419"/>
        <v>0</v>
      </c>
      <c r="AO446" s="213">
        <f t="shared" si="420"/>
        <v>0</v>
      </c>
      <c r="AP446" s="222" t="str">
        <f t="shared" si="421"/>
        <v>-</v>
      </c>
      <c r="AQ446" s="210">
        <f>_xlfn.MAXIFS(Y!$F$61:$J$61, Y!$F$61:$J$61, "&lt;="&amp;AP446)</f>
        <v>0</v>
      </c>
      <c r="AR446" s="210" cm="1">
        <f t="array" ref="AR446">IFERROR(IF(AN446&gt;0, INDEX(Appliances, $W446, MATCH($AQ446, Y!$F$61:$J$61, 0)+3),0), 0)</f>
        <v>0</v>
      </c>
      <c r="AS446" s="64"/>
      <c r="AT446" s="211" t="b">
        <f t="shared" si="411"/>
        <v>0</v>
      </c>
      <c r="AU446" s="211">
        <f t="shared" si="332"/>
        <v>0</v>
      </c>
      <c r="AV446" s="211">
        <f t="shared" si="333"/>
        <v>0</v>
      </c>
      <c r="AW446" s="212">
        <f t="shared" si="422"/>
        <v>0</v>
      </c>
      <c r="AX446" s="213">
        <f t="shared" si="423"/>
        <v>0</v>
      </c>
      <c r="AY446" s="222" t="str">
        <f t="shared" si="424"/>
        <v>-</v>
      </c>
      <c r="AZ446" s="210">
        <f>_xlfn.MAXIFS(Y!$F$61:$J$61, Y!$F$61:$J$61, "&lt;="&amp;AY446)</f>
        <v>0</v>
      </c>
      <c r="BA446" s="210" cm="1">
        <f t="array" ref="BA446">IFERROR(IF(AW446&gt;0, INDEX(Appliances, $W446, MATCH($AQ446, Y!$F$61:$J$61, 0)+3),0), 0)</f>
        <v>0</v>
      </c>
      <c r="BB446" s="64"/>
    </row>
    <row r="447" spans="1:54" s="264" customFormat="1" ht="12" x14ac:dyDescent="0.2">
      <c r="A447" s="64"/>
      <c r="B447" s="251">
        <v>425</v>
      </c>
      <c r="C447" s="255"/>
      <c r="D447" s="255"/>
      <c r="E447" s="256"/>
      <c r="F447" s="257" t="str">
        <f>IFERROR(VLOOKUP(E447, Z!$A$2:$C$4127, 3, FALSE), "")</f>
        <v/>
      </c>
      <c r="G447" s="258"/>
      <c r="H447" s="255"/>
      <c r="I447" s="255"/>
      <c r="J447" s="256"/>
      <c r="K447" s="259"/>
      <c r="L447" s="260"/>
      <c r="M447" s="253">
        <f t="shared" si="408"/>
        <v>0</v>
      </c>
      <c r="N447" s="261"/>
      <c r="O447" s="260"/>
      <c r="P447" s="253">
        <f t="shared" si="412"/>
        <v>0</v>
      </c>
      <c r="Q447" s="261"/>
      <c r="R447" s="260"/>
      <c r="S447" s="262">
        <f t="shared" si="413"/>
        <v>0</v>
      </c>
      <c r="T447" s="268"/>
      <c r="U447" s="263">
        <f t="shared" si="414"/>
        <v>0</v>
      </c>
      <c r="V447" s="64"/>
      <c r="W447" s="210">
        <f t="shared" si="425"/>
        <v>0</v>
      </c>
      <c r="X447" s="210" t="str">
        <f t="shared" si="415"/>
        <v>-</v>
      </c>
      <c r="Y447" s="210" t="e">
        <f>IF(X447, MATCH(J447, Y!$F$62:$H$62, 0), 0)</f>
        <v>#VALUE!</v>
      </c>
      <c r="Z447" s="210" cm="1">
        <f t="array" ref="Z447">IFERROR(IF($X447, INDEX(Appliances, $W447, $Y447+3), 0), 0)</f>
        <v>0</v>
      </c>
      <c r="AA447" s="64"/>
      <c r="AB447" s="211" t="b">
        <f t="shared" si="409"/>
        <v>0</v>
      </c>
      <c r="AC447" s="211" cm="1">
        <f t="array" ref="AC447">IF($AB447, INDEX(Appliances, $W447, 9), 0)</f>
        <v>0</v>
      </c>
      <c r="AD447" s="211" cm="1">
        <f t="array" ref="AD447">IF($AB447, INDEX(Appliances, $W447, 10), 0)</f>
        <v>0</v>
      </c>
      <c r="AE447" s="212">
        <f t="shared" si="416"/>
        <v>0</v>
      </c>
      <c r="AF447" s="213">
        <f t="shared" si="417"/>
        <v>0</v>
      </c>
      <c r="AG447" s="222" t="str">
        <f t="shared" si="418"/>
        <v>-</v>
      </c>
      <c r="AH447" s="210">
        <f>_xlfn.MAXIFS(Y!$F$61:$J$61, Y!$F$61:$J$61, "&lt;="&amp;AG447)</f>
        <v>0</v>
      </c>
      <c r="AI447" s="210" cm="1">
        <f t="array" ref="AI447">IFERROR(IF(AE447&gt;0, INDEX(Appliances, $W447, MATCH($AH447, Y!$F$61:$J$61, 0)+3),0), 0)</f>
        <v>0</v>
      </c>
      <c r="AJ447" s="64"/>
      <c r="AK447" s="211" t="b">
        <f t="shared" si="410"/>
        <v>0</v>
      </c>
      <c r="AL447" s="211" cm="1">
        <f t="array" ref="AL447">IF($AK447, INDEX(Appliances, $W447, 9), 0)</f>
        <v>0</v>
      </c>
      <c r="AM447" s="211" cm="1">
        <f t="array" ref="AM447">IF($AK447, INDEX(Appliances, $W447, 10), 0)</f>
        <v>0</v>
      </c>
      <c r="AN447" s="212">
        <f t="shared" si="419"/>
        <v>0</v>
      </c>
      <c r="AO447" s="213">
        <f t="shared" si="420"/>
        <v>0</v>
      </c>
      <c r="AP447" s="222" t="str">
        <f t="shared" si="421"/>
        <v>-</v>
      </c>
      <c r="AQ447" s="210">
        <f>_xlfn.MAXIFS(Y!$F$61:$J$61, Y!$F$61:$J$61, "&lt;="&amp;AP447)</f>
        <v>0</v>
      </c>
      <c r="AR447" s="210" cm="1">
        <f t="array" ref="AR447">IFERROR(IF(AN447&gt;0, INDEX(Appliances, $W447, MATCH($AQ447, Y!$F$61:$J$61, 0)+3),0), 0)</f>
        <v>0</v>
      </c>
      <c r="AS447" s="64"/>
      <c r="AT447" s="211" t="b">
        <f t="shared" si="411"/>
        <v>0</v>
      </c>
      <c r="AU447" s="211">
        <f t="shared" si="329"/>
        <v>0</v>
      </c>
      <c r="AV447" s="211">
        <f t="shared" si="330"/>
        <v>0</v>
      </c>
      <c r="AW447" s="212">
        <f t="shared" si="422"/>
        <v>0</v>
      </c>
      <c r="AX447" s="213">
        <f t="shared" si="423"/>
        <v>0</v>
      </c>
      <c r="AY447" s="222" t="str">
        <f t="shared" si="424"/>
        <v>-</v>
      </c>
      <c r="AZ447" s="210">
        <f>_xlfn.MAXIFS(Y!$F$61:$J$61, Y!$F$61:$J$61, "&lt;="&amp;AY447)</f>
        <v>0</v>
      </c>
      <c r="BA447" s="210" cm="1">
        <f t="array" ref="BA447">IFERROR(IF(AW447&gt;0, INDEX(Appliances, $W447, MATCH($AQ447, Y!$F$61:$J$61, 0)+3),0), 0)</f>
        <v>0</v>
      </c>
      <c r="BB447" s="64"/>
    </row>
    <row r="448" spans="1:54" s="264" customFormat="1" ht="12" x14ac:dyDescent="0.2">
      <c r="A448" s="64"/>
      <c r="B448" s="251">
        <v>426</v>
      </c>
      <c r="C448" s="255"/>
      <c r="D448" s="255"/>
      <c r="E448" s="256"/>
      <c r="F448" s="257" t="str">
        <f>IFERROR(VLOOKUP(E448, Z!$A$2:$C$4127, 3, FALSE), "")</f>
        <v/>
      </c>
      <c r="G448" s="258"/>
      <c r="H448" s="255"/>
      <c r="I448" s="255"/>
      <c r="J448" s="256"/>
      <c r="K448" s="259"/>
      <c r="L448" s="260"/>
      <c r="M448" s="253">
        <f t="shared" si="408"/>
        <v>0</v>
      </c>
      <c r="N448" s="261"/>
      <c r="O448" s="260"/>
      <c r="P448" s="253">
        <f t="shared" si="412"/>
        <v>0</v>
      </c>
      <c r="Q448" s="261"/>
      <c r="R448" s="260"/>
      <c r="S448" s="262">
        <f t="shared" si="413"/>
        <v>0</v>
      </c>
      <c r="T448" s="268"/>
      <c r="U448" s="263">
        <f t="shared" si="414"/>
        <v>0</v>
      </c>
      <c r="V448" s="64"/>
      <c r="W448" s="210">
        <f t="shared" si="425"/>
        <v>0</v>
      </c>
      <c r="X448" s="210" t="str">
        <f t="shared" si="415"/>
        <v>-</v>
      </c>
      <c r="Y448" s="210" t="e">
        <f>IF(X448, MATCH(J448, Y!$F$62:$H$62, 0), 0)</f>
        <v>#VALUE!</v>
      </c>
      <c r="Z448" s="210" cm="1">
        <f t="array" ref="Z448">IFERROR(IF($X448, INDEX(Appliances, $W448, $Y448+3), 0), 0)</f>
        <v>0</v>
      </c>
      <c r="AA448" s="64"/>
      <c r="AB448" s="211" t="b">
        <f t="shared" si="409"/>
        <v>0</v>
      </c>
      <c r="AC448" s="211" cm="1">
        <f t="array" ref="AC448">IF($AB448, INDEX(Appliances, $W448, 9), 0)</f>
        <v>0</v>
      </c>
      <c r="AD448" s="211" cm="1">
        <f t="array" ref="AD448">IF($AB448, INDEX(Appliances, $W448, 10), 0)</f>
        <v>0</v>
      </c>
      <c r="AE448" s="212">
        <f t="shared" si="416"/>
        <v>0</v>
      </c>
      <c r="AF448" s="213">
        <f t="shared" si="417"/>
        <v>0</v>
      </c>
      <c r="AG448" s="222" t="str">
        <f t="shared" si="418"/>
        <v>-</v>
      </c>
      <c r="AH448" s="210">
        <f>_xlfn.MAXIFS(Y!$F$61:$J$61, Y!$F$61:$J$61, "&lt;="&amp;AG448)</f>
        <v>0</v>
      </c>
      <c r="AI448" s="210" cm="1">
        <f t="array" ref="AI448">IFERROR(IF(AE448&gt;0, INDEX(Appliances, $W448, MATCH($AH448, Y!$F$61:$J$61, 0)+3),0), 0)</f>
        <v>0</v>
      </c>
      <c r="AJ448" s="64"/>
      <c r="AK448" s="211" t="b">
        <f t="shared" si="410"/>
        <v>0</v>
      </c>
      <c r="AL448" s="211" cm="1">
        <f t="array" ref="AL448">IF($AK448, INDEX(Appliances, $W448, 9), 0)</f>
        <v>0</v>
      </c>
      <c r="AM448" s="211" cm="1">
        <f t="array" ref="AM448">IF($AK448, INDEX(Appliances, $W448, 10), 0)</f>
        <v>0</v>
      </c>
      <c r="AN448" s="212">
        <f t="shared" si="419"/>
        <v>0</v>
      </c>
      <c r="AO448" s="213">
        <f t="shared" si="420"/>
        <v>0</v>
      </c>
      <c r="AP448" s="222" t="str">
        <f t="shared" si="421"/>
        <v>-</v>
      </c>
      <c r="AQ448" s="210">
        <f>_xlfn.MAXIFS(Y!$F$61:$J$61, Y!$F$61:$J$61, "&lt;="&amp;AP448)</f>
        <v>0</v>
      </c>
      <c r="AR448" s="210" cm="1">
        <f t="array" ref="AR448">IFERROR(IF(AN448&gt;0, INDEX(Appliances, $W448, MATCH($AQ448, Y!$F$61:$J$61, 0)+3),0), 0)</f>
        <v>0</v>
      </c>
      <c r="AS448" s="64"/>
      <c r="AT448" s="211" t="b">
        <f t="shared" si="411"/>
        <v>0</v>
      </c>
      <c r="AU448" s="211">
        <f t="shared" si="332"/>
        <v>0</v>
      </c>
      <c r="AV448" s="211">
        <f t="shared" si="333"/>
        <v>0</v>
      </c>
      <c r="AW448" s="212">
        <f t="shared" si="422"/>
        <v>0</v>
      </c>
      <c r="AX448" s="213">
        <f t="shared" si="423"/>
        <v>0</v>
      </c>
      <c r="AY448" s="222" t="str">
        <f t="shared" si="424"/>
        <v>-</v>
      </c>
      <c r="AZ448" s="210">
        <f>_xlfn.MAXIFS(Y!$F$61:$J$61, Y!$F$61:$J$61, "&lt;="&amp;AY448)</f>
        <v>0</v>
      </c>
      <c r="BA448" s="210" cm="1">
        <f t="array" ref="BA448">IFERROR(IF(AW448&gt;0, INDEX(Appliances, $W448, MATCH($AQ448, Y!$F$61:$J$61, 0)+3),0), 0)</f>
        <v>0</v>
      </c>
      <c r="BB448" s="64"/>
    </row>
    <row r="449" spans="1:54" s="264" customFormat="1" ht="12" x14ac:dyDescent="0.2">
      <c r="A449" s="64"/>
      <c r="B449" s="251">
        <v>427</v>
      </c>
      <c r="C449" s="255"/>
      <c r="D449" s="255"/>
      <c r="E449" s="256"/>
      <c r="F449" s="257" t="str">
        <f>IFERROR(VLOOKUP(E449, Z!$A$2:$C$4127, 3, FALSE), "")</f>
        <v/>
      </c>
      <c r="G449" s="258"/>
      <c r="H449" s="255"/>
      <c r="I449" s="255"/>
      <c r="J449" s="256"/>
      <c r="K449" s="259"/>
      <c r="L449" s="260"/>
      <c r="M449" s="253">
        <f t="shared" si="408"/>
        <v>0</v>
      </c>
      <c r="N449" s="261"/>
      <c r="O449" s="260"/>
      <c r="P449" s="253">
        <f t="shared" si="412"/>
        <v>0</v>
      </c>
      <c r="Q449" s="261"/>
      <c r="R449" s="260"/>
      <c r="S449" s="262">
        <f t="shared" si="413"/>
        <v>0</v>
      </c>
      <c r="T449" s="268"/>
      <c r="U449" s="263">
        <f t="shared" si="414"/>
        <v>0</v>
      </c>
      <c r="V449" s="64"/>
      <c r="W449" s="210">
        <f t="shared" si="425"/>
        <v>0</v>
      </c>
      <c r="X449" s="210" t="str">
        <f t="shared" si="415"/>
        <v>-</v>
      </c>
      <c r="Y449" s="210" t="e">
        <f>IF(X449, MATCH(J449, Y!$F$62:$H$62, 0), 0)</f>
        <v>#VALUE!</v>
      </c>
      <c r="Z449" s="210" cm="1">
        <f t="array" ref="Z449">IFERROR(IF($X449, INDEX(Appliances, $W449, $Y449+3), 0), 0)</f>
        <v>0</v>
      </c>
      <c r="AA449" s="64"/>
      <c r="AB449" s="211" t="b">
        <f t="shared" si="409"/>
        <v>0</v>
      </c>
      <c r="AC449" s="211" cm="1">
        <f t="array" ref="AC449">IF($AB449, INDEX(Appliances, $W449, 9), 0)</f>
        <v>0</v>
      </c>
      <c r="AD449" s="211" cm="1">
        <f t="array" ref="AD449">IF($AB449, INDEX(Appliances, $W449, 10), 0)</f>
        <v>0</v>
      </c>
      <c r="AE449" s="212">
        <f t="shared" si="416"/>
        <v>0</v>
      </c>
      <c r="AF449" s="213">
        <f t="shared" si="417"/>
        <v>0</v>
      </c>
      <c r="AG449" s="222" t="str">
        <f t="shared" si="418"/>
        <v>-</v>
      </c>
      <c r="AH449" s="210">
        <f>_xlfn.MAXIFS(Y!$F$61:$J$61, Y!$F$61:$J$61, "&lt;="&amp;AG449)</f>
        <v>0</v>
      </c>
      <c r="AI449" s="210" cm="1">
        <f t="array" ref="AI449">IFERROR(IF(AE449&gt;0, INDEX(Appliances, $W449, MATCH($AH449, Y!$F$61:$J$61, 0)+3),0), 0)</f>
        <v>0</v>
      </c>
      <c r="AJ449" s="64"/>
      <c r="AK449" s="211" t="b">
        <f t="shared" si="410"/>
        <v>0</v>
      </c>
      <c r="AL449" s="211" cm="1">
        <f t="array" ref="AL449">IF($AK449, INDEX(Appliances, $W449, 9), 0)</f>
        <v>0</v>
      </c>
      <c r="AM449" s="211" cm="1">
        <f t="array" ref="AM449">IF($AK449, INDEX(Appliances, $W449, 10), 0)</f>
        <v>0</v>
      </c>
      <c r="AN449" s="212">
        <f t="shared" si="419"/>
        <v>0</v>
      </c>
      <c r="AO449" s="213">
        <f t="shared" si="420"/>
        <v>0</v>
      </c>
      <c r="AP449" s="222" t="str">
        <f t="shared" si="421"/>
        <v>-</v>
      </c>
      <c r="AQ449" s="210">
        <f>_xlfn.MAXIFS(Y!$F$61:$J$61, Y!$F$61:$J$61, "&lt;="&amp;AP449)</f>
        <v>0</v>
      </c>
      <c r="AR449" s="210" cm="1">
        <f t="array" ref="AR449">IFERROR(IF(AN449&gt;0, INDEX(Appliances, $W449, MATCH($AQ449, Y!$F$61:$J$61, 0)+3),0), 0)</f>
        <v>0</v>
      </c>
      <c r="AS449" s="64"/>
      <c r="AT449" s="211" t="b">
        <f t="shared" si="411"/>
        <v>0</v>
      </c>
      <c r="AU449" s="211">
        <f t="shared" si="329"/>
        <v>0</v>
      </c>
      <c r="AV449" s="211">
        <f t="shared" si="330"/>
        <v>0</v>
      </c>
      <c r="AW449" s="212">
        <f t="shared" si="422"/>
        <v>0</v>
      </c>
      <c r="AX449" s="213">
        <f t="shared" si="423"/>
        <v>0</v>
      </c>
      <c r="AY449" s="222" t="str">
        <f t="shared" si="424"/>
        <v>-</v>
      </c>
      <c r="AZ449" s="210">
        <f>_xlfn.MAXIFS(Y!$F$61:$J$61, Y!$F$61:$J$61, "&lt;="&amp;AY449)</f>
        <v>0</v>
      </c>
      <c r="BA449" s="210" cm="1">
        <f t="array" ref="BA449">IFERROR(IF(AW449&gt;0, INDEX(Appliances, $W449, MATCH($AQ449, Y!$F$61:$J$61, 0)+3),0), 0)</f>
        <v>0</v>
      </c>
      <c r="BB449" s="64"/>
    </row>
    <row r="450" spans="1:54" s="264" customFormat="1" ht="12" x14ac:dyDescent="0.2">
      <c r="A450" s="64"/>
      <c r="B450" s="251">
        <v>428</v>
      </c>
      <c r="C450" s="255"/>
      <c r="D450" s="255"/>
      <c r="E450" s="256"/>
      <c r="F450" s="257" t="str">
        <f>IFERROR(VLOOKUP(E450, Z!$A$2:$C$4127, 3, FALSE), "")</f>
        <v/>
      </c>
      <c r="G450" s="258"/>
      <c r="H450" s="255"/>
      <c r="I450" s="255"/>
      <c r="J450" s="256"/>
      <c r="K450" s="259"/>
      <c r="L450" s="260"/>
      <c r="M450" s="253">
        <f t="shared" si="408"/>
        <v>0</v>
      </c>
      <c r="N450" s="261"/>
      <c r="O450" s="260"/>
      <c r="P450" s="253">
        <f t="shared" si="412"/>
        <v>0</v>
      </c>
      <c r="Q450" s="261"/>
      <c r="R450" s="260"/>
      <c r="S450" s="262">
        <f t="shared" si="413"/>
        <v>0</v>
      </c>
      <c r="T450" s="268"/>
      <c r="U450" s="263">
        <f t="shared" si="414"/>
        <v>0</v>
      </c>
      <c r="V450" s="64"/>
      <c r="W450" s="210">
        <f t="shared" si="425"/>
        <v>0</v>
      </c>
      <c r="X450" s="210" t="str">
        <f t="shared" si="415"/>
        <v>-</v>
      </c>
      <c r="Y450" s="210" t="e">
        <f>IF(X450, MATCH(J450, Y!$F$62:$H$62, 0), 0)</f>
        <v>#VALUE!</v>
      </c>
      <c r="Z450" s="210" cm="1">
        <f t="array" ref="Z450">IFERROR(IF($X450, INDEX(Appliances, $W450, $Y450+3), 0), 0)</f>
        <v>0</v>
      </c>
      <c r="AA450" s="64"/>
      <c r="AB450" s="211" t="b">
        <f t="shared" si="409"/>
        <v>0</v>
      </c>
      <c r="AC450" s="211" cm="1">
        <f t="array" ref="AC450">IF($AB450, INDEX(Appliances, $W450, 9), 0)</f>
        <v>0</v>
      </c>
      <c r="AD450" s="211" cm="1">
        <f t="array" ref="AD450">IF($AB450, INDEX(Appliances, $W450, 10), 0)</f>
        <v>0</v>
      </c>
      <c r="AE450" s="212">
        <f t="shared" si="416"/>
        <v>0</v>
      </c>
      <c r="AF450" s="213">
        <f t="shared" si="417"/>
        <v>0</v>
      </c>
      <c r="AG450" s="222" t="str">
        <f t="shared" si="418"/>
        <v>-</v>
      </c>
      <c r="AH450" s="210">
        <f>_xlfn.MAXIFS(Y!$F$61:$J$61, Y!$F$61:$J$61, "&lt;="&amp;AG450)</f>
        <v>0</v>
      </c>
      <c r="AI450" s="210" cm="1">
        <f t="array" ref="AI450">IFERROR(IF(AE450&gt;0, INDEX(Appliances, $W450, MATCH($AH450, Y!$F$61:$J$61, 0)+3),0), 0)</f>
        <v>0</v>
      </c>
      <c r="AJ450" s="64"/>
      <c r="AK450" s="211" t="b">
        <f t="shared" si="410"/>
        <v>0</v>
      </c>
      <c r="AL450" s="211" cm="1">
        <f t="array" ref="AL450">IF($AK450, INDEX(Appliances, $W450, 9), 0)</f>
        <v>0</v>
      </c>
      <c r="AM450" s="211" cm="1">
        <f t="array" ref="AM450">IF($AK450, INDEX(Appliances, $W450, 10), 0)</f>
        <v>0</v>
      </c>
      <c r="AN450" s="212">
        <f t="shared" si="419"/>
        <v>0</v>
      </c>
      <c r="AO450" s="213">
        <f t="shared" si="420"/>
        <v>0</v>
      </c>
      <c r="AP450" s="222" t="str">
        <f t="shared" si="421"/>
        <v>-</v>
      </c>
      <c r="AQ450" s="210">
        <f>_xlfn.MAXIFS(Y!$F$61:$J$61, Y!$F$61:$J$61, "&lt;="&amp;AP450)</f>
        <v>0</v>
      </c>
      <c r="AR450" s="210" cm="1">
        <f t="array" ref="AR450">IFERROR(IF(AN450&gt;0, INDEX(Appliances, $W450, MATCH($AQ450, Y!$F$61:$J$61, 0)+3),0), 0)</f>
        <v>0</v>
      </c>
      <c r="AS450" s="64"/>
      <c r="AT450" s="211" t="b">
        <f t="shared" si="411"/>
        <v>0</v>
      </c>
      <c r="AU450" s="211">
        <f t="shared" si="332"/>
        <v>0</v>
      </c>
      <c r="AV450" s="211">
        <f t="shared" si="333"/>
        <v>0</v>
      </c>
      <c r="AW450" s="212">
        <f t="shared" si="422"/>
        <v>0</v>
      </c>
      <c r="AX450" s="213">
        <f t="shared" si="423"/>
        <v>0</v>
      </c>
      <c r="AY450" s="222" t="str">
        <f t="shared" si="424"/>
        <v>-</v>
      </c>
      <c r="AZ450" s="210">
        <f>_xlfn.MAXIFS(Y!$F$61:$J$61, Y!$F$61:$J$61, "&lt;="&amp;AY450)</f>
        <v>0</v>
      </c>
      <c r="BA450" s="210" cm="1">
        <f t="array" ref="BA450">IFERROR(IF(AW450&gt;0, INDEX(Appliances, $W450, MATCH($AQ450, Y!$F$61:$J$61, 0)+3),0), 0)</f>
        <v>0</v>
      </c>
      <c r="BB450" s="64"/>
    </row>
    <row r="451" spans="1:54" s="264" customFormat="1" ht="12" x14ac:dyDescent="0.2">
      <c r="A451" s="64"/>
      <c r="B451" s="251">
        <v>429</v>
      </c>
      <c r="C451" s="255"/>
      <c r="D451" s="255"/>
      <c r="E451" s="256"/>
      <c r="F451" s="257" t="str">
        <f>IFERROR(VLOOKUP(E451, Z!$A$2:$C$4127, 3, FALSE), "")</f>
        <v/>
      </c>
      <c r="G451" s="258"/>
      <c r="H451" s="255"/>
      <c r="I451" s="255"/>
      <c r="J451" s="256"/>
      <c r="K451" s="259"/>
      <c r="L451" s="260"/>
      <c r="M451" s="253">
        <f t="shared" si="408"/>
        <v>0</v>
      </c>
      <c r="N451" s="261"/>
      <c r="O451" s="260"/>
      <c r="P451" s="253">
        <f t="shared" si="412"/>
        <v>0</v>
      </c>
      <c r="Q451" s="261"/>
      <c r="R451" s="260"/>
      <c r="S451" s="262">
        <f t="shared" si="413"/>
        <v>0</v>
      </c>
      <c r="T451" s="268"/>
      <c r="U451" s="263">
        <f t="shared" si="414"/>
        <v>0</v>
      </c>
      <c r="V451" s="64"/>
      <c r="W451" s="210">
        <f t="shared" si="425"/>
        <v>0</v>
      </c>
      <c r="X451" s="210" t="str">
        <f t="shared" si="415"/>
        <v>-</v>
      </c>
      <c r="Y451" s="210" t="e">
        <f>IF(X451, MATCH(J451, Y!$F$62:$H$62, 0), 0)</f>
        <v>#VALUE!</v>
      </c>
      <c r="Z451" s="210" cm="1">
        <f t="array" ref="Z451">IFERROR(IF($X451, INDEX(Appliances, $W451, $Y451+3), 0), 0)</f>
        <v>0</v>
      </c>
      <c r="AA451" s="64"/>
      <c r="AB451" s="211" t="b">
        <f t="shared" si="409"/>
        <v>0</v>
      </c>
      <c r="AC451" s="211" cm="1">
        <f t="array" ref="AC451">IF($AB451, INDEX(Appliances, $W451, 9), 0)</f>
        <v>0</v>
      </c>
      <c r="AD451" s="211" cm="1">
        <f t="array" ref="AD451">IF($AB451, INDEX(Appliances, $W451, 10), 0)</f>
        <v>0</v>
      </c>
      <c r="AE451" s="212">
        <f t="shared" si="416"/>
        <v>0</v>
      </c>
      <c r="AF451" s="213">
        <f t="shared" si="417"/>
        <v>0</v>
      </c>
      <c r="AG451" s="222" t="str">
        <f t="shared" si="418"/>
        <v>-</v>
      </c>
      <c r="AH451" s="210">
        <f>_xlfn.MAXIFS(Y!$F$61:$J$61, Y!$F$61:$J$61, "&lt;="&amp;AG451)</f>
        <v>0</v>
      </c>
      <c r="AI451" s="210" cm="1">
        <f t="array" ref="AI451">IFERROR(IF(AE451&gt;0, INDEX(Appliances, $W451, MATCH($AH451, Y!$F$61:$J$61, 0)+3),0), 0)</f>
        <v>0</v>
      </c>
      <c r="AJ451" s="64"/>
      <c r="AK451" s="211" t="b">
        <f t="shared" si="410"/>
        <v>0</v>
      </c>
      <c r="AL451" s="211" cm="1">
        <f t="array" ref="AL451">IF($AK451, INDEX(Appliances, $W451, 9), 0)</f>
        <v>0</v>
      </c>
      <c r="AM451" s="211" cm="1">
        <f t="array" ref="AM451">IF($AK451, INDEX(Appliances, $W451, 10), 0)</f>
        <v>0</v>
      </c>
      <c r="AN451" s="212">
        <f t="shared" si="419"/>
        <v>0</v>
      </c>
      <c r="AO451" s="213">
        <f t="shared" si="420"/>
        <v>0</v>
      </c>
      <c r="AP451" s="222" t="str">
        <f t="shared" si="421"/>
        <v>-</v>
      </c>
      <c r="AQ451" s="210">
        <f>_xlfn.MAXIFS(Y!$F$61:$J$61, Y!$F$61:$J$61, "&lt;="&amp;AP451)</f>
        <v>0</v>
      </c>
      <c r="AR451" s="210" cm="1">
        <f t="array" ref="AR451">IFERROR(IF(AN451&gt;0, INDEX(Appliances, $W451, MATCH($AQ451, Y!$F$61:$J$61, 0)+3),0), 0)</f>
        <v>0</v>
      </c>
      <c r="AS451" s="64"/>
      <c r="AT451" s="211" t="b">
        <f t="shared" si="411"/>
        <v>0</v>
      </c>
      <c r="AU451" s="211">
        <f t="shared" si="329"/>
        <v>0</v>
      </c>
      <c r="AV451" s="211">
        <f t="shared" si="330"/>
        <v>0</v>
      </c>
      <c r="AW451" s="212">
        <f t="shared" si="422"/>
        <v>0</v>
      </c>
      <c r="AX451" s="213">
        <f t="shared" si="423"/>
        <v>0</v>
      </c>
      <c r="AY451" s="222" t="str">
        <f t="shared" si="424"/>
        <v>-</v>
      </c>
      <c r="AZ451" s="210">
        <f>_xlfn.MAXIFS(Y!$F$61:$J$61, Y!$F$61:$J$61, "&lt;="&amp;AY451)</f>
        <v>0</v>
      </c>
      <c r="BA451" s="210" cm="1">
        <f t="array" ref="BA451">IFERROR(IF(AW451&gt;0, INDEX(Appliances, $W451, MATCH($AQ451, Y!$F$61:$J$61, 0)+3),0), 0)</f>
        <v>0</v>
      </c>
      <c r="BB451" s="64"/>
    </row>
    <row r="452" spans="1:54" s="264" customFormat="1" ht="12" x14ac:dyDescent="0.2">
      <c r="A452" s="64"/>
      <c r="B452" s="251">
        <v>430</v>
      </c>
      <c r="C452" s="255"/>
      <c r="D452" s="255"/>
      <c r="E452" s="256"/>
      <c r="F452" s="257" t="str">
        <f>IFERROR(VLOOKUP(E452, Z!$A$2:$C$4127, 3, FALSE), "")</f>
        <v/>
      </c>
      <c r="G452" s="258"/>
      <c r="H452" s="255"/>
      <c r="I452" s="255"/>
      <c r="J452" s="256"/>
      <c r="K452" s="259"/>
      <c r="L452" s="260"/>
      <c r="M452" s="253">
        <f t="shared" si="408"/>
        <v>0</v>
      </c>
      <c r="N452" s="261"/>
      <c r="O452" s="260"/>
      <c r="P452" s="253">
        <f t="shared" si="412"/>
        <v>0</v>
      </c>
      <c r="Q452" s="261"/>
      <c r="R452" s="260"/>
      <c r="S452" s="262">
        <f t="shared" si="413"/>
        <v>0</v>
      </c>
      <c r="T452" s="268"/>
      <c r="U452" s="263">
        <f t="shared" si="414"/>
        <v>0</v>
      </c>
      <c r="V452" s="64"/>
      <c r="W452" s="210">
        <f t="shared" si="425"/>
        <v>0</v>
      </c>
      <c r="X452" s="210" t="str">
        <f t="shared" si="415"/>
        <v>-</v>
      </c>
      <c r="Y452" s="210" t="e">
        <f>IF(X452, MATCH(J452, Y!$F$62:$H$62, 0), 0)</f>
        <v>#VALUE!</v>
      </c>
      <c r="Z452" s="210" cm="1">
        <f t="array" ref="Z452">IFERROR(IF($X452, INDEX(Appliances, $W452, $Y452+3), 0), 0)</f>
        <v>0</v>
      </c>
      <c r="AA452" s="64"/>
      <c r="AB452" s="211" t="b">
        <f t="shared" si="409"/>
        <v>0</v>
      </c>
      <c r="AC452" s="211" cm="1">
        <f t="array" ref="AC452">IF($AB452, INDEX(Appliances, $W452, 9), 0)</f>
        <v>0</v>
      </c>
      <c r="AD452" s="211" cm="1">
        <f t="array" ref="AD452">IF($AB452, INDEX(Appliances, $W452, 10), 0)</f>
        <v>0</v>
      </c>
      <c r="AE452" s="212">
        <f t="shared" si="416"/>
        <v>0</v>
      </c>
      <c r="AF452" s="213">
        <f t="shared" si="417"/>
        <v>0</v>
      </c>
      <c r="AG452" s="222" t="str">
        <f t="shared" si="418"/>
        <v>-</v>
      </c>
      <c r="AH452" s="210">
        <f>_xlfn.MAXIFS(Y!$F$61:$J$61, Y!$F$61:$J$61, "&lt;="&amp;AG452)</f>
        <v>0</v>
      </c>
      <c r="AI452" s="210" cm="1">
        <f t="array" ref="AI452">IFERROR(IF(AE452&gt;0, INDEX(Appliances, $W452, MATCH($AH452, Y!$F$61:$J$61, 0)+3),0), 0)</f>
        <v>0</v>
      </c>
      <c r="AJ452" s="64"/>
      <c r="AK452" s="211" t="b">
        <f t="shared" si="410"/>
        <v>0</v>
      </c>
      <c r="AL452" s="211" cm="1">
        <f t="array" ref="AL452">IF($AK452, INDEX(Appliances, $W452, 9), 0)</f>
        <v>0</v>
      </c>
      <c r="AM452" s="211" cm="1">
        <f t="array" ref="AM452">IF($AK452, INDEX(Appliances, $W452, 10), 0)</f>
        <v>0</v>
      </c>
      <c r="AN452" s="212">
        <f t="shared" si="419"/>
        <v>0</v>
      </c>
      <c r="AO452" s="213">
        <f t="shared" si="420"/>
        <v>0</v>
      </c>
      <c r="AP452" s="222" t="str">
        <f t="shared" si="421"/>
        <v>-</v>
      </c>
      <c r="AQ452" s="210">
        <f>_xlfn.MAXIFS(Y!$F$61:$J$61, Y!$F$61:$J$61, "&lt;="&amp;AP452)</f>
        <v>0</v>
      </c>
      <c r="AR452" s="210" cm="1">
        <f t="array" ref="AR452">IFERROR(IF(AN452&gt;0, INDEX(Appliances, $W452, MATCH($AQ452, Y!$F$61:$J$61, 0)+3),0), 0)</f>
        <v>0</v>
      </c>
      <c r="AS452" s="64"/>
      <c r="AT452" s="211" t="b">
        <f t="shared" si="411"/>
        <v>0</v>
      </c>
      <c r="AU452" s="211">
        <f t="shared" si="332"/>
        <v>0</v>
      </c>
      <c r="AV452" s="211">
        <f t="shared" si="333"/>
        <v>0</v>
      </c>
      <c r="AW452" s="212">
        <f t="shared" si="422"/>
        <v>0</v>
      </c>
      <c r="AX452" s="213">
        <f t="shared" si="423"/>
        <v>0</v>
      </c>
      <c r="AY452" s="222" t="str">
        <f t="shared" si="424"/>
        <v>-</v>
      </c>
      <c r="AZ452" s="210">
        <f>_xlfn.MAXIFS(Y!$F$61:$J$61, Y!$F$61:$J$61, "&lt;="&amp;AY452)</f>
        <v>0</v>
      </c>
      <c r="BA452" s="210" cm="1">
        <f t="array" ref="BA452">IFERROR(IF(AW452&gt;0, INDEX(Appliances, $W452, MATCH($AQ452, Y!$F$61:$J$61, 0)+3),0), 0)</f>
        <v>0</v>
      </c>
      <c r="BB452" s="64"/>
    </row>
    <row r="453" spans="1:54" s="264" customFormat="1" ht="12" x14ac:dyDescent="0.2">
      <c r="A453" s="64"/>
      <c r="B453" s="251">
        <v>431</v>
      </c>
      <c r="C453" s="255"/>
      <c r="D453" s="255"/>
      <c r="E453" s="256"/>
      <c r="F453" s="257" t="str">
        <f>IFERROR(VLOOKUP(E453, Z!$A$2:$C$4127, 3, FALSE), "")</f>
        <v/>
      </c>
      <c r="G453" s="258"/>
      <c r="H453" s="255"/>
      <c r="I453" s="255"/>
      <c r="J453" s="256"/>
      <c r="K453" s="259"/>
      <c r="L453" s="260"/>
      <c r="M453" s="253">
        <f t="shared" si="408"/>
        <v>0</v>
      </c>
      <c r="N453" s="261"/>
      <c r="O453" s="260"/>
      <c r="P453" s="253">
        <f t="shared" si="412"/>
        <v>0</v>
      </c>
      <c r="Q453" s="261"/>
      <c r="R453" s="260"/>
      <c r="S453" s="262">
        <f t="shared" si="413"/>
        <v>0</v>
      </c>
      <c r="T453" s="268"/>
      <c r="U453" s="263">
        <f t="shared" si="414"/>
        <v>0</v>
      </c>
      <c r="V453" s="64"/>
      <c r="W453" s="210">
        <f t="shared" si="425"/>
        <v>0</v>
      </c>
      <c r="X453" s="210" t="str">
        <f t="shared" si="415"/>
        <v>-</v>
      </c>
      <c r="Y453" s="210" t="e">
        <f>IF(X453, MATCH(J453, Y!$F$62:$H$62, 0), 0)</f>
        <v>#VALUE!</v>
      </c>
      <c r="Z453" s="210" cm="1">
        <f t="array" ref="Z453">IFERROR(IF($X453, INDEX(Appliances, $W453, $Y453+3), 0), 0)</f>
        <v>0</v>
      </c>
      <c r="AA453" s="64"/>
      <c r="AB453" s="211" t="b">
        <f t="shared" si="409"/>
        <v>0</v>
      </c>
      <c r="AC453" s="211" cm="1">
        <f t="array" ref="AC453">IF($AB453, INDEX(Appliances, $W453, 9), 0)</f>
        <v>0</v>
      </c>
      <c r="AD453" s="211" cm="1">
        <f t="array" ref="AD453">IF($AB453, INDEX(Appliances, $W453, 10), 0)</f>
        <v>0</v>
      </c>
      <c r="AE453" s="212">
        <f t="shared" si="416"/>
        <v>0</v>
      </c>
      <c r="AF453" s="213">
        <f t="shared" si="417"/>
        <v>0</v>
      </c>
      <c r="AG453" s="222" t="str">
        <f t="shared" si="418"/>
        <v>-</v>
      </c>
      <c r="AH453" s="210">
        <f>_xlfn.MAXIFS(Y!$F$61:$J$61, Y!$F$61:$J$61, "&lt;="&amp;AG453)</f>
        <v>0</v>
      </c>
      <c r="AI453" s="210" cm="1">
        <f t="array" ref="AI453">IFERROR(IF(AE453&gt;0, INDEX(Appliances, $W453, MATCH($AH453, Y!$F$61:$J$61, 0)+3),0), 0)</f>
        <v>0</v>
      </c>
      <c r="AJ453" s="64"/>
      <c r="AK453" s="211" t="b">
        <f t="shared" si="410"/>
        <v>0</v>
      </c>
      <c r="AL453" s="211" cm="1">
        <f t="array" ref="AL453">IF($AK453, INDEX(Appliances, $W453, 9), 0)</f>
        <v>0</v>
      </c>
      <c r="AM453" s="211" cm="1">
        <f t="array" ref="AM453">IF($AK453, INDEX(Appliances, $W453, 10), 0)</f>
        <v>0</v>
      </c>
      <c r="AN453" s="212">
        <f t="shared" si="419"/>
        <v>0</v>
      </c>
      <c r="AO453" s="213">
        <f t="shared" si="420"/>
        <v>0</v>
      </c>
      <c r="AP453" s="222" t="str">
        <f t="shared" si="421"/>
        <v>-</v>
      </c>
      <c r="AQ453" s="210">
        <f>_xlfn.MAXIFS(Y!$F$61:$J$61, Y!$F$61:$J$61, "&lt;="&amp;AP453)</f>
        <v>0</v>
      </c>
      <c r="AR453" s="210" cm="1">
        <f t="array" ref="AR453">IFERROR(IF(AN453&gt;0, INDEX(Appliances, $W453, MATCH($AQ453, Y!$F$61:$J$61, 0)+3),0), 0)</f>
        <v>0</v>
      </c>
      <c r="AS453" s="64"/>
      <c r="AT453" s="211" t="b">
        <f t="shared" si="411"/>
        <v>0</v>
      </c>
      <c r="AU453" s="211">
        <f t="shared" si="329"/>
        <v>0</v>
      </c>
      <c r="AV453" s="211">
        <f t="shared" si="330"/>
        <v>0</v>
      </c>
      <c r="AW453" s="212">
        <f t="shared" si="422"/>
        <v>0</v>
      </c>
      <c r="AX453" s="213">
        <f t="shared" si="423"/>
        <v>0</v>
      </c>
      <c r="AY453" s="222" t="str">
        <f t="shared" si="424"/>
        <v>-</v>
      </c>
      <c r="AZ453" s="210">
        <f>_xlfn.MAXIFS(Y!$F$61:$J$61, Y!$F$61:$J$61, "&lt;="&amp;AY453)</f>
        <v>0</v>
      </c>
      <c r="BA453" s="210" cm="1">
        <f t="array" ref="BA453">IFERROR(IF(AW453&gt;0, INDEX(Appliances, $W453, MATCH($AQ453, Y!$F$61:$J$61, 0)+3),0), 0)</f>
        <v>0</v>
      </c>
      <c r="BB453" s="64"/>
    </row>
    <row r="454" spans="1:54" s="264" customFormat="1" ht="12" x14ac:dyDescent="0.2">
      <c r="A454" s="64"/>
      <c r="B454" s="251">
        <v>432</v>
      </c>
      <c r="C454" s="255"/>
      <c r="D454" s="255"/>
      <c r="E454" s="256"/>
      <c r="F454" s="257" t="str">
        <f>IFERROR(VLOOKUP(E454, Z!$A$2:$C$4127, 3, FALSE), "")</f>
        <v/>
      </c>
      <c r="G454" s="258"/>
      <c r="H454" s="255"/>
      <c r="I454" s="255"/>
      <c r="J454" s="256"/>
      <c r="K454" s="259"/>
      <c r="L454" s="260"/>
      <c r="M454" s="253">
        <f t="shared" si="408"/>
        <v>0</v>
      </c>
      <c r="N454" s="261"/>
      <c r="O454" s="260"/>
      <c r="P454" s="253">
        <f t="shared" si="412"/>
        <v>0</v>
      </c>
      <c r="Q454" s="261"/>
      <c r="R454" s="260"/>
      <c r="S454" s="262">
        <f t="shared" si="413"/>
        <v>0</v>
      </c>
      <c r="T454" s="268"/>
      <c r="U454" s="263">
        <f t="shared" si="414"/>
        <v>0</v>
      </c>
      <c r="V454" s="64"/>
      <c r="W454" s="210">
        <f t="shared" si="425"/>
        <v>0</v>
      </c>
      <c r="X454" s="210" t="str">
        <f t="shared" si="415"/>
        <v>-</v>
      </c>
      <c r="Y454" s="210" t="e">
        <f>IF(X454, MATCH(J454, Y!$F$62:$H$62, 0), 0)</f>
        <v>#VALUE!</v>
      </c>
      <c r="Z454" s="210" cm="1">
        <f t="array" ref="Z454">IFERROR(IF($X454, INDEX(Appliances, $W454, $Y454+3), 0), 0)</f>
        <v>0</v>
      </c>
      <c r="AA454" s="64"/>
      <c r="AB454" s="211" t="b">
        <f t="shared" si="409"/>
        <v>0</v>
      </c>
      <c r="AC454" s="211" cm="1">
        <f t="array" ref="AC454">IF($AB454, INDEX(Appliances, $W454, 9), 0)</f>
        <v>0</v>
      </c>
      <c r="AD454" s="211" cm="1">
        <f t="array" ref="AD454">IF($AB454, INDEX(Appliances, $W454, 10), 0)</f>
        <v>0</v>
      </c>
      <c r="AE454" s="212">
        <f t="shared" si="416"/>
        <v>0</v>
      </c>
      <c r="AF454" s="213">
        <f t="shared" si="417"/>
        <v>0</v>
      </c>
      <c r="AG454" s="222" t="str">
        <f t="shared" si="418"/>
        <v>-</v>
      </c>
      <c r="AH454" s="210">
        <f>_xlfn.MAXIFS(Y!$F$61:$J$61, Y!$F$61:$J$61, "&lt;="&amp;AG454)</f>
        <v>0</v>
      </c>
      <c r="AI454" s="210" cm="1">
        <f t="array" ref="AI454">IFERROR(IF(AE454&gt;0, INDEX(Appliances, $W454, MATCH($AH454, Y!$F$61:$J$61, 0)+3),0), 0)</f>
        <v>0</v>
      </c>
      <c r="AJ454" s="64"/>
      <c r="AK454" s="211" t="b">
        <f t="shared" si="410"/>
        <v>0</v>
      </c>
      <c r="AL454" s="211" cm="1">
        <f t="array" ref="AL454">IF($AK454, INDEX(Appliances, $W454, 9), 0)</f>
        <v>0</v>
      </c>
      <c r="AM454" s="211" cm="1">
        <f t="array" ref="AM454">IF($AK454, INDEX(Appliances, $W454, 10), 0)</f>
        <v>0</v>
      </c>
      <c r="AN454" s="212">
        <f t="shared" si="419"/>
        <v>0</v>
      </c>
      <c r="AO454" s="213">
        <f t="shared" si="420"/>
        <v>0</v>
      </c>
      <c r="AP454" s="222" t="str">
        <f t="shared" si="421"/>
        <v>-</v>
      </c>
      <c r="AQ454" s="210">
        <f>_xlfn.MAXIFS(Y!$F$61:$J$61, Y!$F$61:$J$61, "&lt;="&amp;AP454)</f>
        <v>0</v>
      </c>
      <c r="AR454" s="210" cm="1">
        <f t="array" ref="AR454">IFERROR(IF(AN454&gt;0, INDEX(Appliances, $W454, MATCH($AQ454, Y!$F$61:$J$61, 0)+3),0), 0)</f>
        <v>0</v>
      </c>
      <c r="AS454" s="64"/>
      <c r="AT454" s="211" t="b">
        <f t="shared" si="411"/>
        <v>0</v>
      </c>
      <c r="AU454" s="211">
        <f t="shared" si="332"/>
        <v>0</v>
      </c>
      <c r="AV454" s="211">
        <f t="shared" si="333"/>
        <v>0</v>
      </c>
      <c r="AW454" s="212">
        <f t="shared" si="422"/>
        <v>0</v>
      </c>
      <c r="AX454" s="213">
        <f t="shared" si="423"/>
        <v>0</v>
      </c>
      <c r="AY454" s="222" t="str">
        <f t="shared" si="424"/>
        <v>-</v>
      </c>
      <c r="AZ454" s="210">
        <f>_xlfn.MAXIFS(Y!$F$61:$J$61, Y!$F$61:$J$61, "&lt;="&amp;AY454)</f>
        <v>0</v>
      </c>
      <c r="BA454" s="210" cm="1">
        <f t="array" ref="BA454">IFERROR(IF(AW454&gt;0, INDEX(Appliances, $W454, MATCH($AQ454, Y!$F$61:$J$61, 0)+3),0), 0)</f>
        <v>0</v>
      </c>
      <c r="BB454" s="64"/>
    </row>
    <row r="455" spans="1:54" s="264" customFormat="1" ht="12" x14ac:dyDescent="0.2">
      <c r="A455" s="64"/>
      <c r="B455" s="251">
        <v>433</v>
      </c>
      <c r="C455" s="255"/>
      <c r="D455" s="255"/>
      <c r="E455" s="256"/>
      <c r="F455" s="257" t="str">
        <f>IFERROR(VLOOKUP(E455, Z!$A$2:$C$4127, 3, FALSE), "")</f>
        <v/>
      </c>
      <c r="G455" s="258"/>
      <c r="H455" s="255"/>
      <c r="I455" s="255"/>
      <c r="J455" s="256"/>
      <c r="K455" s="259"/>
      <c r="L455" s="260"/>
      <c r="M455" s="253">
        <f t="shared" si="408"/>
        <v>0</v>
      </c>
      <c r="N455" s="261"/>
      <c r="O455" s="260"/>
      <c r="P455" s="253">
        <f t="shared" si="412"/>
        <v>0</v>
      </c>
      <c r="Q455" s="261"/>
      <c r="R455" s="260"/>
      <c r="S455" s="262">
        <f t="shared" si="413"/>
        <v>0</v>
      </c>
      <c r="T455" s="268"/>
      <c r="U455" s="263">
        <f t="shared" si="414"/>
        <v>0</v>
      </c>
      <c r="V455" s="64"/>
      <c r="W455" s="210">
        <f t="shared" si="425"/>
        <v>0</v>
      </c>
      <c r="X455" s="210" t="str">
        <f t="shared" si="415"/>
        <v>-</v>
      </c>
      <c r="Y455" s="210" t="e">
        <f>IF(X455, MATCH(J455, Y!$F$62:$H$62, 0), 0)</f>
        <v>#VALUE!</v>
      </c>
      <c r="Z455" s="210" cm="1">
        <f t="array" ref="Z455">IFERROR(IF($X455, INDEX(Appliances, $W455, $Y455+3), 0), 0)</f>
        <v>0</v>
      </c>
      <c r="AA455" s="64"/>
      <c r="AB455" s="211" t="b">
        <f t="shared" si="409"/>
        <v>0</v>
      </c>
      <c r="AC455" s="211" cm="1">
        <f t="array" ref="AC455">IF($AB455, INDEX(Appliances, $W455, 9), 0)</f>
        <v>0</v>
      </c>
      <c r="AD455" s="211" cm="1">
        <f t="array" ref="AD455">IF($AB455, INDEX(Appliances, $W455, 10), 0)</f>
        <v>0</v>
      </c>
      <c r="AE455" s="212">
        <f t="shared" si="416"/>
        <v>0</v>
      </c>
      <c r="AF455" s="213">
        <f t="shared" si="417"/>
        <v>0</v>
      </c>
      <c r="AG455" s="222" t="str">
        <f t="shared" si="418"/>
        <v>-</v>
      </c>
      <c r="AH455" s="210">
        <f>_xlfn.MAXIFS(Y!$F$61:$J$61, Y!$F$61:$J$61, "&lt;="&amp;AG455)</f>
        <v>0</v>
      </c>
      <c r="AI455" s="210" cm="1">
        <f t="array" ref="AI455">IFERROR(IF(AE455&gt;0, INDEX(Appliances, $W455, MATCH($AH455, Y!$F$61:$J$61, 0)+3),0), 0)</f>
        <v>0</v>
      </c>
      <c r="AJ455" s="64"/>
      <c r="AK455" s="211" t="b">
        <f t="shared" si="410"/>
        <v>0</v>
      </c>
      <c r="AL455" s="211" cm="1">
        <f t="array" ref="AL455">IF($AK455, INDEX(Appliances, $W455, 9), 0)</f>
        <v>0</v>
      </c>
      <c r="AM455" s="211" cm="1">
        <f t="array" ref="AM455">IF($AK455, INDEX(Appliances, $W455, 10), 0)</f>
        <v>0</v>
      </c>
      <c r="AN455" s="212">
        <f t="shared" si="419"/>
        <v>0</v>
      </c>
      <c r="AO455" s="213">
        <f t="shared" si="420"/>
        <v>0</v>
      </c>
      <c r="AP455" s="222" t="str">
        <f t="shared" si="421"/>
        <v>-</v>
      </c>
      <c r="AQ455" s="210">
        <f>_xlfn.MAXIFS(Y!$F$61:$J$61, Y!$F$61:$J$61, "&lt;="&amp;AP455)</f>
        <v>0</v>
      </c>
      <c r="AR455" s="210" cm="1">
        <f t="array" ref="AR455">IFERROR(IF(AN455&gt;0, INDEX(Appliances, $W455, MATCH($AQ455, Y!$F$61:$J$61, 0)+3),0), 0)</f>
        <v>0</v>
      </c>
      <c r="AS455" s="64"/>
      <c r="AT455" s="211" t="b">
        <f t="shared" si="411"/>
        <v>0</v>
      </c>
      <c r="AU455" s="211">
        <f t="shared" si="329"/>
        <v>0</v>
      </c>
      <c r="AV455" s="211">
        <f t="shared" si="330"/>
        <v>0</v>
      </c>
      <c r="AW455" s="212">
        <f t="shared" si="422"/>
        <v>0</v>
      </c>
      <c r="AX455" s="213">
        <f t="shared" si="423"/>
        <v>0</v>
      </c>
      <c r="AY455" s="222" t="str">
        <f t="shared" si="424"/>
        <v>-</v>
      </c>
      <c r="AZ455" s="210">
        <f>_xlfn.MAXIFS(Y!$F$61:$J$61, Y!$F$61:$J$61, "&lt;="&amp;AY455)</f>
        <v>0</v>
      </c>
      <c r="BA455" s="210" cm="1">
        <f t="array" ref="BA455">IFERROR(IF(AW455&gt;0, INDEX(Appliances, $W455, MATCH($AQ455, Y!$F$61:$J$61, 0)+3),0), 0)</f>
        <v>0</v>
      </c>
      <c r="BB455" s="64"/>
    </row>
    <row r="456" spans="1:54" s="264" customFormat="1" ht="12" x14ac:dyDescent="0.2">
      <c r="A456" s="64"/>
      <c r="B456" s="251">
        <v>434</v>
      </c>
      <c r="C456" s="255"/>
      <c r="D456" s="255"/>
      <c r="E456" s="256"/>
      <c r="F456" s="257" t="str">
        <f>IFERROR(VLOOKUP(E456, Z!$A$2:$C$4127, 3, FALSE), "")</f>
        <v/>
      </c>
      <c r="G456" s="258"/>
      <c r="H456" s="255"/>
      <c r="I456" s="255"/>
      <c r="J456" s="256"/>
      <c r="K456" s="259"/>
      <c r="L456" s="260"/>
      <c r="M456" s="253">
        <f t="shared" si="408"/>
        <v>0</v>
      </c>
      <c r="N456" s="261"/>
      <c r="O456" s="260"/>
      <c r="P456" s="253">
        <f t="shared" si="412"/>
        <v>0</v>
      </c>
      <c r="Q456" s="261"/>
      <c r="R456" s="260"/>
      <c r="S456" s="262">
        <f t="shared" si="413"/>
        <v>0</v>
      </c>
      <c r="T456" s="268"/>
      <c r="U456" s="263">
        <f t="shared" si="414"/>
        <v>0</v>
      </c>
      <c r="V456" s="64"/>
      <c r="W456" s="210">
        <f t="shared" si="425"/>
        <v>0</v>
      </c>
      <c r="X456" s="210" t="str">
        <f t="shared" si="415"/>
        <v>-</v>
      </c>
      <c r="Y456" s="210" t="e">
        <f>IF(X456, MATCH(J456, Y!$F$62:$H$62, 0), 0)</f>
        <v>#VALUE!</v>
      </c>
      <c r="Z456" s="210" cm="1">
        <f t="array" ref="Z456">IFERROR(IF($X456, INDEX(Appliances, $W456, $Y456+3), 0), 0)</f>
        <v>0</v>
      </c>
      <c r="AA456" s="64"/>
      <c r="AB456" s="211" t="b">
        <f t="shared" si="409"/>
        <v>0</v>
      </c>
      <c r="AC456" s="211" cm="1">
        <f t="array" ref="AC456">IF($AB456, INDEX(Appliances, $W456, 9), 0)</f>
        <v>0</v>
      </c>
      <c r="AD456" s="211" cm="1">
        <f t="array" ref="AD456">IF($AB456, INDEX(Appliances, $W456, 10), 0)</f>
        <v>0</v>
      </c>
      <c r="AE456" s="212">
        <f t="shared" si="416"/>
        <v>0</v>
      </c>
      <c r="AF456" s="213">
        <f t="shared" si="417"/>
        <v>0</v>
      </c>
      <c r="AG456" s="222" t="str">
        <f t="shared" si="418"/>
        <v>-</v>
      </c>
      <c r="AH456" s="210">
        <f>_xlfn.MAXIFS(Y!$F$61:$J$61, Y!$F$61:$J$61, "&lt;="&amp;AG456)</f>
        <v>0</v>
      </c>
      <c r="AI456" s="210" cm="1">
        <f t="array" ref="AI456">IFERROR(IF(AE456&gt;0, INDEX(Appliances, $W456, MATCH($AH456, Y!$F$61:$J$61, 0)+3),0), 0)</f>
        <v>0</v>
      </c>
      <c r="AJ456" s="64"/>
      <c r="AK456" s="211" t="b">
        <f t="shared" si="410"/>
        <v>0</v>
      </c>
      <c r="AL456" s="211" cm="1">
        <f t="array" ref="AL456">IF($AK456, INDEX(Appliances, $W456, 9), 0)</f>
        <v>0</v>
      </c>
      <c r="AM456" s="211" cm="1">
        <f t="array" ref="AM456">IF($AK456, INDEX(Appliances, $W456, 10), 0)</f>
        <v>0</v>
      </c>
      <c r="AN456" s="212">
        <f t="shared" si="419"/>
        <v>0</v>
      </c>
      <c r="AO456" s="213">
        <f t="shared" si="420"/>
        <v>0</v>
      </c>
      <c r="AP456" s="222" t="str">
        <f t="shared" si="421"/>
        <v>-</v>
      </c>
      <c r="AQ456" s="210">
        <f>_xlfn.MAXIFS(Y!$F$61:$J$61, Y!$F$61:$J$61, "&lt;="&amp;AP456)</f>
        <v>0</v>
      </c>
      <c r="AR456" s="210" cm="1">
        <f t="array" ref="AR456">IFERROR(IF(AN456&gt;0, INDEX(Appliances, $W456, MATCH($AQ456, Y!$F$61:$J$61, 0)+3),0), 0)</f>
        <v>0</v>
      </c>
      <c r="AS456" s="64"/>
      <c r="AT456" s="211" t="b">
        <f t="shared" si="411"/>
        <v>0</v>
      </c>
      <c r="AU456" s="211">
        <f t="shared" si="332"/>
        <v>0</v>
      </c>
      <c r="AV456" s="211">
        <f t="shared" si="333"/>
        <v>0</v>
      </c>
      <c r="AW456" s="212">
        <f t="shared" si="422"/>
        <v>0</v>
      </c>
      <c r="AX456" s="213">
        <f t="shared" si="423"/>
        <v>0</v>
      </c>
      <c r="AY456" s="222" t="str">
        <f t="shared" si="424"/>
        <v>-</v>
      </c>
      <c r="AZ456" s="210">
        <f>_xlfn.MAXIFS(Y!$F$61:$J$61, Y!$F$61:$J$61, "&lt;="&amp;AY456)</f>
        <v>0</v>
      </c>
      <c r="BA456" s="210" cm="1">
        <f t="array" ref="BA456">IFERROR(IF(AW456&gt;0, INDEX(Appliances, $W456, MATCH($AQ456, Y!$F$61:$J$61, 0)+3),0), 0)</f>
        <v>0</v>
      </c>
      <c r="BB456" s="64"/>
    </row>
    <row r="457" spans="1:54" s="264" customFormat="1" ht="12" x14ac:dyDescent="0.2">
      <c r="A457" s="64"/>
      <c r="B457" s="251">
        <v>435</v>
      </c>
      <c r="C457" s="255"/>
      <c r="D457" s="255"/>
      <c r="E457" s="256"/>
      <c r="F457" s="257" t="str">
        <f>IFERROR(VLOOKUP(E457, Z!$A$2:$C$4127, 3, FALSE), "")</f>
        <v/>
      </c>
      <c r="G457" s="258"/>
      <c r="H457" s="255"/>
      <c r="I457" s="255"/>
      <c r="J457" s="256"/>
      <c r="K457" s="259"/>
      <c r="L457" s="260"/>
      <c r="M457" s="253">
        <f t="shared" si="408"/>
        <v>0</v>
      </c>
      <c r="N457" s="261"/>
      <c r="O457" s="260"/>
      <c r="P457" s="253">
        <f t="shared" si="412"/>
        <v>0</v>
      </c>
      <c r="Q457" s="261"/>
      <c r="R457" s="260"/>
      <c r="S457" s="262">
        <f t="shared" si="413"/>
        <v>0</v>
      </c>
      <c r="T457" s="268"/>
      <c r="U457" s="263">
        <f t="shared" si="414"/>
        <v>0</v>
      </c>
      <c r="V457" s="64"/>
      <c r="W457" s="210">
        <f t="shared" si="425"/>
        <v>0</v>
      </c>
      <c r="X457" s="210" t="str">
        <f t="shared" si="415"/>
        <v>-</v>
      </c>
      <c r="Y457" s="210" t="e">
        <f>IF(X457, MATCH(J457, Y!$F$62:$H$62, 0), 0)</f>
        <v>#VALUE!</v>
      </c>
      <c r="Z457" s="210" cm="1">
        <f t="array" ref="Z457">IFERROR(IF($X457, INDEX(Appliances, $W457, $Y457+3), 0), 0)</f>
        <v>0</v>
      </c>
      <c r="AA457" s="64"/>
      <c r="AB457" s="211" t="b">
        <f t="shared" si="409"/>
        <v>0</v>
      </c>
      <c r="AC457" s="211" cm="1">
        <f t="array" ref="AC457">IF($AB457, INDEX(Appliances, $W457, 9), 0)</f>
        <v>0</v>
      </c>
      <c r="AD457" s="211" cm="1">
        <f t="array" ref="AD457">IF($AB457, INDEX(Appliances, $W457, 10), 0)</f>
        <v>0</v>
      </c>
      <c r="AE457" s="212">
        <f t="shared" si="416"/>
        <v>0</v>
      </c>
      <c r="AF457" s="213">
        <f t="shared" si="417"/>
        <v>0</v>
      </c>
      <c r="AG457" s="222" t="str">
        <f t="shared" si="418"/>
        <v>-</v>
      </c>
      <c r="AH457" s="210">
        <f>_xlfn.MAXIFS(Y!$F$61:$J$61, Y!$F$61:$J$61, "&lt;="&amp;AG457)</f>
        <v>0</v>
      </c>
      <c r="AI457" s="210" cm="1">
        <f t="array" ref="AI457">IFERROR(IF(AE457&gt;0, INDEX(Appliances, $W457, MATCH($AH457, Y!$F$61:$J$61, 0)+3),0), 0)</f>
        <v>0</v>
      </c>
      <c r="AJ457" s="64"/>
      <c r="AK457" s="211" t="b">
        <f t="shared" si="410"/>
        <v>0</v>
      </c>
      <c r="AL457" s="211" cm="1">
        <f t="array" ref="AL457">IF($AK457, INDEX(Appliances, $W457, 9), 0)</f>
        <v>0</v>
      </c>
      <c r="AM457" s="211" cm="1">
        <f t="array" ref="AM457">IF($AK457, INDEX(Appliances, $W457, 10), 0)</f>
        <v>0</v>
      </c>
      <c r="AN457" s="212">
        <f t="shared" si="419"/>
        <v>0</v>
      </c>
      <c r="AO457" s="213">
        <f t="shared" si="420"/>
        <v>0</v>
      </c>
      <c r="AP457" s="222" t="str">
        <f t="shared" si="421"/>
        <v>-</v>
      </c>
      <c r="AQ457" s="210">
        <f>_xlfn.MAXIFS(Y!$F$61:$J$61, Y!$F$61:$J$61, "&lt;="&amp;AP457)</f>
        <v>0</v>
      </c>
      <c r="AR457" s="210" cm="1">
        <f t="array" ref="AR457">IFERROR(IF(AN457&gt;0, INDEX(Appliances, $W457, MATCH($AQ457, Y!$F$61:$J$61, 0)+3),0), 0)</f>
        <v>0</v>
      </c>
      <c r="AS457" s="64"/>
      <c r="AT457" s="211" t="b">
        <f t="shared" si="411"/>
        <v>0</v>
      </c>
      <c r="AU457" s="211">
        <f t="shared" si="329"/>
        <v>0</v>
      </c>
      <c r="AV457" s="211">
        <f t="shared" si="330"/>
        <v>0</v>
      </c>
      <c r="AW457" s="212">
        <f t="shared" si="422"/>
        <v>0</v>
      </c>
      <c r="AX457" s="213">
        <f t="shared" si="423"/>
        <v>0</v>
      </c>
      <c r="AY457" s="222" t="str">
        <f t="shared" si="424"/>
        <v>-</v>
      </c>
      <c r="AZ457" s="210">
        <f>_xlfn.MAXIFS(Y!$F$61:$J$61, Y!$F$61:$J$61, "&lt;="&amp;AY457)</f>
        <v>0</v>
      </c>
      <c r="BA457" s="210" cm="1">
        <f t="array" ref="BA457">IFERROR(IF(AW457&gt;0, INDEX(Appliances, $W457, MATCH($AQ457, Y!$F$61:$J$61, 0)+3),0), 0)</f>
        <v>0</v>
      </c>
      <c r="BB457" s="64"/>
    </row>
    <row r="458" spans="1:54" s="264" customFormat="1" ht="12" x14ac:dyDescent="0.2">
      <c r="A458" s="64"/>
      <c r="B458" s="251">
        <v>436</v>
      </c>
      <c r="C458" s="255"/>
      <c r="D458" s="255"/>
      <c r="E458" s="256"/>
      <c r="F458" s="257" t="str">
        <f>IFERROR(VLOOKUP(E458, Z!$A$2:$C$4127, 3, FALSE), "")</f>
        <v/>
      </c>
      <c r="G458" s="258"/>
      <c r="H458" s="255"/>
      <c r="I458" s="255"/>
      <c r="J458" s="256"/>
      <c r="K458" s="259"/>
      <c r="L458" s="260"/>
      <c r="M458" s="253">
        <f t="shared" si="408"/>
        <v>0</v>
      </c>
      <c r="N458" s="261"/>
      <c r="O458" s="260"/>
      <c r="P458" s="253">
        <f t="shared" si="412"/>
        <v>0</v>
      </c>
      <c r="Q458" s="261"/>
      <c r="R458" s="260"/>
      <c r="S458" s="262">
        <f t="shared" si="413"/>
        <v>0</v>
      </c>
      <c r="T458" s="268"/>
      <c r="U458" s="263">
        <f t="shared" si="414"/>
        <v>0</v>
      </c>
      <c r="V458" s="64"/>
      <c r="W458" s="210">
        <f t="shared" si="425"/>
        <v>0</v>
      </c>
      <c r="X458" s="210" t="str">
        <f t="shared" si="415"/>
        <v>-</v>
      </c>
      <c r="Y458" s="210" t="e">
        <f>IF(X458, MATCH(J458, Y!$F$62:$H$62, 0), 0)</f>
        <v>#VALUE!</v>
      </c>
      <c r="Z458" s="210" cm="1">
        <f t="array" ref="Z458">IFERROR(IF($X458, INDEX(Appliances, $W458, $Y458+3), 0), 0)</f>
        <v>0</v>
      </c>
      <c r="AA458" s="64"/>
      <c r="AB458" s="211" t="b">
        <f t="shared" si="409"/>
        <v>0</v>
      </c>
      <c r="AC458" s="211" cm="1">
        <f t="array" ref="AC458">IF($AB458, INDEX(Appliances, $W458, 9), 0)</f>
        <v>0</v>
      </c>
      <c r="AD458" s="211" cm="1">
        <f t="array" ref="AD458">IF($AB458, INDEX(Appliances, $W458, 10), 0)</f>
        <v>0</v>
      </c>
      <c r="AE458" s="212">
        <f t="shared" si="416"/>
        <v>0</v>
      </c>
      <c r="AF458" s="213">
        <f t="shared" si="417"/>
        <v>0</v>
      </c>
      <c r="AG458" s="222" t="str">
        <f t="shared" si="418"/>
        <v>-</v>
      </c>
      <c r="AH458" s="210">
        <f>_xlfn.MAXIFS(Y!$F$61:$J$61, Y!$F$61:$J$61, "&lt;="&amp;AG458)</f>
        <v>0</v>
      </c>
      <c r="AI458" s="210" cm="1">
        <f t="array" ref="AI458">IFERROR(IF(AE458&gt;0, INDEX(Appliances, $W458, MATCH($AH458, Y!$F$61:$J$61, 0)+3),0), 0)</f>
        <v>0</v>
      </c>
      <c r="AJ458" s="64"/>
      <c r="AK458" s="211" t="b">
        <f t="shared" si="410"/>
        <v>0</v>
      </c>
      <c r="AL458" s="211" cm="1">
        <f t="array" ref="AL458">IF($AK458, INDEX(Appliances, $W458, 9), 0)</f>
        <v>0</v>
      </c>
      <c r="AM458" s="211" cm="1">
        <f t="array" ref="AM458">IF($AK458, INDEX(Appliances, $W458, 10), 0)</f>
        <v>0</v>
      </c>
      <c r="AN458" s="212">
        <f t="shared" si="419"/>
        <v>0</v>
      </c>
      <c r="AO458" s="213">
        <f t="shared" si="420"/>
        <v>0</v>
      </c>
      <c r="AP458" s="222" t="str">
        <f t="shared" si="421"/>
        <v>-</v>
      </c>
      <c r="AQ458" s="210">
        <f>_xlfn.MAXIFS(Y!$F$61:$J$61, Y!$F$61:$J$61, "&lt;="&amp;AP458)</f>
        <v>0</v>
      </c>
      <c r="AR458" s="210" cm="1">
        <f t="array" ref="AR458">IFERROR(IF(AN458&gt;0, INDEX(Appliances, $W458, MATCH($AQ458, Y!$F$61:$J$61, 0)+3),0), 0)</f>
        <v>0</v>
      </c>
      <c r="AS458" s="64"/>
      <c r="AT458" s="211" t="b">
        <f t="shared" si="411"/>
        <v>0</v>
      </c>
      <c r="AU458" s="211">
        <f t="shared" si="332"/>
        <v>0</v>
      </c>
      <c r="AV458" s="211">
        <f t="shared" si="333"/>
        <v>0</v>
      </c>
      <c r="AW458" s="212">
        <f t="shared" si="422"/>
        <v>0</v>
      </c>
      <c r="AX458" s="213">
        <f t="shared" si="423"/>
        <v>0</v>
      </c>
      <c r="AY458" s="222" t="str">
        <f t="shared" si="424"/>
        <v>-</v>
      </c>
      <c r="AZ458" s="210">
        <f>_xlfn.MAXIFS(Y!$F$61:$J$61, Y!$F$61:$J$61, "&lt;="&amp;AY458)</f>
        <v>0</v>
      </c>
      <c r="BA458" s="210" cm="1">
        <f t="array" ref="BA458">IFERROR(IF(AW458&gt;0, INDEX(Appliances, $W458, MATCH($AQ458, Y!$F$61:$J$61, 0)+3),0), 0)</f>
        <v>0</v>
      </c>
      <c r="BB458" s="64"/>
    </row>
    <row r="459" spans="1:54" s="264" customFormat="1" ht="12" x14ac:dyDescent="0.2">
      <c r="A459" s="64"/>
      <c r="B459" s="251">
        <v>437</v>
      </c>
      <c r="C459" s="255"/>
      <c r="D459" s="255"/>
      <c r="E459" s="256"/>
      <c r="F459" s="257" t="str">
        <f>IFERROR(VLOOKUP(E459, Z!$A$2:$C$4127, 3, FALSE), "")</f>
        <v/>
      </c>
      <c r="G459" s="258"/>
      <c r="H459" s="255"/>
      <c r="I459" s="255"/>
      <c r="J459" s="256"/>
      <c r="K459" s="259"/>
      <c r="L459" s="260"/>
      <c r="M459" s="253">
        <f t="shared" si="408"/>
        <v>0</v>
      </c>
      <c r="N459" s="261"/>
      <c r="O459" s="260"/>
      <c r="P459" s="253">
        <f t="shared" si="412"/>
        <v>0</v>
      </c>
      <c r="Q459" s="261"/>
      <c r="R459" s="260"/>
      <c r="S459" s="262">
        <f t="shared" si="413"/>
        <v>0</v>
      </c>
      <c r="T459" s="268"/>
      <c r="U459" s="263">
        <f t="shared" si="414"/>
        <v>0</v>
      </c>
      <c r="V459" s="64"/>
      <c r="W459" s="210">
        <f t="shared" si="425"/>
        <v>0</v>
      </c>
      <c r="X459" s="210" t="str">
        <f t="shared" si="415"/>
        <v>-</v>
      </c>
      <c r="Y459" s="210" t="e">
        <f>IF(X459, MATCH(J459, Y!$F$62:$H$62, 0), 0)</f>
        <v>#VALUE!</v>
      </c>
      <c r="Z459" s="210" cm="1">
        <f t="array" ref="Z459">IFERROR(IF($X459, INDEX(Appliances, $W459, $Y459+3), 0), 0)</f>
        <v>0</v>
      </c>
      <c r="AA459" s="64"/>
      <c r="AB459" s="211" t="b">
        <f t="shared" si="409"/>
        <v>0</v>
      </c>
      <c r="AC459" s="211" cm="1">
        <f t="array" ref="AC459">IF($AB459, INDEX(Appliances, $W459, 9), 0)</f>
        <v>0</v>
      </c>
      <c r="AD459" s="211" cm="1">
        <f t="array" ref="AD459">IF($AB459, INDEX(Appliances, $W459, 10), 0)</f>
        <v>0</v>
      </c>
      <c r="AE459" s="212">
        <f t="shared" si="416"/>
        <v>0</v>
      </c>
      <c r="AF459" s="213">
        <f t="shared" si="417"/>
        <v>0</v>
      </c>
      <c r="AG459" s="222" t="str">
        <f t="shared" si="418"/>
        <v>-</v>
      </c>
      <c r="AH459" s="210">
        <f>_xlfn.MAXIFS(Y!$F$61:$J$61, Y!$F$61:$J$61, "&lt;="&amp;AG459)</f>
        <v>0</v>
      </c>
      <c r="AI459" s="210" cm="1">
        <f t="array" ref="AI459">IFERROR(IF(AE459&gt;0, INDEX(Appliances, $W459, MATCH($AH459, Y!$F$61:$J$61, 0)+3),0), 0)</f>
        <v>0</v>
      </c>
      <c r="AJ459" s="64"/>
      <c r="AK459" s="211" t="b">
        <f t="shared" si="410"/>
        <v>0</v>
      </c>
      <c r="AL459" s="211" cm="1">
        <f t="array" ref="AL459">IF($AK459, INDEX(Appliances, $W459, 9), 0)</f>
        <v>0</v>
      </c>
      <c r="AM459" s="211" cm="1">
        <f t="array" ref="AM459">IF($AK459, INDEX(Appliances, $W459, 10), 0)</f>
        <v>0</v>
      </c>
      <c r="AN459" s="212">
        <f t="shared" si="419"/>
        <v>0</v>
      </c>
      <c r="AO459" s="213">
        <f t="shared" si="420"/>
        <v>0</v>
      </c>
      <c r="AP459" s="222" t="str">
        <f t="shared" si="421"/>
        <v>-</v>
      </c>
      <c r="AQ459" s="210">
        <f>_xlfn.MAXIFS(Y!$F$61:$J$61, Y!$F$61:$J$61, "&lt;="&amp;AP459)</f>
        <v>0</v>
      </c>
      <c r="AR459" s="210" cm="1">
        <f t="array" ref="AR459">IFERROR(IF(AN459&gt;0, INDEX(Appliances, $W459, MATCH($AQ459, Y!$F$61:$J$61, 0)+3),0), 0)</f>
        <v>0</v>
      </c>
      <c r="AS459" s="64"/>
      <c r="AT459" s="211" t="b">
        <f t="shared" si="411"/>
        <v>0</v>
      </c>
      <c r="AU459" s="211">
        <f t="shared" si="329"/>
        <v>0</v>
      </c>
      <c r="AV459" s="211">
        <f t="shared" si="330"/>
        <v>0</v>
      </c>
      <c r="AW459" s="212">
        <f t="shared" si="422"/>
        <v>0</v>
      </c>
      <c r="AX459" s="213">
        <f t="shared" si="423"/>
        <v>0</v>
      </c>
      <c r="AY459" s="222" t="str">
        <f t="shared" si="424"/>
        <v>-</v>
      </c>
      <c r="AZ459" s="210">
        <f>_xlfn.MAXIFS(Y!$F$61:$J$61, Y!$F$61:$J$61, "&lt;="&amp;AY459)</f>
        <v>0</v>
      </c>
      <c r="BA459" s="210" cm="1">
        <f t="array" ref="BA459">IFERROR(IF(AW459&gt;0, INDEX(Appliances, $W459, MATCH($AQ459, Y!$F$61:$J$61, 0)+3),0), 0)</f>
        <v>0</v>
      </c>
      <c r="BB459" s="64"/>
    </row>
    <row r="460" spans="1:54" s="264" customFormat="1" ht="12" x14ac:dyDescent="0.2">
      <c r="A460" s="64"/>
      <c r="B460" s="251">
        <v>438</v>
      </c>
      <c r="C460" s="255"/>
      <c r="D460" s="255"/>
      <c r="E460" s="256"/>
      <c r="F460" s="257" t="str">
        <f>IFERROR(VLOOKUP(E460, Z!$A$2:$C$4127, 3, FALSE), "")</f>
        <v/>
      </c>
      <c r="G460" s="258"/>
      <c r="H460" s="255"/>
      <c r="I460" s="255"/>
      <c r="J460" s="256"/>
      <c r="K460" s="259"/>
      <c r="L460" s="260"/>
      <c r="M460" s="253">
        <f t="shared" si="408"/>
        <v>0</v>
      </c>
      <c r="N460" s="261"/>
      <c r="O460" s="260"/>
      <c r="P460" s="253">
        <f t="shared" si="412"/>
        <v>0</v>
      </c>
      <c r="Q460" s="261"/>
      <c r="R460" s="260"/>
      <c r="S460" s="262">
        <f t="shared" si="413"/>
        <v>0</v>
      </c>
      <c r="T460" s="268"/>
      <c r="U460" s="263">
        <f t="shared" si="414"/>
        <v>0</v>
      </c>
      <c r="V460" s="64"/>
      <c r="W460" s="210">
        <f t="shared" si="425"/>
        <v>0</v>
      </c>
      <c r="X460" s="210" t="str">
        <f t="shared" si="415"/>
        <v>-</v>
      </c>
      <c r="Y460" s="210" t="e">
        <f>IF(X460, MATCH(J460, Y!$F$62:$H$62, 0), 0)</f>
        <v>#VALUE!</v>
      </c>
      <c r="Z460" s="210" cm="1">
        <f t="array" ref="Z460">IFERROR(IF($X460, INDEX(Appliances, $W460, $Y460+3), 0), 0)</f>
        <v>0</v>
      </c>
      <c r="AA460" s="64"/>
      <c r="AB460" s="211" t="b">
        <f t="shared" si="409"/>
        <v>0</v>
      </c>
      <c r="AC460" s="211" cm="1">
        <f t="array" ref="AC460">IF($AB460, INDEX(Appliances, $W460, 9), 0)</f>
        <v>0</v>
      </c>
      <c r="AD460" s="211" cm="1">
        <f t="array" ref="AD460">IF($AB460, INDEX(Appliances, $W460, 10), 0)</f>
        <v>0</v>
      </c>
      <c r="AE460" s="212">
        <f t="shared" si="416"/>
        <v>0</v>
      </c>
      <c r="AF460" s="213">
        <f t="shared" si="417"/>
        <v>0</v>
      </c>
      <c r="AG460" s="222" t="str">
        <f t="shared" si="418"/>
        <v>-</v>
      </c>
      <c r="AH460" s="210">
        <f>_xlfn.MAXIFS(Y!$F$61:$J$61, Y!$F$61:$J$61, "&lt;="&amp;AG460)</f>
        <v>0</v>
      </c>
      <c r="AI460" s="210" cm="1">
        <f t="array" ref="AI460">IFERROR(IF(AE460&gt;0, INDEX(Appliances, $W460, MATCH($AH460, Y!$F$61:$J$61, 0)+3),0), 0)</f>
        <v>0</v>
      </c>
      <c r="AJ460" s="64"/>
      <c r="AK460" s="211" t="b">
        <f t="shared" si="410"/>
        <v>0</v>
      </c>
      <c r="AL460" s="211" cm="1">
        <f t="array" ref="AL460">IF($AK460, INDEX(Appliances, $W460, 9), 0)</f>
        <v>0</v>
      </c>
      <c r="AM460" s="211" cm="1">
        <f t="array" ref="AM460">IF($AK460, INDEX(Appliances, $W460, 10), 0)</f>
        <v>0</v>
      </c>
      <c r="AN460" s="212">
        <f t="shared" si="419"/>
        <v>0</v>
      </c>
      <c r="AO460" s="213">
        <f t="shared" si="420"/>
        <v>0</v>
      </c>
      <c r="AP460" s="222" t="str">
        <f t="shared" si="421"/>
        <v>-</v>
      </c>
      <c r="AQ460" s="210">
        <f>_xlfn.MAXIFS(Y!$F$61:$J$61, Y!$F$61:$J$61, "&lt;="&amp;AP460)</f>
        <v>0</v>
      </c>
      <c r="AR460" s="210" cm="1">
        <f t="array" ref="AR460">IFERROR(IF(AN460&gt;0, INDEX(Appliances, $W460, MATCH($AQ460, Y!$F$61:$J$61, 0)+3),0), 0)</f>
        <v>0</v>
      </c>
      <c r="AS460" s="64"/>
      <c r="AT460" s="211" t="b">
        <f t="shared" si="411"/>
        <v>0</v>
      </c>
      <c r="AU460" s="211">
        <f t="shared" si="332"/>
        <v>0</v>
      </c>
      <c r="AV460" s="211">
        <f t="shared" si="333"/>
        <v>0</v>
      </c>
      <c r="AW460" s="212">
        <f t="shared" si="422"/>
        <v>0</v>
      </c>
      <c r="AX460" s="213">
        <f t="shared" si="423"/>
        <v>0</v>
      </c>
      <c r="AY460" s="222" t="str">
        <f t="shared" si="424"/>
        <v>-</v>
      </c>
      <c r="AZ460" s="210">
        <f>_xlfn.MAXIFS(Y!$F$61:$J$61, Y!$F$61:$J$61, "&lt;="&amp;AY460)</f>
        <v>0</v>
      </c>
      <c r="BA460" s="210" cm="1">
        <f t="array" ref="BA460">IFERROR(IF(AW460&gt;0, INDEX(Appliances, $W460, MATCH($AQ460, Y!$F$61:$J$61, 0)+3),0), 0)</f>
        <v>0</v>
      </c>
      <c r="BB460" s="64"/>
    </row>
    <row r="461" spans="1:54" s="264" customFormat="1" ht="12" x14ac:dyDescent="0.2">
      <c r="A461" s="64"/>
      <c r="B461" s="251">
        <v>439</v>
      </c>
      <c r="C461" s="255"/>
      <c r="D461" s="255"/>
      <c r="E461" s="256"/>
      <c r="F461" s="257" t="str">
        <f>IFERROR(VLOOKUP(E461, Z!$A$2:$C$4127, 3, FALSE), "")</f>
        <v/>
      </c>
      <c r="G461" s="258"/>
      <c r="H461" s="255"/>
      <c r="I461" s="255"/>
      <c r="J461" s="256"/>
      <c r="K461" s="259"/>
      <c r="L461" s="260"/>
      <c r="M461" s="253">
        <f t="shared" si="408"/>
        <v>0</v>
      </c>
      <c r="N461" s="261"/>
      <c r="O461" s="260"/>
      <c r="P461" s="253">
        <f t="shared" si="412"/>
        <v>0</v>
      </c>
      <c r="Q461" s="261"/>
      <c r="R461" s="260"/>
      <c r="S461" s="262">
        <f t="shared" si="413"/>
        <v>0</v>
      </c>
      <c r="T461" s="268"/>
      <c r="U461" s="263">
        <f t="shared" si="414"/>
        <v>0</v>
      </c>
      <c r="V461" s="64"/>
      <c r="W461" s="210">
        <f t="shared" si="425"/>
        <v>0</v>
      </c>
      <c r="X461" s="210" t="str">
        <f t="shared" si="415"/>
        <v>-</v>
      </c>
      <c r="Y461" s="210" t="e">
        <f>IF(X461, MATCH(J461, Y!$F$62:$H$62, 0), 0)</f>
        <v>#VALUE!</v>
      </c>
      <c r="Z461" s="210" cm="1">
        <f t="array" ref="Z461">IFERROR(IF($X461, INDEX(Appliances, $W461, $Y461+3), 0), 0)</f>
        <v>0</v>
      </c>
      <c r="AA461" s="64"/>
      <c r="AB461" s="211" t="b">
        <f t="shared" si="409"/>
        <v>0</v>
      </c>
      <c r="AC461" s="211" cm="1">
        <f t="array" ref="AC461">IF($AB461, INDEX(Appliances, $W461, 9), 0)</f>
        <v>0</v>
      </c>
      <c r="AD461" s="211" cm="1">
        <f t="array" ref="AD461">IF($AB461, INDEX(Appliances, $W461, 10), 0)</f>
        <v>0</v>
      </c>
      <c r="AE461" s="212">
        <f t="shared" si="416"/>
        <v>0</v>
      </c>
      <c r="AF461" s="213">
        <f t="shared" si="417"/>
        <v>0</v>
      </c>
      <c r="AG461" s="222" t="str">
        <f t="shared" si="418"/>
        <v>-</v>
      </c>
      <c r="AH461" s="210">
        <f>_xlfn.MAXIFS(Y!$F$61:$J$61, Y!$F$61:$J$61, "&lt;="&amp;AG461)</f>
        <v>0</v>
      </c>
      <c r="AI461" s="210" cm="1">
        <f t="array" ref="AI461">IFERROR(IF(AE461&gt;0, INDEX(Appliances, $W461, MATCH($AH461, Y!$F$61:$J$61, 0)+3),0), 0)</f>
        <v>0</v>
      </c>
      <c r="AJ461" s="64"/>
      <c r="AK461" s="211" t="b">
        <f t="shared" si="410"/>
        <v>0</v>
      </c>
      <c r="AL461" s="211" cm="1">
        <f t="array" ref="AL461">IF($AK461, INDEX(Appliances, $W461, 9), 0)</f>
        <v>0</v>
      </c>
      <c r="AM461" s="211" cm="1">
        <f t="array" ref="AM461">IF($AK461, INDEX(Appliances, $W461, 10), 0)</f>
        <v>0</v>
      </c>
      <c r="AN461" s="212">
        <f t="shared" si="419"/>
        <v>0</v>
      </c>
      <c r="AO461" s="213">
        <f t="shared" si="420"/>
        <v>0</v>
      </c>
      <c r="AP461" s="222" t="str">
        <f t="shared" si="421"/>
        <v>-</v>
      </c>
      <c r="AQ461" s="210">
        <f>_xlfn.MAXIFS(Y!$F$61:$J$61, Y!$F$61:$J$61, "&lt;="&amp;AP461)</f>
        <v>0</v>
      </c>
      <c r="AR461" s="210" cm="1">
        <f t="array" ref="AR461">IFERROR(IF(AN461&gt;0, INDEX(Appliances, $W461, MATCH($AQ461, Y!$F$61:$J$61, 0)+3),0), 0)</f>
        <v>0</v>
      </c>
      <c r="AS461" s="64"/>
      <c r="AT461" s="211" t="b">
        <f t="shared" si="411"/>
        <v>0</v>
      </c>
      <c r="AU461" s="211">
        <f t="shared" si="329"/>
        <v>0</v>
      </c>
      <c r="AV461" s="211">
        <f t="shared" si="330"/>
        <v>0</v>
      </c>
      <c r="AW461" s="212">
        <f t="shared" si="422"/>
        <v>0</v>
      </c>
      <c r="AX461" s="213">
        <f t="shared" si="423"/>
        <v>0</v>
      </c>
      <c r="AY461" s="222" t="str">
        <f t="shared" si="424"/>
        <v>-</v>
      </c>
      <c r="AZ461" s="210">
        <f>_xlfn.MAXIFS(Y!$F$61:$J$61, Y!$F$61:$J$61, "&lt;="&amp;AY461)</f>
        <v>0</v>
      </c>
      <c r="BA461" s="210" cm="1">
        <f t="array" ref="BA461">IFERROR(IF(AW461&gt;0, INDEX(Appliances, $W461, MATCH($AQ461, Y!$F$61:$J$61, 0)+3),0), 0)</f>
        <v>0</v>
      </c>
      <c r="BB461" s="64"/>
    </row>
    <row r="462" spans="1:54" s="264" customFormat="1" ht="12" x14ac:dyDescent="0.2">
      <c r="A462" s="64"/>
      <c r="B462" s="251">
        <v>440</v>
      </c>
      <c r="C462" s="255"/>
      <c r="D462" s="255"/>
      <c r="E462" s="256"/>
      <c r="F462" s="257" t="str">
        <f>IFERROR(VLOOKUP(E462, Z!$A$2:$C$4127, 3, FALSE), "")</f>
        <v/>
      </c>
      <c r="G462" s="258"/>
      <c r="H462" s="255"/>
      <c r="I462" s="255"/>
      <c r="J462" s="256"/>
      <c r="K462" s="259"/>
      <c r="L462" s="260"/>
      <c r="M462" s="253">
        <f t="shared" si="408"/>
        <v>0</v>
      </c>
      <c r="N462" s="261"/>
      <c r="O462" s="260"/>
      <c r="P462" s="253">
        <f t="shared" si="412"/>
        <v>0</v>
      </c>
      <c r="Q462" s="261"/>
      <c r="R462" s="260"/>
      <c r="S462" s="262">
        <f t="shared" si="413"/>
        <v>0</v>
      </c>
      <c r="T462" s="268"/>
      <c r="U462" s="263">
        <f t="shared" si="414"/>
        <v>0</v>
      </c>
      <c r="V462" s="64"/>
      <c r="W462" s="210">
        <f t="shared" si="425"/>
        <v>0</v>
      </c>
      <c r="X462" s="210" t="str">
        <f t="shared" si="415"/>
        <v>-</v>
      </c>
      <c r="Y462" s="210" t="e">
        <f>IF(X462, MATCH(J462, Y!$F$62:$H$62, 0), 0)</f>
        <v>#VALUE!</v>
      </c>
      <c r="Z462" s="210" cm="1">
        <f t="array" ref="Z462">IFERROR(IF($X462, INDEX(Appliances, $W462, $Y462+3), 0), 0)</f>
        <v>0</v>
      </c>
      <c r="AA462" s="64"/>
      <c r="AB462" s="211" t="b">
        <f t="shared" si="409"/>
        <v>0</v>
      </c>
      <c r="AC462" s="211" cm="1">
        <f t="array" ref="AC462">IF($AB462, INDEX(Appliances, $W462, 9), 0)</f>
        <v>0</v>
      </c>
      <c r="AD462" s="211" cm="1">
        <f t="array" ref="AD462">IF($AB462, INDEX(Appliances, $W462, 10), 0)</f>
        <v>0</v>
      </c>
      <c r="AE462" s="212">
        <f t="shared" si="416"/>
        <v>0</v>
      </c>
      <c r="AF462" s="213">
        <f t="shared" si="417"/>
        <v>0</v>
      </c>
      <c r="AG462" s="222" t="str">
        <f t="shared" si="418"/>
        <v>-</v>
      </c>
      <c r="AH462" s="210">
        <f>_xlfn.MAXIFS(Y!$F$61:$J$61, Y!$F$61:$J$61, "&lt;="&amp;AG462)</f>
        <v>0</v>
      </c>
      <c r="AI462" s="210" cm="1">
        <f t="array" ref="AI462">IFERROR(IF(AE462&gt;0, INDEX(Appliances, $W462, MATCH($AH462, Y!$F$61:$J$61, 0)+3),0), 0)</f>
        <v>0</v>
      </c>
      <c r="AJ462" s="64"/>
      <c r="AK462" s="211" t="b">
        <f t="shared" si="410"/>
        <v>0</v>
      </c>
      <c r="AL462" s="211" cm="1">
        <f t="array" ref="AL462">IF($AK462, INDEX(Appliances, $W462, 9), 0)</f>
        <v>0</v>
      </c>
      <c r="AM462" s="211" cm="1">
        <f t="array" ref="AM462">IF($AK462, INDEX(Appliances, $W462, 10), 0)</f>
        <v>0</v>
      </c>
      <c r="AN462" s="212">
        <f t="shared" si="419"/>
        <v>0</v>
      </c>
      <c r="AO462" s="213">
        <f t="shared" si="420"/>
        <v>0</v>
      </c>
      <c r="AP462" s="222" t="str">
        <f t="shared" si="421"/>
        <v>-</v>
      </c>
      <c r="AQ462" s="210">
        <f>_xlfn.MAXIFS(Y!$F$61:$J$61, Y!$F$61:$J$61, "&lt;="&amp;AP462)</f>
        <v>0</v>
      </c>
      <c r="AR462" s="210" cm="1">
        <f t="array" ref="AR462">IFERROR(IF(AN462&gt;0, INDEX(Appliances, $W462, MATCH($AQ462, Y!$F$61:$J$61, 0)+3),0), 0)</f>
        <v>0</v>
      </c>
      <c r="AS462" s="64"/>
      <c r="AT462" s="211" t="b">
        <f t="shared" si="411"/>
        <v>0</v>
      </c>
      <c r="AU462" s="211">
        <f t="shared" si="332"/>
        <v>0</v>
      </c>
      <c r="AV462" s="211">
        <f t="shared" si="333"/>
        <v>0</v>
      </c>
      <c r="AW462" s="212">
        <f t="shared" si="422"/>
        <v>0</v>
      </c>
      <c r="AX462" s="213">
        <f t="shared" si="423"/>
        <v>0</v>
      </c>
      <c r="AY462" s="222" t="str">
        <f t="shared" si="424"/>
        <v>-</v>
      </c>
      <c r="AZ462" s="210">
        <f>_xlfn.MAXIFS(Y!$F$61:$J$61, Y!$F$61:$J$61, "&lt;="&amp;AY462)</f>
        <v>0</v>
      </c>
      <c r="BA462" s="210" cm="1">
        <f t="array" ref="BA462">IFERROR(IF(AW462&gt;0, INDEX(Appliances, $W462, MATCH($AQ462, Y!$F$61:$J$61, 0)+3),0), 0)</f>
        <v>0</v>
      </c>
      <c r="BB462" s="64"/>
    </row>
    <row r="463" spans="1:54" s="264" customFormat="1" ht="12" x14ac:dyDescent="0.2">
      <c r="A463" s="64"/>
      <c r="B463" s="251">
        <v>441</v>
      </c>
      <c r="C463" s="255"/>
      <c r="D463" s="255"/>
      <c r="E463" s="256"/>
      <c r="F463" s="257" t="str">
        <f>IFERROR(VLOOKUP(E463, Z!$A$2:$C$4127, 3, FALSE), "")</f>
        <v/>
      </c>
      <c r="G463" s="258"/>
      <c r="H463" s="255"/>
      <c r="I463" s="255"/>
      <c r="J463" s="256"/>
      <c r="K463" s="259"/>
      <c r="L463" s="260"/>
      <c r="M463" s="253">
        <f t="shared" si="408"/>
        <v>0</v>
      </c>
      <c r="N463" s="261"/>
      <c r="O463" s="260"/>
      <c r="P463" s="253">
        <f t="shared" si="412"/>
        <v>0</v>
      </c>
      <c r="Q463" s="261"/>
      <c r="R463" s="260"/>
      <c r="S463" s="262">
        <f t="shared" si="413"/>
        <v>0</v>
      </c>
      <c r="T463" s="268"/>
      <c r="U463" s="263">
        <f t="shared" si="414"/>
        <v>0</v>
      </c>
      <c r="V463" s="64"/>
      <c r="W463" s="210">
        <f t="shared" si="425"/>
        <v>0</v>
      </c>
      <c r="X463" s="210" t="str">
        <f t="shared" si="415"/>
        <v>-</v>
      </c>
      <c r="Y463" s="210" t="e">
        <f>IF(X463, MATCH(J463, Y!$F$62:$H$62, 0), 0)</f>
        <v>#VALUE!</v>
      </c>
      <c r="Z463" s="210" cm="1">
        <f t="array" ref="Z463">IFERROR(IF($X463, INDEX(Appliances, $W463, $Y463+3), 0), 0)</f>
        <v>0</v>
      </c>
      <c r="AA463" s="64"/>
      <c r="AB463" s="211" t="b">
        <f t="shared" si="409"/>
        <v>0</v>
      </c>
      <c r="AC463" s="211" cm="1">
        <f t="array" ref="AC463">IF($AB463, INDEX(Appliances, $W463, 9), 0)</f>
        <v>0</v>
      </c>
      <c r="AD463" s="211" cm="1">
        <f t="array" ref="AD463">IF($AB463, INDEX(Appliances, $W463, 10), 0)</f>
        <v>0</v>
      </c>
      <c r="AE463" s="212">
        <f t="shared" si="416"/>
        <v>0</v>
      </c>
      <c r="AF463" s="213">
        <f t="shared" si="417"/>
        <v>0</v>
      </c>
      <c r="AG463" s="222" t="str">
        <f t="shared" si="418"/>
        <v>-</v>
      </c>
      <c r="AH463" s="210">
        <f>_xlfn.MAXIFS(Y!$F$61:$J$61, Y!$F$61:$J$61, "&lt;="&amp;AG463)</f>
        <v>0</v>
      </c>
      <c r="AI463" s="210" cm="1">
        <f t="array" ref="AI463">IFERROR(IF(AE463&gt;0, INDEX(Appliances, $W463, MATCH($AH463, Y!$F$61:$J$61, 0)+3),0), 0)</f>
        <v>0</v>
      </c>
      <c r="AJ463" s="64"/>
      <c r="AK463" s="211" t="b">
        <f t="shared" si="410"/>
        <v>0</v>
      </c>
      <c r="AL463" s="211" cm="1">
        <f t="array" ref="AL463">IF($AK463, INDEX(Appliances, $W463, 9), 0)</f>
        <v>0</v>
      </c>
      <c r="AM463" s="211" cm="1">
        <f t="array" ref="AM463">IF($AK463, INDEX(Appliances, $W463, 10), 0)</f>
        <v>0</v>
      </c>
      <c r="AN463" s="212">
        <f t="shared" si="419"/>
        <v>0</v>
      </c>
      <c r="AO463" s="213">
        <f t="shared" si="420"/>
        <v>0</v>
      </c>
      <c r="AP463" s="222" t="str">
        <f t="shared" si="421"/>
        <v>-</v>
      </c>
      <c r="AQ463" s="210">
        <f>_xlfn.MAXIFS(Y!$F$61:$J$61, Y!$F$61:$J$61, "&lt;="&amp;AP463)</f>
        <v>0</v>
      </c>
      <c r="AR463" s="210" cm="1">
        <f t="array" ref="AR463">IFERROR(IF(AN463&gt;0, INDEX(Appliances, $W463, MATCH($AQ463, Y!$F$61:$J$61, 0)+3),0), 0)</f>
        <v>0</v>
      </c>
      <c r="AS463" s="64"/>
      <c r="AT463" s="211" t="b">
        <f t="shared" si="411"/>
        <v>0</v>
      </c>
      <c r="AU463" s="211">
        <f t="shared" si="329"/>
        <v>0</v>
      </c>
      <c r="AV463" s="211">
        <f t="shared" si="330"/>
        <v>0</v>
      </c>
      <c r="AW463" s="212">
        <f t="shared" si="422"/>
        <v>0</v>
      </c>
      <c r="AX463" s="213">
        <f t="shared" si="423"/>
        <v>0</v>
      </c>
      <c r="AY463" s="222" t="str">
        <f t="shared" si="424"/>
        <v>-</v>
      </c>
      <c r="AZ463" s="210">
        <f>_xlfn.MAXIFS(Y!$F$61:$J$61, Y!$F$61:$J$61, "&lt;="&amp;AY463)</f>
        <v>0</v>
      </c>
      <c r="BA463" s="210" cm="1">
        <f t="array" ref="BA463">IFERROR(IF(AW463&gt;0, INDEX(Appliances, $W463, MATCH($AQ463, Y!$F$61:$J$61, 0)+3),0), 0)</f>
        <v>0</v>
      </c>
      <c r="BB463" s="64"/>
    </row>
    <row r="464" spans="1:54" s="264" customFormat="1" ht="12" x14ac:dyDescent="0.2">
      <c r="A464" s="64"/>
      <c r="B464" s="251">
        <v>442</v>
      </c>
      <c r="C464" s="255"/>
      <c r="D464" s="255"/>
      <c r="E464" s="256"/>
      <c r="F464" s="257" t="str">
        <f>IFERROR(VLOOKUP(E464, Z!$A$2:$C$4127, 3, FALSE), "")</f>
        <v/>
      </c>
      <c r="G464" s="258"/>
      <c r="H464" s="255"/>
      <c r="I464" s="255"/>
      <c r="J464" s="256"/>
      <c r="K464" s="259"/>
      <c r="L464" s="260"/>
      <c r="M464" s="253">
        <f t="shared" si="408"/>
        <v>0</v>
      </c>
      <c r="N464" s="261"/>
      <c r="O464" s="260"/>
      <c r="P464" s="253">
        <f t="shared" si="412"/>
        <v>0</v>
      </c>
      <c r="Q464" s="261"/>
      <c r="R464" s="260"/>
      <c r="S464" s="262">
        <f t="shared" si="413"/>
        <v>0</v>
      </c>
      <c r="T464" s="268"/>
      <c r="U464" s="263">
        <f t="shared" si="414"/>
        <v>0</v>
      </c>
      <c r="V464" s="64"/>
      <c r="W464" s="210">
        <f t="shared" si="425"/>
        <v>0</v>
      </c>
      <c r="X464" s="210" t="str">
        <f t="shared" si="415"/>
        <v>-</v>
      </c>
      <c r="Y464" s="210" t="e">
        <f>IF(X464, MATCH(J464, Y!$F$62:$H$62, 0), 0)</f>
        <v>#VALUE!</v>
      </c>
      <c r="Z464" s="210" cm="1">
        <f t="array" ref="Z464">IFERROR(IF($X464, INDEX(Appliances, $W464, $Y464+3), 0), 0)</f>
        <v>0</v>
      </c>
      <c r="AA464" s="64"/>
      <c r="AB464" s="211" t="b">
        <f t="shared" si="409"/>
        <v>0</v>
      </c>
      <c r="AC464" s="211" cm="1">
        <f t="array" ref="AC464">IF($AB464, INDEX(Appliances, $W464, 9), 0)</f>
        <v>0</v>
      </c>
      <c r="AD464" s="211" cm="1">
        <f t="array" ref="AD464">IF($AB464, INDEX(Appliances, $W464, 10), 0)</f>
        <v>0</v>
      </c>
      <c r="AE464" s="212">
        <f t="shared" si="416"/>
        <v>0</v>
      </c>
      <c r="AF464" s="213">
        <f t="shared" si="417"/>
        <v>0</v>
      </c>
      <c r="AG464" s="222" t="str">
        <f t="shared" si="418"/>
        <v>-</v>
      </c>
      <c r="AH464" s="210">
        <f>_xlfn.MAXIFS(Y!$F$61:$J$61, Y!$F$61:$J$61, "&lt;="&amp;AG464)</f>
        <v>0</v>
      </c>
      <c r="AI464" s="210" cm="1">
        <f t="array" ref="AI464">IFERROR(IF(AE464&gt;0, INDEX(Appliances, $W464, MATCH($AH464, Y!$F$61:$J$61, 0)+3),0), 0)</f>
        <v>0</v>
      </c>
      <c r="AJ464" s="64"/>
      <c r="AK464" s="211" t="b">
        <f t="shared" si="410"/>
        <v>0</v>
      </c>
      <c r="AL464" s="211" cm="1">
        <f t="array" ref="AL464">IF($AK464, INDEX(Appliances, $W464, 9), 0)</f>
        <v>0</v>
      </c>
      <c r="AM464" s="211" cm="1">
        <f t="array" ref="AM464">IF($AK464, INDEX(Appliances, $W464, 10), 0)</f>
        <v>0</v>
      </c>
      <c r="AN464" s="212">
        <f t="shared" si="419"/>
        <v>0</v>
      </c>
      <c r="AO464" s="213">
        <f t="shared" si="420"/>
        <v>0</v>
      </c>
      <c r="AP464" s="222" t="str">
        <f t="shared" si="421"/>
        <v>-</v>
      </c>
      <c r="AQ464" s="210">
        <f>_xlfn.MAXIFS(Y!$F$61:$J$61, Y!$F$61:$J$61, "&lt;="&amp;AP464)</f>
        <v>0</v>
      </c>
      <c r="AR464" s="210" cm="1">
        <f t="array" ref="AR464">IFERROR(IF(AN464&gt;0, INDEX(Appliances, $W464, MATCH($AQ464, Y!$F$61:$J$61, 0)+3),0), 0)</f>
        <v>0</v>
      </c>
      <c r="AS464" s="64"/>
      <c r="AT464" s="211" t="b">
        <f t="shared" si="411"/>
        <v>0</v>
      </c>
      <c r="AU464" s="211">
        <f t="shared" si="332"/>
        <v>0</v>
      </c>
      <c r="AV464" s="211">
        <f t="shared" si="333"/>
        <v>0</v>
      </c>
      <c r="AW464" s="212">
        <f t="shared" si="422"/>
        <v>0</v>
      </c>
      <c r="AX464" s="213">
        <f t="shared" si="423"/>
        <v>0</v>
      </c>
      <c r="AY464" s="222" t="str">
        <f t="shared" si="424"/>
        <v>-</v>
      </c>
      <c r="AZ464" s="210">
        <f>_xlfn.MAXIFS(Y!$F$61:$J$61, Y!$F$61:$J$61, "&lt;="&amp;AY464)</f>
        <v>0</v>
      </c>
      <c r="BA464" s="210" cm="1">
        <f t="array" ref="BA464">IFERROR(IF(AW464&gt;0, INDEX(Appliances, $W464, MATCH($AQ464, Y!$F$61:$J$61, 0)+3),0), 0)</f>
        <v>0</v>
      </c>
      <c r="BB464" s="64"/>
    </row>
    <row r="465" spans="1:54" s="264" customFormat="1" ht="12" x14ac:dyDescent="0.2">
      <c r="A465" s="64"/>
      <c r="B465" s="251">
        <v>443</v>
      </c>
      <c r="C465" s="255"/>
      <c r="D465" s="255"/>
      <c r="E465" s="256"/>
      <c r="F465" s="257" t="str">
        <f>IFERROR(VLOOKUP(E465, Z!$A$2:$C$4127, 3, FALSE), "")</f>
        <v/>
      </c>
      <c r="G465" s="258"/>
      <c r="H465" s="255"/>
      <c r="I465" s="255"/>
      <c r="J465" s="256"/>
      <c r="K465" s="259"/>
      <c r="L465" s="260"/>
      <c r="M465" s="253">
        <f t="shared" si="408"/>
        <v>0</v>
      </c>
      <c r="N465" s="261"/>
      <c r="O465" s="260"/>
      <c r="P465" s="253">
        <f t="shared" si="412"/>
        <v>0</v>
      </c>
      <c r="Q465" s="261"/>
      <c r="R465" s="260"/>
      <c r="S465" s="262">
        <f t="shared" si="413"/>
        <v>0</v>
      </c>
      <c r="T465" s="268"/>
      <c r="U465" s="263">
        <f t="shared" si="414"/>
        <v>0</v>
      </c>
      <c r="V465" s="64"/>
      <c r="W465" s="210">
        <f t="shared" si="425"/>
        <v>0</v>
      </c>
      <c r="X465" s="210" t="str">
        <f t="shared" si="415"/>
        <v>-</v>
      </c>
      <c r="Y465" s="210" t="e">
        <f>IF(X465, MATCH(J465, Y!$F$62:$H$62, 0), 0)</f>
        <v>#VALUE!</v>
      </c>
      <c r="Z465" s="210" cm="1">
        <f t="array" ref="Z465">IFERROR(IF($X465, INDEX(Appliances, $W465, $Y465+3), 0), 0)</f>
        <v>0</v>
      </c>
      <c r="AA465" s="64"/>
      <c r="AB465" s="211" t="b">
        <f t="shared" si="409"/>
        <v>0</v>
      </c>
      <c r="AC465" s="211" cm="1">
        <f t="array" ref="AC465">IF($AB465, INDEX(Appliances, $W465, 9), 0)</f>
        <v>0</v>
      </c>
      <c r="AD465" s="211" cm="1">
        <f t="array" ref="AD465">IF($AB465, INDEX(Appliances, $W465, 10), 0)</f>
        <v>0</v>
      </c>
      <c r="AE465" s="212">
        <f t="shared" si="416"/>
        <v>0</v>
      </c>
      <c r="AF465" s="213">
        <f t="shared" si="417"/>
        <v>0</v>
      </c>
      <c r="AG465" s="222" t="str">
        <f t="shared" si="418"/>
        <v>-</v>
      </c>
      <c r="AH465" s="210">
        <f>_xlfn.MAXIFS(Y!$F$61:$J$61, Y!$F$61:$J$61, "&lt;="&amp;AG465)</f>
        <v>0</v>
      </c>
      <c r="AI465" s="210" cm="1">
        <f t="array" ref="AI465">IFERROR(IF(AE465&gt;0, INDEX(Appliances, $W465, MATCH($AH465, Y!$F$61:$J$61, 0)+3),0), 0)</f>
        <v>0</v>
      </c>
      <c r="AJ465" s="64"/>
      <c r="AK465" s="211" t="b">
        <f t="shared" si="410"/>
        <v>0</v>
      </c>
      <c r="AL465" s="211" cm="1">
        <f t="array" ref="AL465">IF($AK465, INDEX(Appliances, $W465, 9), 0)</f>
        <v>0</v>
      </c>
      <c r="AM465" s="211" cm="1">
        <f t="array" ref="AM465">IF($AK465, INDEX(Appliances, $W465, 10), 0)</f>
        <v>0</v>
      </c>
      <c r="AN465" s="212">
        <f t="shared" si="419"/>
        <v>0</v>
      </c>
      <c r="AO465" s="213">
        <f t="shared" si="420"/>
        <v>0</v>
      </c>
      <c r="AP465" s="222" t="str">
        <f t="shared" si="421"/>
        <v>-</v>
      </c>
      <c r="AQ465" s="210">
        <f>_xlfn.MAXIFS(Y!$F$61:$J$61, Y!$F$61:$J$61, "&lt;="&amp;AP465)</f>
        <v>0</v>
      </c>
      <c r="AR465" s="210" cm="1">
        <f t="array" ref="AR465">IFERROR(IF(AN465&gt;0, INDEX(Appliances, $W465, MATCH($AQ465, Y!$F$61:$J$61, 0)+3),0), 0)</f>
        <v>0</v>
      </c>
      <c r="AS465" s="64"/>
      <c r="AT465" s="211" t="b">
        <f t="shared" si="411"/>
        <v>0</v>
      </c>
      <c r="AU465" s="211">
        <f t="shared" si="329"/>
        <v>0</v>
      </c>
      <c r="AV465" s="211">
        <f t="shared" si="330"/>
        <v>0</v>
      </c>
      <c r="AW465" s="212">
        <f t="shared" si="422"/>
        <v>0</v>
      </c>
      <c r="AX465" s="213">
        <f t="shared" si="423"/>
        <v>0</v>
      </c>
      <c r="AY465" s="222" t="str">
        <f t="shared" si="424"/>
        <v>-</v>
      </c>
      <c r="AZ465" s="210">
        <f>_xlfn.MAXIFS(Y!$F$61:$J$61, Y!$F$61:$J$61, "&lt;="&amp;AY465)</f>
        <v>0</v>
      </c>
      <c r="BA465" s="210" cm="1">
        <f t="array" ref="BA465">IFERROR(IF(AW465&gt;0, INDEX(Appliances, $W465, MATCH($AQ465, Y!$F$61:$J$61, 0)+3),0), 0)</f>
        <v>0</v>
      </c>
      <c r="BB465" s="64"/>
    </row>
    <row r="466" spans="1:54" s="264" customFormat="1" ht="12" x14ac:dyDescent="0.2">
      <c r="A466" s="64"/>
      <c r="B466" s="251">
        <v>444</v>
      </c>
      <c r="C466" s="255"/>
      <c r="D466" s="255"/>
      <c r="E466" s="256"/>
      <c r="F466" s="257" t="str">
        <f>IFERROR(VLOOKUP(E466, Z!$A$2:$C$4127, 3, FALSE), "")</f>
        <v/>
      </c>
      <c r="G466" s="258"/>
      <c r="H466" s="255"/>
      <c r="I466" s="255"/>
      <c r="J466" s="256"/>
      <c r="K466" s="259"/>
      <c r="L466" s="260"/>
      <c r="M466" s="253">
        <f t="shared" si="408"/>
        <v>0</v>
      </c>
      <c r="N466" s="261"/>
      <c r="O466" s="260"/>
      <c r="P466" s="253">
        <f t="shared" si="412"/>
        <v>0</v>
      </c>
      <c r="Q466" s="261"/>
      <c r="R466" s="260"/>
      <c r="S466" s="262">
        <f t="shared" si="413"/>
        <v>0</v>
      </c>
      <c r="T466" s="268"/>
      <c r="U466" s="263">
        <f t="shared" si="414"/>
        <v>0</v>
      </c>
      <c r="V466" s="64"/>
      <c r="W466" s="210">
        <f t="shared" si="425"/>
        <v>0</v>
      </c>
      <c r="X466" s="210" t="str">
        <f t="shared" si="415"/>
        <v>-</v>
      </c>
      <c r="Y466" s="210" t="e">
        <f>IF(X466, MATCH(J466, Y!$F$62:$H$62, 0), 0)</f>
        <v>#VALUE!</v>
      </c>
      <c r="Z466" s="210" cm="1">
        <f t="array" ref="Z466">IFERROR(IF($X466, INDEX(Appliances, $W466, $Y466+3), 0), 0)</f>
        <v>0</v>
      </c>
      <c r="AA466" s="64"/>
      <c r="AB466" s="211" t="b">
        <f t="shared" si="409"/>
        <v>0</v>
      </c>
      <c r="AC466" s="211" cm="1">
        <f t="array" ref="AC466">IF($AB466, INDEX(Appliances, $W466, 9), 0)</f>
        <v>0</v>
      </c>
      <c r="AD466" s="211" cm="1">
        <f t="array" ref="AD466">IF($AB466, INDEX(Appliances, $W466, 10), 0)</f>
        <v>0</v>
      </c>
      <c r="AE466" s="212">
        <f t="shared" si="416"/>
        <v>0</v>
      </c>
      <c r="AF466" s="213">
        <f t="shared" si="417"/>
        <v>0</v>
      </c>
      <c r="AG466" s="222" t="str">
        <f t="shared" si="418"/>
        <v>-</v>
      </c>
      <c r="AH466" s="210">
        <f>_xlfn.MAXIFS(Y!$F$61:$J$61, Y!$F$61:$J$61, "&lt;="&amp;AG466)</f>
        <v>0</v>
      </c>
      <c r="AI466" s="210" cm="1">
        <f t="array" ref="AI466">IFERROR(IF(AE466&gt;0, INDEX(Appliances, $W466, MATCH($AH466, Y!$F$61:$J$61, 0)+3),0), 0)</f>
        <v>0</v>
      </c>
      <c r="AJ466" s="64"/>
      <c r="AK466" s="211" t="b">
        <f t="shared" si="410"/>
        <v>0</v>
      </c>
      <c r="AL466" s="211" cm="1">
        <f t="array" ref="AL466">IF($AK466, INDEX(Appliances, $W466, 9), 0)</f>
        <v>0</v>
      </c>
      <c r="AM466" s="211" cm="1">
        <f t="array" ref="AM466">IF($AK466, INDEX(Appliances, $W466, 10), 0)</f>
        <v>0</v>
      </c>
      <c r="AN466" s="212">
        <f t="shared" si="419"/>
        <v>0</v>
      </c>
      <c r="AO466" s="213">
        <f t="shared" si="420"/>
        <v>0</v>
      </c>
      <c r="AP466" s="222" t="str">
        <f t="shared" si="421"/>
        <v>-</v>
      </c>
      <c r="AQ466" s="210">
        <f>_xlfn.MAXIFS(Y!$F$61:$J$61, Y!$F$61:$J$61, "&lt;="&amp;AP466)</f>
        <v>0</v>
      </c>
      <c r="AR466" s="210" cm="1">
        <f t="array" ref="AR466">IFERROR(IF(AN466&gt;0, INDEX(Appliances, $W466, MATCH($AQ466, Y!$F$61:$J$61, 0)+3),0), 0)</f>
        <v>0</v>
      </c>
      <c r="AS466" s="64"/>
      <c r="AT466" s="211" t="b">
        <f t="shared" si="411"/>
        <v>0</v>
      </c>
      <c r="AU466" s="211">
        <f t="shared" si="332"/>
        <v>0</v>
      </c>
      <c r="AV466" s="211">
        <f t="shared" si="333"/>
        <v>0</v>
      </c>
      <c r="AW466" s="212">
        <f t="shared" si="422"/>
        <v>0</v>
      </c>
      <c r="AX466" s="213">
        <f t="shared" si="423"/>
        <v>0</v>
      </c>
      <c r="AY466" s="222" t="str">
        <f t="shared" si="424"/>
        <v>-</v>
      </c>
      <c r="AZ466" s="210">
        <f>_xlfn.MAXIFS(Y!$F$61:$J$61, Y!$F$61:$J$61, "&lt;="&amp;AY466)</f>
        <v>0</v>
      </c>
      <c r="BA466" s="210" cm="1">
        <f t="array" ref="BA466">IFERROR(IF(AW466&gt;0, INDEX(Appliances, $W466, MATCH($AQ466, Y!$F$61:$J$61, 0)+3),0), 0)</f>
        <v>0</v>
      </c>
      <c r="BB466" s="64"/>
    </row>
    <row r="467" spans="1:54" s="264" customFormat="1" ht="12" x14ac:dyDescent="0.2">
      <c r="A467" s="64"/>
      <c r="B467" s="251">
        <v>445</v>
      </c>
      <c r="C467" s="255"/>
      <c r="D467" s="255"/>
      <c r="E467" s="256"/>
      <c r="F467" s="257" t="str">
        <f>IFERROR(VLOOKUP(E467, Z!$A$2:$C$4127, 3, FALSE), "")</f>
        <v/>
      </c>
      <c r="G467" s="258"/>
      <c r="H467" s="255"/>
      <c r="I467" s="255"/>
      <c r="J467" s="256"/>
      <c r="K467" s="259"/>
      <c r="L467" s="260"/>
      <c r="M467" s="253">
        <f t="shared" si="408"/>
        <v>0</v>
      </c>
      <c r="N467" s="261"/>
      <c r="O467" s="260"/>
      <c r="P467" s="253">
        <f t="shared" si="412"/>
        <v>0</v>
      </c>
      <c r="Q467" s="261"/>
      <c r="R467" s="260"/>
      <c r="S467" s="262">
        <f t="shared" si="413"/>
        <v>0</v>
      </c>
      <c r="T467" s="268"/>
      <c r="U467" s="263">
        <f t="shared" si="414"/>
        <v>0</v>
      </c>
      <c r="V467" s="64"/>
      <c r="W467" s="210">
        <f t="shared" si="425"/>
        <v>0</v>
      </c>
      <c r="X467" s="210" t="str">
        <f t="shared" si="415"/>
        <v>-</v>
      </c>
      <c r="Y467" s="210" t="e">
        <f>IF(X467, MATCH(J467, Y!$F$62:$H$62, 0), 0)</f>
        <v>#VALUE!</v>
      </c>
      <c r="Z467" s="210" cm="1">
        <f t="array" ref="Z467">IFERROR(IF($X467, INDEX(Appliances, $W467, $Y467+3), 0), 0)</f>
        <v>0</v>
      </c>
      <c r="AA467" s="64"/>
      <c r="AB467" s="211" t="b">
        <f t="shared" si="409"/>
        <v>0</v>
      </c>
      <c r="AC467" s="211" cm="1">
        <f t="array" ref="AC467">IF($AB467, INDEX(Appliances, $W467, 9), 0)</f>
        <v>0</v>
      </c>
      <c r="AD467" s="211" cm="1">
        <f t="array" ref="AD467">IF($AB467, INDEX(Appliances, $W467, 10), 0)</f>
        <v>0</v>
      </c>
      <c r="AE467" s="212">
        <f t="shared" si="416"/>
        <v>0</v>
      </c>
      <c r="AF467" s="213">
        <f t="shared" si="417"/>
        <v>0</v>
      </c>
      <c r="AG467" s="222" t="str">
        <f t="shared" si="418"/>
        <v>-</v>
      </c>
      <c r="AH467" s="210">
        <f>_xlfn.MAXIFS(Y!$F$61:$J$61, Y!$F$61:$J$61, "&lt;="&amp;AG467)</f>
        <v>0</v>
      </c>
      <c r="AI467" s="210" cm="1">
        <f t="array" ref="AI467">IFERROR(IF(AE467&gt;0, INDEX(Appliances, $W467, MATCH($AH467, Y!$F$61:$J$61, 0)+3),0), 0)</f>
        <v>0</v>
      </c>
      <c r="AJ467" s="64"/>
      <c r="AK467" s="211" t="b">
        <f t="shared" si="410"/>
        <v>0</v>
      </c>
      <c r="AL467" s="211" cm="1">
        <f t="array" ref="AL467">IF($AK467, INDEX(Appliances, $W467, 9), 0)</f>
        <v>0</v>
      </c>
      <c r="AM467" s="211" cm="1">
        <f t="array" ref="AM467">IF($AK467, INDEX(Appliances, $W467, 10), 0)</f>
        <v>0</v>
      </c>
      <c r="AN467" s="212">
        <f t="shared" si="419"/>
        <v>0</v>
      </c>
      <c r="AO467" s="213">
        <f t="shared" si="420"/>
        <v>0</v>
      </c>
      <c r="AP467" s="222" t="str">
        <f t="shared" si="421"/>
        <v>-</v>
      </c>
      <c r="AQ467" s="210">
        <f>_xlfn.MAXIFS(Y!$F$61:$J$61, Y!$F$61:$J$61, "&lt;="&amp;AP467)</f>
        <v>0</v>
      </c>
      <c r="AR467" s="210" cm="1">
        <f t="array" ref="AR467">IFERROR(IF(AN467&gt;0, INDEX(Appliances, $W467, MATCH($AQ467, Y!$F$61:$J$61, 0)+3),0), 0)</f>
        <v>0</v>
      </c>
      <c r="AS467" s="64"/>
      <c r="AT467" s="211" t="b">
        <f t="shared" si="411"/>
        <v>0</v>
      </c>
      <c r="AU467" s="211">
        <f t="shared" si="329"/>
        <v>0</v>
      </c>
      <c r="AV467" s="211">
        <f t="shared" si="330"/>
        <v>0</v>
      </c>
      <c r="AW467" s="212">
        <f t="shared" si="422"/>
        <v>0</v>
      </c>
      <c r="AX467" s="213">
        <f t="shared" si="423"/>
        <v>0</v>
      </c>
      <c r="AY467" s="222" t="str">
        <f t="shared" si="424"/>
        <v>-</v>
      </c>
      <c r="AZ467" s="210">
        <f>_xlfn.MAXIFS(Y!$F$61:$J$61, Y!$F$61:$J$61, "&lt;="&amp;AY467)</f>
        <v>0</v>
      </c>
      <c r="BA467" s="210" cm="1">
        <f t="array" ref="BA467">IFERROR(IF(AW467&gt;0, INDEX(Appliances, $W467, MATCH($AQ467, Y!$F$61:$J$61, 0)+3),0), 0)</f>
        <v>0</v>
      </c>
      <c r="BB467" s="64"/>
    </row>
    <row r="468" spans="1:54" s="264" customFormat="1" ht="12" x14ac:dyDescent="0.2">
      <c r="A468" s="64"/>
      <c r="B468" s="251">
        <v>446</v>
      </c>
      <c r="C468" s="255"/>
      <c r="D468" s="255"/>
      <c r="E468" s="256"/>
      <c r="F468" s="257" t="str">
        <f>IFERROR(VLOOKUP(E468, Z!$A$2:$C$4127, 3, FALSE), "")</f>
        <v/>
      </c>
      <c r="G468" s="258"/>
      <c r="H468" s="255"/>
      <c r="I468" s="255"/>
      <c r="J468" s="256"/>
      <c r="K468" s="259"/>
      <c r="L468" s="260"/>
      <c r="M468" s="253">
        <f t="shared" si="408"/>
        <v>0</v>
      </c>
      <c r="N468" s="261"/>
      <c r="O468" s="260"/>
      <c r="P468" s="253">
        <f t="shared" si="412"/>
        <v>0</v>
      </c>
      <c r="Q468" s="261"/>
      <c r="R468" s="260"/>
      <c r="S468" s="262">
        <f t="shared" si="413"/>
        <v>0</v>
      </c>
      <c r="T468" s="268"/>
      <c r="U468" s="263">
        <f t="shared" si="414"/>
        <v>0</v>
      </c>
      <c r="V468" s="64"/>
      <c r="W468" s="210">
        <f t="shared" si="425"/>
        <v>0</v>
      </c>
      <c r="X468" s="210" t="str">
        <f t="shared" si="415"/>
        <v>-</v>
      </c>
      <c r="Y468" s="210" t="e">
        <f>IF(X468, MATCH(J468, Y!$F$62:$H$62, 0), 0)</f>
        <v>#VALUE!</v>
      </c>
      <c r="Z468" s="210" cm="1">
        <f t="array" ref="Z468">IFERROR(IF($X468, INDEX(Appliances, $W468, $Y468+3), 0), 0)</f>
        <v>0</v>
      </c>
      <c r="AA468" s="64"/>
      <c r="AB468" s="211" t="b">
        <f t="shared" si="409"/>
        <v>0</v>
      </c>
      <c r="AC468" s="211" cm="1">
        <f t="array" ref="AC468">IF($AB468, INDEX(Appliances, $W468, 9), 0)</f>
        <v>0</v>
      </c>
      <c r="AD468" s="211" cm="1">
        <f t="array" ref="AD468">IF($AB468, INDEX(Appliances, $W468, 10), 0)</f>
        <v>0</v>
      </c>
      <c r="AE468" s="212">
        <f t="shared" si="416"/>
        <v>0</v>
      </c>
      <c r="AF468" s="213">
        <f t="shared" si="417"/>
        <v>0</v>
      </c>
      <c r="AG468" s="222" t="str">
        <f t="shared" si="418"/>
        <v>-</v>
      </c>
      <c r="AH468" s="210">
        <f>_xlfn.MAXIFS(Y!$F$61:$J$61, Y!$F$61:$J$61, "&lt;="&amp;AG468)</f>
        <v>0</v>
      </c>
      <c r="AI468" s="210" cm="1">
        <f t="array" ref="AI468">IFERROR(IF(AE468&gt;0, INDEX(Appliances, $W468, MATCH($AH468, Y!$F$61:$J$61, 0)+3),0), 0)</f>
        <v>0</v>
      </c>
      <c r="AJ468" s="64"/>
      <c r="AK468" s="211" t="b">
        <f t="shared" si="410"/>
        <v>0</v>
      </c>
      <c r="AL468" s="211" cm="1">
        <f t="array" ref="AL468">IF($AK468, INDEX(Appliances, $W468, 9), 0)</f>
        <v>0</v>
      </c>
      <c r="AM468" s="211" cm="1">
        <f t="array" ref="AM468">IF($AK468, INDEX(Appliances, $W468, 10), 0)</f>
        <v>0</v>
      </c>
      <c r="AN468" s="212">
        <f t="shared" si="419"/>
        <v>0</v>
      </c>
      <c r="AO468" s="213">
        <f t="shared" si="420"/>
        <v>0</v>
      </c>
      <c r="AP468" s="222" t="str">
        <f t="shared" si="421"/>
        <v>-</v>
      </c>
      <c r="AQ468" s="210">
        <f>_xlfn.MAXIFS(Y!$F$61:$J$61, Y!$F$61:$J$61, "&lt;="&amp;AP468)</f>
        <v>0</v>
      </c>
      <c r="AR468" s="210" cm="1">
        <f t="array" ref="AR468">IFERROR(IF(AN468&gt;0, INDEX(Appliances, $W468, MATCH($AQ468, Y!$F$61:$J$61, 0)+3),0), 0)</f>
        <v>0</v>
      </c>
      <c r="AS468" s="64"/>
      <c r="AT468" s="211" t="b">
        <f t="shared" si="411"/>
        <v>0</v>
      </c>
      <c r="AU468" s="211">
        <f t="shared" si="332"/>
        <v>0</v>
      </c>
      <c r="AV468" s="211">
        <f t="shared" si="333"/>
        <v>0</v>
      </c>
      <c r="AW468" s="212">
        <f t="shared" si="422"/>
        <v>0</v>
      </c>
      <c r="AX468" s="213">
        <f t="shared" si="423"/>
        <v>0</v>
      </c>
      <c r="AY468" s="222" t="str">
        <f t="shared" si="424"/>
        <v>-</v>
      </c>
      <c r="AZ468" s="210">
        <f>_xlfn.MAXIFS(Y!$F$61:$J$61, Y!$F$61:$J$61, "&lt;="&amp;AY468)</f>
        <v>0</v>
      </c>
      <c r="BA468" s="210" cm="1">
        <f t="array" ref="BA468">IFERROR(IF(AW468&gt;0, INDEX(Appliances, $W468, MATCH($AQ468, Y!$F$61:$J$61, 0)+3),0), 0)</f>
        <v>0</v>
      </c>
      <c r="BB468" s="64"/>
    </row>
    <row r="469" spans="1:54" s="264" customFormat="1" ht="12" x14ac:dyDescent="0.2">
      <c r="A469" s="64"/>
      <c r="B469" s="251">
        <v>447</v>
      </c>
      <c r="C469" s="255"/>
      <c r="D469" s="255"/>
      <c r="E469" s="256"/>
      <c r="F469" s="257" t="str">
        <f>IFERROR(VLOOKUP(E469, Z!$A$2:$C$4127, 3, FALSE), "")</f>
        <v/>
      </c>
      <c r="G469" s="258"/>
      <c r="H469" s="255"/>
      <c r="I469" s="255"/>
      <c r="J469" s="256"/>
      <c r="K469" s="259"/>
      <c r="L469" s="260"/>
      <c r="M469" s="253">
        <f t="shared" si="408"/>
        <v>0</v>
      </c>
      <c r="N469" s="261"/>
      <c r="O469" s="260"/>
      <c r="P469" s="253">
        <f t="shared" si="412"/>
        <v>0</v>
      </c>
      <c r="Q469" s="261"/>
      <c r="R469" s="260"/>
      <c r="S469" s="262">
        <f t="shared" si="413"/>
        <v>0</v>
      </c>
      <c r="T469" s="268"/>
      <c r="U469" s="263">
        <f t="shared" si="414"/>
        <v>0</v>
      </c>
      <c r="V469" s="64"/>
      <c r="W469" s="210">
        <f t="shared" si="425"/>
        <v>0</v>
      </c>
      <c r="X469" s="210" t="str">
        <f t="shared" si="415"/>
        <v>-</v>
      </c>
      <c r="Y469" s="210" t="e">
        <f>IF(X469, MATCH(J469, Y!$F$62:$H$62, 0), 0)</f>
        <v>#VALUE!</v>
      </c>
      <c r="Z469" s="210" cm="1">
        <f t="array" ref="Z469">IFERROR(IF($X469, INDEX(Appliances, $W469, $Y469+3), 0), 0)</f>
        <v>0</v>
      </c>
      <c r="AA469" s="64"/>
      <c r="AB469" s="211" t="b">
        <f t="shared" si="409"/>
        <v>0</v>
      </c>
      <c r="AC469" s="211" cm="1">
        <f t="array" ref="AC469">IF($AB469, INDEX(Appliances, $W469, 9), 0)</f>
        <v>0</v>
      </c>
      <c r="AD469" s="211" cm="1">
        <f t="array" ref="AD469">IF($AB469, INDEX(Appliances, $W469, 10), 0)</f>
        <v>0</v>
      </c>
      <c r="AE469" s="212">
        <f t="shared" si="416"/>
        <v>0</v>
      </c>
      <c r="AF469" s="213">
        <f t="shared" si="417"/>
        <v>0</v>
      </c>
      <c r="AG469" s="222" t="str">
        <f t="shared" si="418"/>
        <v>-</v>
      </c>
      <c r="AH469" s="210">
        <f>_xlfn.MAXIFS(Y!$F$61:$J$61, Y!$F$61:$J$61, "&lt;="&amp;AG469)</f>
        <v>0</v>
      </c>
      <c r="AI469" s="210" cm="1">
        <f t="array" ref="AI469">IFERROR(IF(AE469&gt;0, INDEX(Appliances, $W469, MATCH($AH469, Y!$F$61:$J$61, 0)+3),0), 0)</f>
        <v>0</v>
      </c>
      <c r="AJ469" s="64"/>
      <c r="AK469" s="211" t="b">
        <f t="shared" si="410"/>
        <v>0</v>
      </c>
      <c r="AL469" s="211" cm="1">
        <f t="array" ref="AL469">IF($AK469, INDEX(Appliances, $W469, 9), 0)</f>
        <v>0</v>
      </c>
      <c r="AM469" s="211" cm="1">
        <f t="array" ref="AM469">IF($AK469, INDEX(Appliances, $W469, 10), 0)</f>
        <v>0</v>
      </c>
      <c r="AN469" s="212">
        <f t="shared" si="419"/>
        <v>0</v>
      </c>
      <c r="AO469" s="213">
        <f t="shared" si="420"/>
        <v>0</v>
      </c>
      <c r="AP469" s="222" t="str">
        <f t="shared" si="421"/>
        <v>-</v>
      </c>
      <c r="AQ469" s="210">
        <f>_xlfn.MAXIFS(Y!$F$61:$J$61, Y!$F$61:$J$61, "&lt;="&amp;AP469)</f>
        <v>0</v>
      </c>
      <c r="AR469" s="210" cm="1">
        <f t="array" ref="AR469">IFERROR(IF(AN469&gt;0, INDEX(Appliances, $W469, MATCH($AQ469, Y!$F$61:$J$61, 0)+3),0), 0)</f>
        <v>0</v>
      </c>
      <c r="AS469" s="64"/>
      <c r="AT469" s="211" t="b">
        <f t="shared" si="411"/>
        <v>0</v>
      </c>
      <c r="AU469" s="211">
        <f t="shared" si="329"/>
        <v>0</v>
      </c>
      <c r="AV469" s="211">
        <f t="shared" si="330"/>
        <v>0</v>
      </c>
      <c r="AW469" s="212">
        <f t="shared" si="422"/>
        <v>0</v>
      </c>
      <c r="AX469" s="213">
        <f t="shared" si="423"/>
        <v>0</v>
      </c>
      <c r="AY469" s="222" t="str">
        <f t="shared" si="424"/>
        <v>-</v>
      </c>
      <c r="AZ469" s="210">
        <f>_xlfn.MAXIFS(Y!$F$61:$J$61, Y!$F$61:$J$61, "&lt;="&amp;AY469)</f>
        <v>0</v>
      </c>
      <c r="BA469" s="210" cm="1">
        <f t="array" ref="BA469">IFERROR(IF(AW469&gt;0, INDEX(Appliances, $W469, MATCH($AQ469, Y!$F$61:$J$61, 0)+3),0), 0)</f>
        <v>0</v>
      </c>
      <c r="BB469" s="64"/>
    </row>
    <row r="470" spans="1:54" s="264" customFormat="1" ht="12" x14ac:dyDescent="0.2">
      <c r="A470" s="64"/>
      <c r="B470" s="251">
        <v>448</v>
      </c>
      <c r="C470" s="255"/>
      <c r="D470" s="255"/>
      <c r="E470" s="256"/>
      <c r="F470" s="257" t="str">
        <f>IFERROR(VLOOKUP(E470, Z!$A$2:$C$4127, 3, FALSE), "")</f>
        <v/>
      </c>
      <c r="G470" s="258"/>
      <c r="H470" s="255"/>
      <c r="I470" s="255"/>
      <c r="J470" s="256"/>
      <c r="K470" s="259"/>
      <c r="L470" s="260"/>
      <c r="M470" s="253">
        <f t="shared" ref="M470:M533" si="426">$AF470</f>
        <v>0</v>
      </c>
      <c r="N470" s="261"/>
      <c r="O470" s="260"/>
      <c r="P470" s="253">
        <f t="shared" si="412"/>
        <v>0</v>
      </c>
      <c r="Q470" s="261"/>
      <c r="R470" s="260"/>
      <c r="S470" s="262">
        <f t="shared" si="413"/>
        <v>0</v>
      </c>
      <c r="T470" s="268"/>
      <c r="U470" s="263">
        <f t="shared" si="414"/>
        <v>0</v>
      </c>
      <c r="V470" s="64"/>
      <c r="W470" s="210">
        <f t="shared" si="425"/>
        <v>0</v>
      </c>
      <c r="X470" s="210" t="str">
        <f t="shared" si="415"/>
        <v>-</v>
      </c>
      <c r="Y470" s="210" t="e">
        <f>IF(X470, MATCH(J470, Y!$F$62:$H$62, 0), 0)</f>
        <v>#VALUE!</v>
      </c>
      <c r="Z470" s="210" cm="1">
        <f t="array" ref="Z470">IFERROR(IF($X470, INDEX(Appliances, $W470, $Y470+3), 0), 0)</f>
        <v>0</v>
      </c>
      <c r="AA470" s="64"/>
      <c r="AB470" s="211" t="b">
        <f t="shared" si="409"/>
        <v>0</v>
      </c>
      <c r="AC470" s="211" cm="1">
        <f t="array" ref="AC470">IF($AB470, INDEX(Appliances, $W470, 9), 0)</f>
        <v>0</v>
      </c>
      <c r="AD470" s="211" cm="1">
        <f t="array" ref="AD470">IF($AB470, INDEX(Appliances, $W470, 10), 0)</f>
        <v>0</v>
      </c>
      <c r="AE470" s="212">
        <f t="shared" si="416"/>
        <v>0</v>
      </c>
      <c r="AF470" s="213">
        <f t="shared" si="417"/>
        <v>0</v>
      </c>
      <c r="AG470" s="222" t="str">
        <f t="shared" si="418"/>
        <v>-</v>
      </c>
      <c r="AH470" s="210">
        <f>_xlfn.MAXIFS(Y!$F$61:$J$61, Y!$F$61:$J$61, "&lt;="&amp;AG470)</f>
        <v>0</v>
      </c>
      <c r="AI470" s="210" cm="1">
        <f t="array" ref="AI470">IFERROR(IF(AE470&gt;0, INDEX(Appliances, $W470, MATCH($AH470, Y!$F$61:$J$61, 0)+3),0), 0)</f>
        <v>0</v>
      </c>
      <c r="AJ470" s="64"/>
      <c r="AK470" s="211" t="b">
        <f t="shared" si="410"/>
        <v>0</v>
      </c>
      <c r="AL470" s="211" cm="1">
        <f t="array" ref="AL470">IF($AK470, INDEX(Appliances, $W470, 9), 0)</f>
        <v>0</v>
      </c>
      <c r="AM470" s="211" cm="1">
        <f t="array" ref="AM470">IF($AK470, INDEX(Appliances, $W470, 10), 0)</f>
        <v>0</v>
      </c>
      <c r="AN470" s="212">
        <f t="shared" si="419"/>
        <v>0</v>
      </c>
      <c r="AO470" s="213">
        <f t="shared" si="420"/>
        <v>0</v>
      </c>
      <c r="AP470" s="222" t="str">
        <f t="shared" si="421"/>
        <v>-</v>
      </c>
      <c r="AQ470" s="210">
        <f>_xlfn.MAXIFS(Y!$F$61:$J$61, Y!$F$61:$J$61, "&lt;="&amp;AP470)</f>
        <v>0</v>
      </c>
      <c r="AR470" s="210" cm="1">
        <f t="array" ref="AR470">IFERROR(IF(AN470&gt;0, INDEX(Appliances, $W470, MATCH($AQ470, Y!$F$61:$J$61, 0)+3),0), 0)</f>
        <v>0</v>
      </c>
      <c r="AS470" s="64"/>
      <c r="AT470" s="211" t="b">
        <f t="shared" si="411"/>
        <v>0</v>
      </c>
      <c r="AU470" s="211">
        <f t="shared" si="332"/>
        <v>0</v>
      </c>
      <c r="AV470" s="211">
        <f t="shared" si="333"/>
        <v>0</v>
      </c>
      <c r="AW470" s="212">
        <f t="shared" si="422"/>
        <v>0</v>
      </c>
      <c r="AX470" s="213">
        <f t="shared" si="423"/>
        <v>0</v>
      </c>
      <c r="AY470" s="222" t="str">
        <f t="shared" si="424"/>
        <v>-</v>
      </c>
      <c r="AZ470" s="210">
        <f>_xlfn.MAXIFS(Y!$F$61:$J$61, Y!$F$61:$J$61, "&lt;="&amp;AY470)</f>
        <v>0</v>
      </c>
      <c r="BA470" s="210" cm="1">
        <f t="array" ref="BA470">IFERROR(IF(AW470&gt;0, INDEX(Appliances, $W470, MATCH($AQ470, Y!$F$61:$J$61, 0)+3),0), 0)</f>
        <v>0</v>
      </c>
      <c r="BB470" s="64"/>
    </row>
    <row r="471" spans="1:54" s="264" customFormat="1" ht="12" x14ac:dyDescent="0.2">
      <c r="A471" s="64"/>
      <c r="B471" s="251">
        <v>449</v>
      </c>
      <c r="C471" s="255"/>
      <c r="D471" s="255"/>
      <c r="E471" s="256"/>
      <c r="F471" s="257" t="str">
        <f>IFERROR(VLOOKUP(E471, Z!$A$2:$C$4127, 3, FALSE), "")</f>
        <v/>
      </c>
      <c r="G471" s="258"/>
      <c r="H471" s="255"/>
      <c r="I471" s="255"/>
      <c r="J471" s="256"/>
      <c r="K471" s="259"/>
      <c r="L471" s="260"/>
      <c r="M471" s="253">
        <f t="shared" si="426"/>
        <v>0</v>
      </c>
      <c r="N471" s="261"/>
      <c r="O471" s="260"/>
      <c r="P471" s="253">
        <f t="shared" si="412"/>
        <v>0</v>
      </c>
      <c r="Q471" s="261"/>
      <c r="R471" s="260"/>
      <c r="S471" s="262">
        <f t="shared" si="413"/>
        <v>0</v>
      </c>
      <c r="T471" s="268"/>
      <c r="U471" s="263">
        <f t="shared" si="414"/>
        <v>0</v>
      </c>
      <c r="V471" s="64"/>
      <c r="W471" s="210">
        <f t="shared" si="425"/>
        <v>0</v>
      </c>
      <c r="X471" s="210" t="str">
        <f t="shared" si="415"/>
        <v>-</v>
      </c>
      <c r="Y471" s="210" t="e">
        <f>IF(X471, MATCH(J471, Y!$F$62:$H$62, 0), 0)</f>
        <v>#VALUE!</v>
      </c>
      <c r="Z471" s="210" cm="1">
        <f t="array" ref="Z471">IFERROR(IF($X471, INDEX(Appliances, $W471, $Y471+3), 0), 0)</f>
        <v>0</v>
      </c>
      <c r="AA471" s="64"/>
      <c r="AB471" s="211" t="b">
        <f t="shared" ref="AB471:AB534" si="427">IF(OR($W471=9, $W471&gt;=12), TRUE, FALSE)</f>
        <v>0</v>
      </c>
      <c r="AC471" s="211" cm="1">
        <f t="array" ref="AC471">IF($AB471, INDEX(Appliances, $W471, 9), 0)</f>
        <v>0</v>
      </c>
      <c r="AD471" s="211" cm="1">
        <f t="array" ref="AD471">IF($AB471, INDEX(Appliances, $W471, 10), 0)</f>
        <v>0</v>
      </c>
      <c r="AE471" s="212">
        <f t="shared" si="416"/>
        <v>0</v>
      </c>
      <c r="AF471" s="213">
        <f t="shared" si="417"/>
        <v>0</v>
      </c>
      <c r="AG471" s="222" t="str">
        <f t="shared" si="418"/>
        <v>-</v>
      </c>
      <c r="AH471" s="210">
        <f>_xlfn.MAXIFS(Y!$F$61:$J$61, Y!$F$61:$J$61, "&lt;="&amp;AG471)</f>
        <v>0</v>
      </c>
      <c r="AI471" s="210" cm="1">
        <f t="array" ref="AI471">IFERROR(IF(AE471&gt;0, INDEX(Appliances, $W471, MATCH($AH471, Y!$F$61:$J$61, 0)+3),0), 0)</f>
        <v>0</v>
      </c>
      <c r="AJ471" s="64"/>
      <c r="AK471" s="211" t="b">
        <f t="shared" ref="AK471:AK534" si="428">IF($W471=11, TRUE, FALSE)</f>
        <v>0</v>
      </c>
      <c r="AL471" s="211" cm="1">
        <f t="array" ref="AL471">IF($AK471, INDEX(Appliances, $W471, 9), 0)</f>
        <v>0</v>
      </c>
      <c r="AM471" s="211" cm="1">
        <f t="array" ref="AM471">IF($AK471, INDEX(Appliances, $W471, 10), 0)</f>
        <v>0</v>
      </c>
      <c r="AN471" s="212">
        <f t="shared" si="419"/>
        <v>0</v>
      </c>
      <c r="AO471" s="213">
        <f t="shared" si="420"/>
        <v>0</v>
      </c>
      <c r="AP471" s="222" t="str">
        <f t="shared" si="421"/>
        <v>-</v>
      </c>
      <c r="AQ471" s="210">
        <f>_xlfn.MAXIFS(Y!$F$61:$J$61, Y!$F$61:$J$61, "&lt;="&amp;AP471)</f>
        <v>0</v>
      </c>
      <c r="AR471" s="210" cm="1">
        <f t="array" ref="AR471">IFERROR(IF(AN471&gt;0, INDEX(Appliances, $W471, MATCH($AQ471, Y!$F$61:$J$61, 0)+3),0), 0)</f>
        <v>0</v>
      </c>
      <c r="AS471" s="64"/>
      <c r="AT471" s="211" t="b">
        <f t="shared" ref="AT471:AT534" si="429">IF(OR($W471=11, $W471=10), TRUE, FALSE)</f>
        <v>0</v>
      </c>
      <c r="AU471" s="211">
        <f t="shared" si="329"/>
        <v>0</v>
      </c>
      <c r="AV471" s="211">
        <f t="shared" si="330"/>
        <v>0</v>
      </c>
      <c r="AW471" s="212">
        <f t="shared" si="422"/>
        <v>0</v>
      </c>
      <c r="AX471" s="213">
        <f t="shared" si="423"/>
        <v>0</v>
      </c>
      <c r="AY471" s="222" t="str">
        <f t="shared" si="424"/>
        <v>-</v>
      </c>
      <c r="AZ471" s="210">
        <f>_xlfn.MAXIFS(Y!$F$61:$J$61, Y!$F$61:$J$61, "&lt;="&amp;AY471)</f>
        <v>0</v>
      </c>
      <c r="BA471" s="210" cm="1">
        <f t="array" ref="BA471">IFERROR(IF(AW471&gt;0, INDEX(Appliances, $W471, MATCH($AQ471, Y!$F$61:$J$61, 0)+3),0), 0)</f>
        <v>0</v>
      </c>
      <c r="BB471" s="64"/>
    </row>
    <row r="472" spans="1:54" s="264" customFormat="1" ht="12" x14ac:dyDescent="0.2">
      <c r="A472" s="64"/>
      <c r="B472" s="251">
        <v>450</v>
      </c>
      <c r="C472" s="255"/>
      <c r="D472" s="255"/>
      <c r="E472" s="256"/>
      <c r="F472" s="257" t="str">
        <f>IFERROR(VLOOKUP(E472, Z!$A$2:$C$4127, 3, FALSE), "")</f>
        <v/>
      </c>
      <c r="G472" s="258"/>
      <c r="H472" s="255"/>
      <c r="I472" s="255"/>
      <c r="J472" s="256"/>
      <c r="K472" s="259"/>
      <c r="L472" s="260"/>
      <c r="M472" s="253">
        <f t="shared" si="426"/>
        <v>0</v>
      </c>
      <c r="N472" s="261"/>
      <c r="O472" s="260"/>
      <c r="P472" s="253">
        <f t="shared" si="412"/>
        <v>0</v>
      </c>
      <c r="Q472" s="261"/>
      <c r="R472" s="260"/>
      <c r="S472" s="262">
        <f t="shared" si="413"/>
        <v>0</v>
      </c>
      <c r="T472" s="268"/>
      <c r="U472" s="263">
        <f t="shared" si="414"/>
        <v>0</v>
      </c>
      <c r="V472" s="64"/>
      <c r="W472" s="210">
        <f t="shared" si="425"/>
        <v>0</v>
      </c>
      <c r="X472" s="210" t="str">
        <f t="shared" si="415"/>
        <v>-</v>
      </c>
      <c r="Y472" s="210" t="e">
        <f>IF(X472, MATCH(J472, Y!$F$62:$H$62, 0), 0)</f>
        <v>#VALUE!</v>
      </c>
      <c r="Z472" s="210" cm="1">
        <f t="array" ref="Z472">IFERROR(IF($X472, INDEX(Appliances, $W472, $Y472+3), 0), 0)</f>
        <v>0</v>
      </c>
      <c r="AA472" s="64"/>
      <c r="AB472" s="211" t="b">
        <f t="shared" si="427"/>
        <v>0</v>
      </c>
      <c r="AC472" s="211" cm="1">
        <f t="array" ref="AC472">IF($AB472, INDEX(Appliances, $W472, 9), 0)</f>
        <v>0</v>
      </c>
      <c r="AD472" s="211" cm="1">
        <f t="array" ref="AD472">IF($AB472, INDEX(Appliances, $W472, 10), 0)</f>
        <v>0</v>
      </c>
      <c r="AE472" s="212">
        <f t="shared" si="416"/>
        <v>0</v>
      </c>
      <c r="AF472" s="213">
        <f t="shared" si="417"/>
        <v>0</v>
      </c>
      <c r="AG472" s="222" t="str">
        <f t="shared" si="418"/>
        <v>-</v>
      </c>
      <c r="AH472" s="210">
        <f>_xlfn.MAXIFS(Y!$F$61:$J$61, Y!$F$61:$J$61, "&lt;="&amp;AG472)</f>
        <v>0</v>
      </c>
      <c r="AI472" s="210" cm="1">
        <f t="array" ref="AI472">IFERROR(IF(AE472&gt;0, INDEX(Appliances, $W472, MATCH($AH472, Y!$F$61:$J$61, 0)+3),0), 0)</f>
        <v>0</v>
      </c>
      <c r="AJ472" s="64"/>
      <c r="AK472" s="211" t="b">
        <f t="shared" si="428"/>
        <v>0</v>
      </c>
      <c r="AL472" s="211" cm="1">
        <f t="array" ref="AL472">IF($AK472, INDEX(Appliances, $W472, 9), 0)</f>
        <v>0</v>
      </c>
      <c r="AM472" s="211" cm="1">
        <f t="array" ref="AM472">IF($AK472, INDEX(Appliances, $W472, 10), 0)</f>
        <v>0</v>
      </c>
      <c r="AN472" s="212">
        <f t="shared" si="419"/>
        <v>0</v>
      </c>
      <c r="AO472" s="213">
        <f t="shared" si="420"/>
        <v>0</v>
      </c>
      <c r="AP472" s="222" t="str">
        <f t="shared" si="421"/>
        <v>-</v>
      </c>
      <c r="AQ472" s="210">
        <f>_xlfn.MAXIFS(Y!$F$61:$J$61, Y!$F$61:$J$61, "&lt;="&amp;AP472)</f>
        <v>0</v>
      </c>
      <c r="AR472" s="210" cm="1">
        <f t="array" ref="AR472">IFERROR(IF(AN472&gt;0, INDEX(Appliances, $W472, MATCH($AQ472, Y!$F$61:$J$61, 0)+3),0), 0)</f>
        <v>0</v>
      </c>
      <c r="AS472" s="64"/>
      <c r="AT472" s="211" t="b">
        <f t="shared" si="429"/>
        <v>0</v>
      </c>
      <c r="AU472" s="211">
        <f t="shared" si="332"/>
        <v>0</v>
      </c>
      <c r="AV472" s="211">
        <f t="shared" si="333"/>
        <v>0</v>
      </c>
      <c r="AW472" s="212">
        <f t="shared" si="422"/>
        <v>0</v>
      </c>
      <c r="AX472" s="213">
        <f t="shared" si="423"/>
        <v>0</v>
      </c>
      <c r="AY472" s="222" t="str">
        <f t="shared" si="424"/>
        <v>-</v>
      </c>
      <c r="AZ472" s="210">
        <f>_xlfn.MAXIFS(Y!$F$61:$J$61, Y!$F$61:$J$61, "&lt;="&amp;AY472)</f>
        <v>0</v>
      </c>
      <c r="BA472" s="210" cm="1">
        <f t="array" ref="BA472">IFERROR(IF(AW472&gt;0, INDEX(Appliances, $W472, MATCH($AQ472, Y!$F$61:$J$61, 0)+3),0), 0)</f>
        <v>0</v>
      </c>
      <c r="BB472" s="64"/>
    </row>
    <row r="473" spans="1:54" s="264" customFormat="1" ht="12" x14ac:dyDescent="0.2">
      <c r="A473" s="64"/>
      <c r="B473" s="251">
        <v>451</v>
      </c>
      <c r="C473" s="255"/>
      <c r="D473" s="255"/>
      <c r="E473" s="256"/>
      <c r="F473" s="257" t="str">
        <f>IFERROR(VLOOKUP(E473, Z!$A$2:$C$4127, 3, FALSE), "")</f>
        <v/>
      </c>
      <c r="G473" s="258"/>
      <c r="H473" s="255"/>
      <c r="I473" s="255"/>
      <c r="J473" s="256"/>
      <c r="K473" s="259"/>
      <c r="L473" s="260"/>
      <c r="M473" s="253">
        <f t="shared" si="426"/>
        <v>0</v>
      </c>
      <c r="N473" s="261"/>
      <c r="O473" s="260"/>
      <c r="P473" s="253">
        <f t="shared" si="412"/>
        <v>0</v>
      </c>
      <c r="Q473" s="261"/>
      <c r="R473" s="260"/>
      <c r="S473" s="262">
        <f t="shared" si="413"/>
        <v>0</v>
      </c>
      <c r="T473" s="268"/>
      <c r="U473" s="263">
        <f t="shared" si="414"/>
        <v>0</v>
      </c>
      <c r="V473" s="64"/>
      <c r="W473" s="210">
        <f t="shared" si="425"/>
        <v>0</v>
      </c>
      <c r="X473" s="210" t="str">
        <f t="shared" si="415"/>
        <v>-</v>
      </c>
      <c r="Y473" s="210" t="e">
        <f>IF(X473, MATCH(J473, Y!$F$62:$H$62, 0), 0)</f>
        <v>#VALUE!</v>
      </c>
      <c r="Z473" s="210" cm="1">
        <f t="array" ref="Z473">IFERROR(IF($X473, INDEX(Appliances, $W473, $Y473+3), 0), 0)</f>
        <v>0</v>
      </c>
      <c r="AA473" s="64"/>
      <c r="AB473" s="211" t="b">
        <f t="shared" si="427"/>
        <v>0</v>
      </c>
      <c r="AC473" s="211" cm="1">
        <f t="array" ref="AC473">IF($AB473, INDEX(Appliances, $W473, 9), 0)</f>
        <v>0</v>
      </c>
      <c r="AD473" s="211" cm="1">
        <f t="array" ref="AD473">IF($AB473, INDEX(Appliances, $W473, 10), 0)</f>
        <v>0</v>
      </c>
      <c r="AE473" s="212">
        <f t="shared" si="416"/>
        <v>0</v>
      </c>
      <c r="AF473" s="213">
        <f t="shared" si="417"/>
        <v>0</v>
      </c>
      <c r="AG473" s="222" t="str">
        <f t="shared" si="418"/>
        <v>-</v>
      </c>
      <c r="AH473" s="210">
        <f>_xlfn.MAXIFS(Y!$F$61:$J$61, Y!$F$61:$J$61, "&lt;="&amp;AG473)</f>
        <v>0</v>
      </c>
      <c r="AI473" s="210" cm="1">
        <f t="array" ref="AI473">IFERROR(IF(AE473&gt;0, INDEX(Appliances, $W473, MATCH($AH473, Y!$F$61:$J$61, 0)+3),0), 0)</f>
        <v>0</v>
      </c>
      <c r="AJ473" s="64"/>
      <c r="AK473" s="211" t="b">
        <f t="shared" si="428"/>
        <v>0</v>
      </c>
      <c r="AL473" s="211" cm="1">
        <f t="array" ref="AL473">IF($AK473, INDEX(Appliances, $W473, 9), 0)</f>
        <v>0</v>
      </c>
      <c r="AM473" s="211" cm="1">
        <f t="array" ref="AM473">IF($AK473, INDEX(Appliances, $W473, 10), 0)</f>
        <v>0</v>
      </c>
      <c r="AN473" s="212">
        <f t="shared" si="419"/>
        <v>0</v>
      </c>
      <c r="AO473" s="213">
        <f t="shared" si="420"/>
        <v>0</v>
      </c>
      <c r="AP473" s="222" t="str">
        <f t="shared" si="421"/>
        <v>-</v>
      </c>
      <c r="AQ473" s="210">
        <f>_xlfn.MAXIFS(Y!$F$61:$J$61, Y!$F$61:$J$61, "&lt;="&amp;AP473)</f>
        <v>0</v>
      </c>
      <c r="AR473" s="210" cm="1">
        <f t="array" ref="AR473">IFERROR(IF(AN473&gt;0, INDEX(Appliances, $W473, MATCH($AQ473, Y!$F$61:$J$61, 0)+3),0), 0)</f>
        <v>0</v>
      </c>
      <c r="AS473" s="64"/>
      <c r="AT473" s="211" t="b">
        <f t="shared" si="429"/>
        <v>0</v>
      </c>
      <c r="AU473" s="211">
        <f t="shared" si="329"/>
        <v>0</v>
      </c>
      <c r="AV473" s="211">
        <f t="shared" si="330"/>
        <v>0</v>
      </c>
      <c r="AW473" s="212">
        <f t="shared" si="422"/>
        <v>0</v>
      </c>
      <c r="AX473" s="213">
        <f t="shared" si="423"/>
        <v>0</v>
      </c>
      <c r="AY473" s="222" t="str">
        <f t="shared" si="424"/>
        <v>-</v>
      </c>
      <c r="AZ473" s="210">
        <f>_xlfn.MAXIFS(Y!$F$61:$J$61, Y!$F$61:$J$61, "&lt;="&amp;AY473)</f>
        <v>0</v>
      </c>
      <c r="BA473" s="210" cm="1">
        <f t="array" ref="BA473">IFERROR(IF(AW473&gt;0, INDEX(Appliances, $W473, MATCH($AQ473, Y!$F$61:$J$61, 0)+3),0), 0)</f>
        <v>0</v>
      </c>
      <c r="BB473" s="64"/>
    </row>
    <row r="474" spans="1:54" s="264" customFormat="1" ht="12" x14ac:dyDescent="0.2">
      <c r="A474" s="64"/>
      <c r="B474" s="251">
        <v>452</v>
      </c>
      <c r="C474" s="255"/>
      <c r="D474" s="255"/>
      <c r="E474" s="256"/>
      <c r="F474" s="257" t="str">
        <f>IFERROR(VLOOKUP(E474, Z!$A$2:$C$4127, 3, FALSE), "")</f>
        <v/>
      </c>
      <c r="G474" s="258"/>
      <c r="H474" s="255"/>
      <c r="I474" s="255"/>
      <c r="J474" s="256"/>
      <c r="K474" s="259"/>
      <c r="L474" s="260"/>
      <c r="M474" s="253">
        <f t="shared" si="426"/>
        <v>0</v>
      </c>
      <c r="N474" s="261"/>
      <c r="O474" s="260"/>
      <c r="P474" s="253">
        <f t="shared" si="412"/>
        <v>0</v>
      </c>
      <c r="Q474" s="261"/>
      <c r="R474" s="260"/>
      <c r="S474" s="262">
        <f t="shared" si="413"/>
        <v>0</v>
      </c>
      <c r="T474" s="268"/>
      <c r="U474" s="263">
        <f t="shared" si="414"/>
        <v>0</v>
      </c>
      <c r="V474" s="64"/>
      <c r="W474" s="210">
        <f t="shared" si="425"/>
        <v>0</v>
      </c>
      <c r="X474" s="210" t="str">
        <f t="shared" si="415"/>
        <v>-</v>
      </c>
      <c r="Y474" s="210" t="e">
        <f>IF(X474, MATCH(J474, Y!$F$62:$H$62, 0), 0)</f>
        <v>#VALUE!</v>
      </c>
      <c r="Z474" s="210" cm="1">
        <f t="array" ref="Z474">IFERROR(IF($X474, INDEX(Appliances, $W474, $Y474+3), 0), 0)</f>
        <v>0</v>
      </c>
      <c r="AA474" s="64"/>
      <c r="AB474" s="211" t="b">
        <f t="shared" si="427"/>
        <v>0</v>
      </c>
      <c r="AC474" s="211" cm="1">
        <f t="array" ref="AC474">IF($AB474, INDEX(Appliances, $W474, 9), 0)</f>
        <v>0</v>
      </c>
      <c r="AD474" s="211" cm="1">
        <f t="array" ref="AD474">IF($AB474, INDEX(Appliances, $W474, 10), 0)</f>
        <v>0</v>
      </c>
      <c r="AE474" s="212">
        <f t="shared" si="416"/>
        <v>0</v>
      </c>
      <c r="AF474" s="213">
        <f t="shared" si="417"/>
        <v>0</v>
      </c>
      <c r="AG474" s="222" t="str">
        <f t="shared" si="418"/>
        <v>-</v>
      </c>
      <c r="AH474" s="210">
        <f>_xlfn.MAXIFS(Y!$F$61:$J$61, Y!$F$61:$J$61, "&lt;="&amp;AG474)</f>
        <v>0</v>
      </c>
      <c r="AI474" s="210" cm="1">
        <f t="array" ref="AI474">IFERROR(IF(AE474&gt;0, INDEX(Appliances, $W474, MATCH($AH474, Y!$F$61:$J$61, 0)+3),0), 0)</f>
        <v>0</v>
      </c>
      <c r="AJ474" s="64"/>
      <c r="AK474" s="211" t="b">
        <f t="shared" si="428"/>
        <v>0</v>
      </c>
      <c r="AL474" s="211" cm="1">
        <f t="array" ref="AL474">IF($AK474, INDEX(Appliances, $W474, 9), 0)</f>
        <v>0</v>
      </c>
      <c r="AM474" s="211" cm="1">
        <f t="array" ref="AM474">IF($AK474, INDEX(Appliances, $W474, 10), 0)</f>
        <v>0</v>
      </c>
      <c r="AN474" s="212">
        <f t="shared" si="419"/>
        <v>0</v>
      </c>
      <c r="AO474" s="213">
        <f t="shared" si="420"/>
        <v>0</v>
      </c>
      <c r="AP474" s="222" t="str">
        <f t="shared" si="421"/>
        <v>-</v>
      </c>
      <c r="AQ474" s="210">
        <f>_xlfn.MAXIFS(Y!$F$61:$J$61, Y!$F$61:$J$61, "&lt;="&amp;AP474)</f>
        <v>0</v>
      </c>
      <c r="AR474" s="210" cm="1">
        <f t="array" ref="AR474">IFERROR(IF(AN474&gt;0, INDEX(Appliances, $W474, MATCH($AQ474, Y!$F$61:$J$61, 0)+3),0), 0)</f>
        <v>0</v>
      </c>
      <c r="AS474" s="64"/>
      <c r="AT474" s="211" t="b">
        <f t="shared" si="429"/>
        <v>0</v>
      </c>
      <c r="AU474" s="211">
        <f t="shared" si="332"/>
        <v>0</v>
      </c>
      <c r="AV474" s="211">
        <f t="shared" si="333"/>
        <v>0</v>
      </c>
      <c r="AW474" s="212">
        <f t="shared" si="422"/>
        <v>0</v>
      </c>
      <c r="AX474" s="213">
        <f t="shared" si="423"/>
        <v>0</v>
      </c>
      <c r="AY474" s="222" t="str">
        <f t="shared" si="424"/>
        <v>-</v>
      </c>
      <c r="AZ474" s="210">
        <f>_xlfn.MAXIFS(Y!$F$61:$J$61, Y!$F$61:$J$61, "&lt;="&amp;AY474)</f>
        <v>0</v>
      </c>
      <c r="BA474" s="210" cm="1">
        <f t="array" ref="BA474">IFERROR(IF(AW474&gt;0, INDEX(Appliances, $W474, MATCH($AQ474, Y!$F$61:$J$61, 0)+3),0), 0)</f>
        <v>0</v>
      </c>
      <c r="BB474" s="64"/>
    </row>
    <row r="475" spans="1:54" s="264" customFormat="1" ht="12" x14ac:dyDescent="0.2">
      <c r="A475" s="64"/>
      <c r="B475" s="251">
        <v>453</v>
      </c>
      <c r="C475" s="255"/>
      <c r="D475" s="255"/>
      <c r="E475" s="256"/>
      <c r="F475" s="257" t="str">
        <f>IFERROR(VLOOKUP(E475, Z!$A$2:$C$4127, 3, FALSE), "")</f>
        <v/>
      </c>
      <c r="G475" s="258"/>
      <c r="H475" s="255"/>
      <c r="I475" s="255"/>
      <c r="J475" s="256"/>
      <c r="K475" s="259"/>
      <c r="L475" s="260"/>
      <c r="M475" s="253">
        <f t="shared" si="426"/>
        <v>0</v>
      </c>
      <c r="N475" s="261"/>
      <c r="O475" s="260"/>
      <c r="P475" s="253">
        <f t="shared" si="412"/>
        <v>0</v>
      </c>
      <c r="Q475" s="261"/>
      <c r="R475" s="260"/>
      <c r="S475" s="262">
        <f t="shared" si="413"/>
        <v>0</v>
      </c>
      <c r="T475" s="268"/>
      <c r="U475" s="263">
        <f t="shared" si="414"/>
        <v>0</v>
      </c>
      <c r="V475" s="64"/>
      <c r="W475" s="210">
        <f t="shared" si="425"/>
        <v>0</v>
      </c>
      <c r="X475" s="210" t="str">
        <f t="shared" si="415"/>
        <v>-</v>
      </c>
      <c r="Y475" s="210" t="e">
        <f>IF(X475, MATCH(J475, Y!$F$62:$H$62, 0), 0)</f>
        <v>#VALUE!</v>
      </c>
      <c r="Z475" s="210" cm="1">
        <f t="array" ref="Z475">IFERROR(IF($X475, INDEX(Appliances, $W475, $Y475+3), 0), 0)</f>
        <v>0</v>
      </c>
      <c r="AA475" s="64"/>
      <c r="AB475" s="211" t="b">
        <f t="shared" si="427"/>
        <v>0</v>
      </c>
      <c r="AC475" s="211" cm="1">
        <f t="array" ref="AC475">IF($AB475, INDEX(Appliances, $W475, 9), 0)</f>
        <v>0</v>
      </c>
      <c r="AD475" s="211" cm="1">
        <f t="array" ref="AD475">IF($AB475, INDEX(Appliances, $W475, 10), 0)</f>
        <v>0</v>
      </c>
      <c r="AE475" s="212">
        <f t="shared" si="416"/>
        <v>0</v>
      </c>
      <c r="AF475" s="213">
        <f t="shared" si="417"/>
        <v>0</v>
      </c>
      <c r="AG475" s="222" t="str">
        <f t="shared" si="418"/>
        <v>-</v>
      </c>
      <c r="AH475" s="210">
        <f>_xlfn.MAXIFS(Y!$F$61:$J$61, Y!$F$61:$J$61, "&lt;="&amp;AG475)</f>
        <v>0</v>
      </c>
      <c r="AI475" s="210" cm="1">
        <f t="array" ref="AI475">IFERROR(IF(AE475&gt;0, INDEX(Appliances, $W475, MATCH($AH475, Y!$F$61:$J$61, 0)+3),0), 0)</f>
        <v>0</v>
      </c>
      <c r="AJ475" s="64"/>
      <c r="AK475" s="211" t="b">
        <f t="shared" si="428"/>
        <v>0</v>
      </c>
      <c r="AL475" s="211" cm="1">
        <f t="array" ref="AL475">IF($AK475, INDEX(Appliances, $W475, 9), 0)</f>
        <v>0</v>
      </c>
      <c r="AM475" s="211" cm="1">
        <f t="array" ref="AM475">IF($AK475, INDEX(Appliances, $W475, 10), 0)</f>
        <v>0</v>
      </c>
      <c r="AN475" s="212">
        <f t="shared" si="419"/>
        <v>0</v>
      </c>
      <c r="AO475" s="213">
        <f t="shared" si="420"/>
        <v>0</v>
      </c>
      <c r="AP475" s="222" t="str">
        <f t="shared" si="421"/>
        <v>-</v>
      </c>
      <c r="AQ475" s="210">
        <f>_xlfn.MAXIFS(Y!$F$61:$J$61, Y!$F$61:$J$61, "&lt;="&amp;AP475)</f>
        <v>0</v>
      </c>
      <c r="AR475" s="210" cm="1">
        <f t="array" ref="AR475">IFERROR(IF(AN475&gt;0, INDEX(Appliances, $W475, MATCH($AQ475, Y!$F$61:$J$61, 0)+3),0), 0)</f>
        <v>0</v>
      </c>
      <c r="AS475" s="64"/>
      <c r="AT475" s="211" t="b">
        <f t="shared" si="429"/>
        <v>0</v>
      </c>
      <c r="AU475" s="211">
        <f t="shared" si="329"/>
        <v>0</v>
      </c>
      <c r="AV475" s="211">
        <f t="shared" si="330"/>
        <v>0</v>
      </c>
      <c r="AW475" s="212">
        <f t="shared" si="422"/>
        <v>0</v>
      </c>
      <c r="AX475" s="213">
        <f t="shared" si="423"/>
        <v>0</v>
      </c>
      <c r="AY475" s="222" t="str">
        <f t="shared" si="424"/>
        <v>-</v>
      </c>
      <c r="AZ475" s="210">
        <f>_xlfn.MAXIFS(Y!$F$61:$J$61, Y!$F$61:$J$61, "&lt;="&amp;AY475)</f>
        <v>0</v>
      </c>
      <c r="BA475" s="210" cm="1">
        <f t="array" ref="BA475">IFERROR(IF(AW475&gt;0, INDEX(Appliances, $W475, MATCH($AQ475, Y!$F$61:$J$61, 0)+3),0), 0)</f>
        <v>0</v>
      </c>
      <c r="BB475" s="64"/>
    </row>
    <row r="476" spans="1:54" s="264" customFormat="1" ht="12" x14ac:dyDescent="0.2">
      <c r="A476" s="64"/>
      <c r="B476" s="251">
        <v>454</v>
      </c>
      <c r="C476" s="255"/>
      <c r="D476" s="255"/>
      <c r="E476" s="256"/>
      <c r="F476" s="257" t="str">
        <f>IFERROR(VLOOKUP(E476, Z!$A$2:$C$4127, 3, FALSE), "")</f>
        <v/>
      </c>
      <c r="G476" s="258"/>
      <c r="H476" s="255"/>
      <c r="I476" s="255"/>
      <c r="J476" s="256"/>
      <c r="K476" s="259"/>
      <c r="L476" s="260"/>
      <c r="M476" s="253">
        <f t="shared" si="426"/>
        <v>0</v>
      </c>
      <c r="N476" s="261"/>
      <c r="O476" s="260"/>
      <c r="P476" s="253">
        <f t="shared" si="412"/>
        <v>0</v>
      </c>
      <c r="Q476" s="261"/>
      <c r="R476" s="260"/>
      <c r="S476" s="262">
        <f t="shared" si="413"/>
        <v>0</v>
      </c>
      <c r="T476" s="268"/>
      <c r="U476" s="263">
        <f t="shared" si="414"/>
        <v>0</v>
      </c>
      <c r="V476" s="64"/>
      <c r="W476" s="210">
        <f t="shared" si="425"/>
        <v>0</v>
      </c>
      <c r="X476" s="210" t="str">
        <f t="shared" si="415"/>
        <v>-</v>
      </c>
      <c r="Y476" s="210" t="e">
        <f>IF(X476, MATCH(J476, Y!$F$62:$H$62, 0), 0)</f>
        <v>#VALUE!</v>
      </c>
      <c r="Z476" s="210" cm="1">
        <f t="array" ref="Z476">IFERROR(IF($X476, INDEX(Appliances, $W476, $Y476+3), 0), 0)</f>
        <v>0</v>
      </c>
      <c r="AA476" s="64"/>
      <c r="AB476" s="211" t="b">
        <f t="shared" si="427"/>
        <v>0</v>
      </c>
      <c r="AC476" s="211" cm="1">
        <f t="array" ref="AC476">IF($AB476, INDEX(Appliances, $W476, 9), 0)</f>
        <v>0</v>
      </c>
      <c r="AD476" s="211" cm="1">
        <f t="array" ref="AD476">IF($AB476, INDEX(Appliances, $W476, 10), 0)</f>
        <v>0</v>
      </c>
      <c r="AE476" s="212">
        <f t="shared" si="416"/>
        <v>0</v>
      </c>
      <c r="AF476" s="213">
        <f t="shared" si="417"/>
        <v>0</v>
      </c>
      <c r="AG476" s="222" t="str">
        <f t="shared" si="418"/>
        <v>-</v>
      </c>
      <c r="AH476" s="210">
        <f>_xlfn.MAXIFS(Y!$F$61:$J$61, Y!$F$61:$J$61, "&lt;="&amp;AG476)</f>
        <v>0</v>
      </c>
      <c r="AI476" s="210" cm="1">
        <f t="array" ref="AI476">IFERROR(IF(AE476&gt;0, INDEX(Appliances, $W476, MATCH($AH476, Y!$F$61:$J$61, 0)+3),0), 0)</f>
        <v>0</v>
      </c>
      <c r="AJ476" s="64"/>
      <c r="AK476" s="211" t="b">
        <f t="shared" si="428"/>
        <v>0</v>
      </c>
      <c r="AL476" s="211" cm="1">
        <f t="array" ref="AL476">IF($AK476, INDEX(Appliances, $W476, 9), 0)</f>
        <v>0</v>
      </c>
      <c r="AM476" s="211" cm="1">
        <f t="array" ref="AM476">IF($AK476, INDEX(Appliances, $W476, 10), 0)</f>
        <v>0</v>
      </c>
      <c r="AN476" s="212">
        <f t="shared" si="419"/>
        <v>0</v>
      </c>
      <c r="AO476" s="213">
        <f t="shared" si="420"/>
        <v>0</v>
      </c>
      <c r="AP476" s="222" t="str">
        <f t="shared" si="421"/>
        <v>-</v>
      </c>
      <c r="AQ476" s="210">
        <f>_xlfn.MAXIFS(Y!$F$61:$J$61, Y!$F$61:$J$61, "&lt;="&amp;AP476)</f>
        <v>0</v>
      </c>
      <c r="AR476" s="210" cm="1">
        <f t="array" ref="AR476">IFERROR(IF(AN476&gt;0, INDEX(Appliances, $W476, MATCH($AQ476, Y!$F$61:$J$61, 0)+3),0), 0)</f>
        <v>0</v>
      </c>
      <c r="AS476" s="64"/>
      <c r="AT476" s="211" t="b">
        <f t="shared" si="429"/>
        <v>0</v>
      </c>
      <c r="AU476" s="211">
        <f t="shared" si="332"/>
        <v>0</v>
      </c>
      <c r="AV476" s="211">
        <f t="shared" si="333"/>
        <v>0</v>
      </c>
      <c r="AW476" s="212">
        <f t="shared" si="422"/>
        <v>0</v>
      </c>
      <c r="AX476" s="213">
        <f t="shared" si="423"/>
        <v>0</v>
      </c>
      <c r="AY476" s="222" t="str">
        <f t="shared" si="424"/>
        <v>-</v>
      </c>
      <c r="AZ476" s="210">
        <f>_xlfn.MAXIFS(Y!$F$61:$J$61, Y!$F$61:$J$61, "&lt;="&amp;AY476)</f>
        <v>0</v>
      </c>
      <c r="BA476" s="210" cm="1">
        <f t="array" ref="BA476">IFERROR(IF(AW476&gt;0, INDEX(Appliances, $W476, MATCH($AQ476, Y!$F$61:$J$61, 0)+3),0), 0)</f>
        <v>0</v>
      </c>
      <c r="BB476" s="64"/>
    </row>
    <row r="477" spans="1:54" s="264" customFormat="1" ht="12" x14ac:dyDescent="0.2">
      <c r="A477" s="64"/>
      <c r="B477" s="251">
        <v>455</v>
      </c>
      <c r="C477" s="255"/>
      <c r="D477" s="255"/>
      <c r="E477" s="256"/>
      <c r="F477" s="257" t="str">
        <f>IFERROR(VLOOKUP(E477, Z!$A$2:$C$4127, 3, FALSE), "")</f>
        <v/>
      </c>
      <c r="G477" s="258"/>
      <c r="H477" s="255"/>
      <c r="I477" s="255"/>
      <c r="J477" s="256"/>
      <c r="K477" s="259"/>
      <c r="L477" s="260"/>
      <c r="M477" s="253">
        <f t="shared" si="426"/>
        <v>0</v>
      </c>
      <c r="N477" s="261"/>
      <c r="O477" s="260"/>
      <c r="P477" s="253">
        <f t="shared" si="412"/>
        <v>0</v>
      </c>
      <c r="Q477" s="261"/>
      <c r="R477" s="260"/>
      <c r="S477" s="262">
        <f t="shared" si="413"/>
        <v>0</v>
      </c>
      <c r="T477" s="268"/>
      <c r="U477" s="263">
        <f t="shared" si="414"/>
        <v>0</v>
      </c>
      <c r="V477" s="64"/>
      <c r="W477" s="210">
        <f t="shared" si="425"/>
        <v>0</v>
      </c>
      <c r="X477" s="210" t="str">
        <f t="shared" si="415"/>
        <v>-</v>
      </c>
      <c r="Y477" s="210" t="e">
        <f>IF(X477, MATCH(J477, Y!$F$62:$H$62, 0), 0)</f>
        <v>#VALUE!</v>
      </c>
      <c r="Z477" s="210" cm="1">
        <f t="array" ref="Z477">IFERROR(IF($X477, INDEX(Appliances, $W477, $Y477+3), 0), 0)</f>
        <v>0</v>
      </c>
      <c r="AA477" s="64"/>
      <c r="AB477" s="211" t="b">
        <f t="shared" si="427"/>
        <v>0</v>
      </c>
      <c r="AC477" s="211" cm="1">
        <f t="array" ref="AC477">IF($AB477, INDEX(Appliances, $W477, 9), 0)</f>
        <v>0</v>
      </c>
      <c r="AD477" s="211" cm="1">
        <f t="array" ref="AD477">IF($AB477, INDEX(Appliances, $W477, 10), 0)</f>
        <v>0</v>
      </c>
      <c r="AE477" s="212">
        <f t="shared" si="416"/>
        <v>0</v>
      </c>
      <c r="AF477" s="213">
        <f t="shared" si="417"/>
        <v>0</v>
      </c>
      <c r="AG477" s="222" t="str">
        <f t="shared" si="418"/>
        <v>-</v>
      </c>
      <c r="AH477" s="210">
        <f>_xlfn.MAXIFS(Y!$F$61:$J$61, Y!$F$61:$J$61, "&lt;="&amp;AG477)</f>
        <v>0</v>
      </c>
      <c r="AI477" s="210" cm="1">
        <f t="array" ref="AI477">IFERROR(IF(AE477&gt;0, INDEX(Appliances, $W477, MATCH($AH477, Y!$F$61:$J$61, 0)+3),0), 0)</f>
        <v>0</v>
      </c>
      <c r="AJ477" s="64"/>
      <c r="AK477" s="211" t="b">
        <f t="shared" si="428"/>
        <v>0</v>
      </c>
      <c r="AL477" s="211" cm="1">
        <f t="array" ref="AL477">IF($AK477, INDEX(Appliances, $W477, 9), 0)</f>
        <v>0</v>
      </c>
      <c r="AM477" s="211" cm="1">
        <f t="array" ref="AM477">IF($AK477, INDEX(Appliances, $W477, 10), 0)</f>
        <v>0</v>
      </c>
      <c r="AN477" s="212">
        <f t="shared" si="419"/>
        <v>0</v>
      </c>
      <c r="AO477" s="213">
        <f t="shared" si="420"/>
        <v>0</v>
      </c>
      <c r="AP477" s="222" t="str">
        <f t="shared" si="421"/>
        <v>-</v>
      </c>
      <c r="AQ477" s="210">
        <f>_xlfn.MAXIFS(Y!$F$61:$J$61, Y!$F$61:$J$61, "&lt;="&amp;AP477)</f>
        <v>0</v>
      </c>
      <c r="AR477" s="210" cm="1">
        <f t="array" ref="AR477">IFERROR(IF(AN477&gt;0, INDEX(Appliances, $W477, MATCH($AQ477, Y!$F$61:$J$61, 0)+3),0), 0)</f>
        <v>0</v>
      </c>
      <c r="AS477" s="64"/>
      <c r="AT477" s="211" t="b">
        <f t="shared" si="429"/>
        <v>0</v>
      </c>
      <c r="AU477" s="211">
        <f t="shared" si="329"/>
        <v>0</v>
      </c>
      <c r="AV477" s="211">
        <f t="shared" si="330"/>
        <v>0</v>
      </c>
      <c r="AW477" s="212">
        <f t="shared" si="422"/>
        <v>0</v>
      </c>
      <c r="AX477" s="213">
        <f t="shared" si="423"/>
        <v>0</v>
      </c>
      <c r="AY477" s="222" t="str">
        <f t="shared" si="424"/>
        <v>-</v>
      </c>
      <c r="AZ477" s="210">
        <f>_xlfn.MAXIFS(Y!$F$61:$J$61, Y!$F$61:$J$61, "&lt;="&amp;AY477)</f>
        <v>0</v>
      </c>
      <c r="BA477" s="210" cm="1">
        <f t="array" ref="BA477">IFERROR(IF(AW477&gt;0, INDEX(Appliances, $W477, MATCH($AQ477, Y!$F$61:$J$61, 0)+3),0), 0)</f>
        <v>0</v>
      </c>
      <c r="BB477" s="64"/>
    </row>
    <row r="478" spans="1:54" s="264" customFormat="1" ht="12" x14ac:dyDescent="0.2">
      <c r="A478" s="64"/>
      <c r="B478" s="251">
        <v>456</v>
      </c>
      <c r="C478" s="255"/>
      <c r="D478" s="255"/>
      <c r="E478" s="256"/>
      <c r="F478" s="257" t="str">
        <f>IFERROR(VLOOKUP(E478, Z!$A$2:$C$4127, 3, FALSE), "")</f>
        <v/>
      </c>
      <c r="G478" s="258"/>
      <c r="H478" s="255"/>
      <c r="I478" s="255"/>
      <c r="J478" s="256"/>
      <c r="K478" s="259"/>
      <c r="L478" s="260"/>
      <c r="M478" s="253">
        <f t="shared" si="426"/>
        <v>0</v>
      </c>
      <c r="N478" s="261"/>
      <c r="O478" s="260"/>
      <c r="P478" s="253">
        <f t="shared" si="412"/>
        <v>0</v>
      </c>
      <c r="Q478" s="261"/>
      <c r="R478" s="260"/>
      <c r="S478" s="262">
        <f t="shared" si="413"/>
        <v>0</v>
      </c>
      <c r="T478" s="268"/>
      <c r="U478" s="263">
        <f t="shared" si="414"/>
        <v>0</v>
      </c>
      <c r="V478" s="64"/>
      <c r="W478" s="210">
        <f t="shared" si="425"/>
        <v>0</v>
      </c>
      <c r="X478" s="210" t="str">
        <f t="shared" si="415"/>
        <v>-</v>
      </c>
      <c r="Y478" s="210" t="e">
        <f>IF(X478, MATCH(J478, Y!$F$62:$H$62, 0), 0)</f>
        <v>#VALUE!</v>
      </c>
      <c r="Z478" s="210" cm="1">
        <f t="array" ref="Z478">IFERROR(IF($X478, INDEX(Appliances, $W478, $Y478+3), 0), 0)</f>
        <v>0</v>
      </c>
      <c r="AA478" s="64"/>
      <c r="AB478" s="211" t="b">
        <f t="shared" si="427"/>
        <v>0</v>
      </c>
      <c r="AC478" s="211" cm="1">
        <f t="array" ref="AC478">IF($AB478, INDEX(Appliances, $W478, 9), 0)</f>
        <v>0</v>
      </c>
      <c r="AD478" s="211" cm="1">
        <f t="array" ref="AD478">IF($AB478, INDEX(Appliances, $W478, 10), 0)</f>
        <v>0</v>
      </c>
      <c r="AE478" s="212">
        <f t="shared" si="416"/>
        <v>0</v>
      </c>
      <c r="AF478" s="213">
        <f t="shared" si="417"/>
        <v>0</v>
      </c>
      <c r="AG478" s="222" t="str">
        <f t="shared" si="418"/>
        <v>-</v>
      </c>
      <c r="AH478" s="210">
        <f>_xlfn.MAXIFS(Y!$F$61:$J$61, Y!$F$61:$J$61, "&lt;="&amp;AG478)</f>
        <v>0</v>
      </c>
      <c r="AI478" s="210" cm="1">
        <f t="array" ref="AI478">IFERROR(IF(AE478&gt;0, INDEX(Appliances, $W478, MATCH($AH478, Y!$F$61:$J$61, 0)+3),0), 0)</f>
        <v>0</v>
      </c>
      <c r="AJ478" s="64"/>
      <c r="AK478" s="211" t="b">
        <f t="shared" si="428"/>
        <v>0</v>
      </c>
      <c r="AL478" s="211" cm="1">
        <f t="array" ref="AL478">IF($AK478, INDEX(Appliances, $W478, 9), 0)</f>
        <v>0</v>
      </c>
      <c r="AM478" s="211" cm="1">
        <f t="array" ref="AM478">IF($AK478, INDEX(Appliances, $W478, 10), 0)</f>
        <v>0</v>
      </c>
      <c r="AN478" s="212">
        <f t="shared" si="419"/>
        <v>0</v>
      </c>
      <c r="AO478" s="213">
        <f t="shared" si="420"/>
        <v>0</v>
      </c>
      <c r="AP478" s="222" t="str">
        <f t="shared" si="421"/>
        <v>-</v>
      </c>
      <c r="AQ478" s="210">
        <f>_xlfn.MAXIFS(Y!$F$61:$J$61, Y!$F$61:$J$61, "&lt;="&amp;AP478)</f>
        <v>0</v>
      </c>
      <c r="AR478" s="210" cm="1">
        <f t="array" ref="AR478">IFERROR(IF(AN478&gt;0, INDEX(Appliances, $W478, MATCH($AQ478, Y!$F$61:$J$61, 0)+3),0), 0)</f>
        <v>0</v>
      </c>
      <c r="AS478" s="64"/>
      <c r="AT478" s="211" t="b">
        <f t="shared" si="429"/>
        <v>0</v>
      </c>
      <c r="AU478" s="211">
        <f t="shared" si="332"/>
        <v>0</v>
      </c>
      <c r="AV478" s="211">
        <f t="shared" si="333"/>
        <v>0</v>
      </c>
      <c r="AW478" s="212">
        <f t="shared" si="422"/>
        <v>0</v>
      </c>
      <c r="AX478" s="213">
        <f t="shared" si="423"/>
        <v>0</v>
      </c>
      <c r="AY478" s="222" t="str">
        <f t="shared" si="424"/>
        <v>-</v>
      </c>
      <c r="AZ478" s="210">
        <f>_xlfn.MAXIFS(Y!$F$61:$J$61, Y!$F$61:$J$61, "&lt;="&amp;AY478)</f>
        <v>0</v>
      </c>
      <c r="BA478" s="210" cm="1">
        <f t="array" ref="BA478">IFERROR(IF(AW478&gt;0, INDEX(Appliances, $W478, MATCH($AQ478, Y!$F$61:$J$61, 0)+3),0), 0)</f>
        <v>0</v>
      </c>
      <c r="BB478" s="64"/>
    </row>
    <row r="479" spans="1:54" s="264" customFormat="1" ht="12" x14ac:dyDescent="0.2">
      <c r="A479" s="64"/>
      <c r="B479" s="251">
        <v>457</v>
      </c>
      <c r="C479" s="255"/>
      <c r="D479" s="255"/>
      <c r="E479" s="256"/>
      <c r="F479" s="257" t="str">
        <f>IFERROR(VLOOKUP(E479, Z!$A$2:$C$4127, 3, FALSE), "")</f>
        <v/>
      </c>
      <c r="G479" s="258"/>
      <c r="H479" s="255"/>
      <c r="I479" s="255"/>
      <c r="J479" s="256"/>
      <c r="K479" s="259"/>
      <c r="L479" s="260"/>
      <c r="M479" s="253">
        <f t="shared" si="426"/>
        <v>0</v>
      </c>
      <c r="N479" s="261"/>
      <c r="O479" s="260"/>
      <c r="P479" s="253">
        <f t="shared" si="412"/>
        <v>0</v>
      </c>
      <c r="Q479" s="261"/>
      <c r="R479" s="260"/>
      <c r="S479" s="262">
        <f t="shared" si="413"/>
        <v>0</v>
      </c>
      <c r="T479" s="268"/>
      <c r="U479" s="263">
        <f t="shared" si="414"/>
        <v>0</v>
      </c>
      <c r="V479" s="64"/>
      <c r="W479" s="210">
        <f t="shared" si="425"/>
        <v>0</v>
      </c>
      <c r="X479" s="210" t="str">
        <f t="shared" si="415"/>
        <v>-</v>
      </c>
      <c r="Y479" s="210" t="e">
        <f>IF(X479, MATCH(J479, Y!$F$62:$H$62, 0), 0)</f>
        <v>#VALUE!</v>
      </c>
      <c r="Z479" s="210" cm="1">
        <f t="array" ref="Z479">IFERROR(IF($X479, INDEX(Appliances, $W479, $Y479+3), 0), 0)</f>
        <v>0</v>
      </c>
      <c r="AA479" s="64"/>
      <c r="AB479" s="211" t="b">
        <f t="shared" si="427"/>
        <v>0</v>
      </c>
      <c r="AC479" s="211" cm="1">
        <f t="array" ref="AC479">IF($AB479, INDEX(Appliances, $W479, 9), 0)</f>
        <v>0</v>
      </c>
      <c r="AD479" s="211" cm="1">
        <f t="array" ref="AD479">IF($AB479, INDEX(Appliances, $W479, 10), 0)</f>
        <v>0</v>
      </c>
      <c r="AE479" s="212">
        <f t="shared" si="416"/>
        <v>0</v>
      </c>
      <c r="AF479" s="213">
        <f t="shared" si="417"/>
        <v>0</v>
      </c>
      <c r="AG479" s="222" t="str">
        <f t="shared" si="418"/>
        <v>-</v>
      </c>
      <c r="AH479" s="210">
        <f>_xlfn.MAXIFS(Y!$F$61:$J$61, Y!$F$61:$J$61, "&lt;="&amp;AG479)</f>
        <v>0</v>
      </c>
      <c r="AI479" s="210" cm="1">
        <f t="array" ref="AI479">IFERROR(IF(AE479&gt;0, INDEX(Appliances, $W479, MATCH($AH479, Y!$F$61:$J$61, 0)+3),0), 0)</f>
        <v>0</v>
      </c>
      <c r="AJ479" s="64"/>
      <c r="AK479" s="211" t="b">
        <f t="shared" si="428"/>
        <v>0</v>
      </c>
      <c r="AL479" s="211" cm="1">
        <f t="array" ref="AL479">IF($AK479, INDEX(Appliances, $W479, 9), 0)</f>
        <v>0</v>
      </c>
      <c r="AM479" s="211" cm="1">
        <f t="array" ref="AM479">IF($AK479, INDEX(Appliances, $W479, 10), 0)</f>
        <v>0</v>
      </c>
      <c r="AN479" s="212">
        <f t="shared" si="419"/>
        <v>0</v>
      </c>
      <c r="AO479" s="213">
        <f t="shared" si="420"/>
        <v>0</v>
      </c>
      <c r="AP479" s="222" t="str">
        <f t="shared" si="421"/>
        <v>-</v>
      </c>
      <c r="AQ479" s="210">
        <f>_xlfn.MAXIFS(Y!$F$61:$J$61, Y!$F$61:$J$61, "&lt;="&amp;AP479)</f>
        <v>0</v>
      </c>
      <c r="AR479" s="210" cm="1">
        <f t="array" ref="AR479">IFERROR(IF(AN479&gt;0, INDEX(Appliances, $W479, MATCH($AQ479, Y!$F$61:$J$61, 0)+3),0), 0)</f>
        <v>0</v>
      </c>
      <c r="AS479" s="64"/>
      <c r="AT479" s="211" t="b">
        <f t="shared" si="429"/>
        <v>0</v>
      </c>
      <c r="AU479" s="211">
        <f t="shared" si="329"/>
        <v>0</v>
      </c>
      <c r="AV479" s="211">
        <f t="shared" si="330"/>
        <v>0</v>
      </c>
      <c r="AW479" s="212">
        <f t="shared" si="422"/>
        <v>0</v>
      </c>
      <c r="AX479" s="213">
        <f t="shared" si="423"/>
        <v>0</v>
      </c>
      <c r="AY479" s="222" t="str">
        <f t="shared" si="424"/>
        <v>-</v>
      </c>
      <c r="AZ479" s="210">
        <f>_xlfn.MAXIFS(Y!$F$61:$J$61, Y!$F$61:$J$61, "&lt;="&amp;AY479)</f>
        <v>0</v>
      </c>
      <c r="BA479" s="210" cm="1">
        <f t="array" ref="BA479">IFERROR(IF(AW479&gt;0, INDEX(Appliances, $W479, MATCH($AQ479, Y!$F$61:$J$61, 0)+3),0), 0)</f>
        <v>0</v>
      </c>
      <c r="BB479" s="64"/>
    </row>
    <row r="480" spans="1:54" s="264" customFormat="1" ht="12" x14ac:dyDescent="0.2">
      <c r="A480" s="64"/>
      <c r="B480" s="251">
        <v>458</v>
      </c>
      <c r="C480" s="255"/>
      <c r="D480" s="255"/>
      <c r="E480" s="256"/>
      <c r="F480" s="257" t="str">
        <f>IFERROR(VLOOKUP(E480, Z!$A$2:$C$4127, 3, FALSE), "")</f>
        <v/>
      </c>
      <c r="G480" s="258"/>
      <c r="H480" s="255"/>
      <c r="I480" s="255"/>
      <c r="J480" s="256"/>
      <c r="K480" s="259"/>
      <c r="L480" s="260"/>
      <c r="M480" s="253">
        <f t="shared" si="426"/>
        <v>0</v>
      </c>
      <c r="N480" s="261"/>
      <c r="O480" s="260"/>
      <c r="P480" s="253">
        <f t="shared" si="412"/>
        <v>0</v>
      </c>
      <c r="Q480" s="261"/>
      <c r="R480" s="260"/>
      <c r="S480" s="262">
        <f t="shared" si="413"/>
        <v>0</v>
      </c>
      <c r="T480" s="268"/>
      <c r="U480" s="263">
        <f t="shared" si="414"/>
        <v>0</v>
      </c>
      <c r="V480" s="64"/>
      <c r="W480" s="210">
        <f t="shared" si="425"/>
        <v>0</v>
      </c>
      <c r="X480" s="210" t="str">
        <f t="shared" si="415"/>
        <v>-</v>
      </c>
      <c r="Y480" s="210" t="e">
        <f>IF(X480, MATCH(J480, Y!$F$62:$H$62, 0), 0)</f>
        <v>#VALUE!</v>
      </c>
      <c r="Z480" s="210" cm="1">
        <f t="array" ref="Z480">IFERROR(IF($X480, INDEX(Appliances, $W480, $Y480+3), 0), 0)</f>
        <v>0</v>
      </c>
      <c r="AA480" s="64"/>
      <c r="AB480" s="211" t="b">
        <f t="shared" si="427"/>
        <v>0</v>
      </c>
      <c r="AC480" s="211" cm="1">
        <f t="array" ref="AC480">IF($AB480, INDEX(Appliances, $W480, 9), 0)</f>
        <v>0</v>
      </c>
      <c r="AD480" s="211" cm="1">
        <f t="array" ref="AD480">IF($AB480, INDEX(Appliances, $W480, 10), 0)</f>
        <v>0</v>
      </c>
      <c r="AE480" s="212">
        <f t="shared" si="416"/>
        <v>0</v>
      </c>
      <c r="AF480" s="213">
        <f t="shared" si="417"/>
        <v>0</v>
      </c>
      <c r="AG480" s="222" t="str">
        <f t="shared" si="418"/>
        <v>-</v>
      </c>
      <c r="AH480" s="210">
        <f>_xlfn.MAXIFS(Y!$F$61:$J$61, Y!$F$61:$J$61, "&lt;="&amp;AG480)</f>
        <v>0</v>
      </c>
      <c r="AI480" s="210" cm="1">
        <f t="array" ref="AI480">IFERROR(IF(AE480&gt;0, INDEX(Appliances, $W480, MATCH($AH480, Y!$F$61:$J$61, 0)+3),0), 0)</f>
        <v>0</v>
      </c>
      <c r="AJ480" s="64"/>
      <c r="AK480" s="211" t="b">
        <f t="shared" si="428"/>
        <v>0</v>
      </c>
      <c r="AL480" s="211" cm="1">
        <f t="array" ref="AL480">IF($AK480, INDEX(Appliances, $W480, 9), 0)</f>
        <v>0</v>
      </c>
      <c r="AM480" s="211" cm="1">
        <f t="array" ref="AM480">IF($AK480, INDEX(Appliances, $W480, 10), 0)</f>
        <v>0</v>
      </c>
      <c r="AN480" s="212">
        <f t="shared" si="419"/>
        <v>0</v>
      </c>
      <c r="AO480" s="213">
        <f t="shared" si="420"/>
        <v>0</v>
      </c>
      <c r="AP480" s="222" t="str">
        <f t="shared" si="421"/>
        <v>-</v>
      </c>
      <c r="AQ480" s="210">
        <f>_xlfn.MAXIFS(Y!$F$61:$J$61, Y!$F$61:$J$61, "&lt;="&amp;AP480)</f>
        <v>0</v>
      </c>
      <c r="AR480" s="210" cm="1">
        <f t="array" ref="AR480">IFERROR(IF(AN480&gt;0, INDEX(Appliances, $W480, MATCH($AQ480, Y!$F$61:$J$61, 0)+3),0), 0)</f>
        <v>0</v>
      </c>
      <c r="AS480" s="64"/>
      <c r="AT480" s="211" t="b">
        <f t="shared" si="429"/>
        <v>0</v>
      </c>
      <c r="AU480" s="211">
        <f t="shared" si="332"/>
        <v>0</v>
      </c>
      <c r="AV480" s="211">
        <f t="shared" si="333"/>
        <v>0</v>
      </c>
      <c r="AW480" s="212">
        <f t="shared" si="422"/>
        <v>0</v>
      </c>
      <c r="AX480" s="213">
        <f t="shared" si="423"/>
        <v>0</v>
      </c>
      <c r="AY480" s="222" t="str">
        <f t="shared" si="424"/>
        <v>-</v>
      </c>
      <c r="AZ480" s="210">
        <f>_xlfn.MAXIFS(Y!$F$61:$J$61, Y!$F$61:$J$61, "&lt;="&amp;AY480)</f>
        <v>0</v>
      </c>
      <c r="BA480" s="210" cm="1">
        <f t="array" ref="BA480">IFERROR(IF(AW480&gt;0, INDEX(Appliances, $W480, MATCH($AQ480, Y!$F$61:$J$61, 0)+3),0), 0)</f>
        <v>0</v>
      </c>
      <c r="BB480" s="64"/>
    </row>
    <row r="481" spans="1:54" s="264" customFormat="1" ht="12" x14ac:dyDescent="0.2">
      <c r="A481" s="64"/>
      <c r="B481" s="251">
        <v>459</v>
      </c>
      <c r="C481" s="255"/>
      <c r="D481" s="255"/>
      <c r="E481" s="256"/>
      <c r="F481" s="257" t="str">
        <f>IFERROR(VLOOKUP(E481, Z!$A$2:$C$4127, 3, FALSE), "")</f>
        <v/>
      </c>
      <c r="G481" s="258"/>
      <c r="H481" s="255"/>
      <c r="I481" s="255"/>
      <c r="J481" s="256"/>
      <c r="K481" s="259"/>
      <c r="L481" s="260"/>
      <c r="M481" s="253">
        <f t="shared" si="426"/>
        <v>0</v>
      </c>
      <c r="N481" s="261"/>
      <c r="O481" s="260"/>
      <c r="P481" s="253">
        <f t="shared" si="412"/>
        <v>0</v>
      </c>
      <c r="Q481" s="261"/>
      <c r="R481" s="260"/>
      <c r="S481" s="262">
        <f t="shared" si="413"/>
        <v>0</v>
      </c>
      <c r="T481" s="268"/>
      <c r="U481" s="263">
        <f t="shared" si="414"/>
        <v>0</v>
      </c>
      <c r="V481" s="64"/>
      <c r="W481" s="210">
        <f t="shared" si="425"/>
        <v>0</v>
      </c>
      <c r="X481" s="210" t="str">
        <f t="shared" si="415"/>
        <v>-</v>
      </c>
      <c r="Y481" s="210" t="e">
        <f>IF(X481, MATCH(J481, Y!$F$62:$H$62, 0), 0)</f>
        <v>#VALUE!</v>
      </c>
      <c r="Z481" s="210" cm="1">
        <f t="array" ref="Z481">IFERROR(IF($X481, INDEX(Appliances, $W481, $Y481+3), 0), 0)</f>
        <v>0</v>
      </c>
      <c r="AA481" s="64"/>
      <c r="AB481" s="211" t="b">
        <f t="shared" si="427"/>
        <v>0</v>
      </c>
      <c r="AC481" s="211" cm="1">
        <f t="array" ref="AC481">IF($AB481, INDEX(Appliances, $W481, 9), 0)</f>
        <v>0</v>
      </c>
      <c r="AD481" s="211" cm="1">
        <f t="array" ref="AD481">IF($AB481, INDEX(Appliances, $W481, 10), 0)</f>
        <v>0</v>
      </c>
      <c r="AE481" s="212">
        <f t="shared" si="416"/>
        <v>0</v>
      </c>
      <c r="AF481" s="213">
        <f t="shared" si="417"/>
        <v>0</v>
      </c>
      <c r="AG481" s="222" t="str">
        <f t="shared" si="418"/>
        <v>-</v>
      </c>
      <c r="AH481" s="210">
        <f>_xlfn.MAXIFS(Y!$F$61:$J$61, Y!$F$61:$J$61, "&lt;="&amp;AG481)</f>
        <v>0</v>
      </c>
      <c r="AI481" s="210" cm="1">
        <f t="array" ref="AI481">IFERROR(IF(AE481&gt;0, INDEX(Appliances, $W481, MATCH($AH481, Y!$F$61:$J$61, 0)+3),0), 0)</f>
        <v>0</v>
      </c>
      <c r="AJ481" s="64"/>
      <c r="AK481" s="211" t="b">
        <f t="shared" si="428"/>
        <v>0</v>
      </c>
      <c r="AL481" s="211" cm="1">
        <f t="array" ref="AL481">IF($AK481, INDEX(Appliances, $W481, 9), 0)</f>
        <v>0</v>
      </c>
      <c r="AM481" s="211" cm="1">
        <f t="array" ref="AM481">IF($AK481, INDEX(Appliances, $W481, 10), 0)</f>
        <v>0</v>
      </c>
      <c r="AN481" s="212">
        <f t="shared" si="419"/>
        <v>0</v>
      </c>
      <c r="AO481" s="213">
        <f t="shared" si="420"/>
        <v>0</v>
      </c>
      <c r="AP481" s="222" t="str">
        <f t="shared" si="421"/>
        <v>-</v>
      </c>
      <c r="AQ481" s="210">
        <f>_xlfn.MAXIFS(Y!$F$61:$J$61, Y!$F$61:$J$61, "&lt;="&amp;AP481)</f>
        <v>0</v>
      </c>
      <c r="AR481" s="210" cm="1">
        <f t="array" ref="AR481">IFERROR(IF(AN481&gt;0, INDEX(Appliances, $W481, MATCH($AQ481, Y!$F$61:$J$61, 0)+3),0), 0)</f>
        <v>0</v>
      </c>
      <c r="AS481" s="64"/>
      <c r="AT481" s="211" t="b">
        <f t="shared" si="429"/>
        <v>0</v>
      </c>
      <c r="AU481" s="211">
        <f t="shared" si="329"/>
        <v>0</v>
      </c>
      <c r="AV481" s="211">
        <f t="shared" si="330"/>
        <v>0</v>
      </c>
      <c r="AW481" s="212">
        <f t="shared" si="422"/>
        <v>0</v>
      </c>
      <c r="AX481" s="213">
        <f t="shared" si="423"/>
        <v>0</v>
      </c>
      <c r="AY481" s="222" t="str">
        <f t="shared" si="424"/>
        <v>-</v>
      </c>
      <c r="AZ481" s="210">
        <f>_xlfn.MAXIFS(Y!$F$61:$J$61, Y!$F$61:$J$61, "&lt;="&amp;AY481)</f>
        <v>0</v>
      </c>
      <c r="BA481" s="210" cm="1">
        <f t="array" ref="BA481">IFERROR(IF(AW481&gt;0, INDEX(Appliances, $W481, MATCH($AQ481, Y!$F$61:$J$61, 0)+3),0), 0)</f>
        <v>0</v>
      </c>
      <c r="BB481" s="64"/>
    </row>
    <row r="482" spans="1:54" s="264" customFormat="1" ht="12" x14ac:dyDescent="0.2">
      <c r="A482" s="64"/>
      <c r="B482" s="251">
        <v>460</v>
      </c>
      <c r="C482" s="255"/>
      <c r="D482" s="255"/>
      <c r="E482" s="256"/>
      <c r="F482" s="257" t="str">
        <f>IFERROR(VLOOKUP(E482, Z!$A$2:$C$4127, 3, FALSE), "")</f>
        <v/>
      </c>
      <c r="G482" s="258"/>
      <c r="H482" s="255"/>
      <c r="I482" s="255"/>
      <c r="J482" s="256"/>
      <c r="K482" s="259"/>
      <c r="L482" s="260"/>
      <c r="M482" s="253">
        <f t="shared" si="426"/>
        <v>0</v>
      </c>
      <c r="N482" s="261"/>
      <c r="O482" s="260"/>
      <c r="P482" s="253">
        <f t="shared" si="412"/>
        <v>0</v>
      </c>
      <c r="Q482" s="261"/>
      <c r="R482" s="260"/>
      <c r="S482" s="262">
        <f t="shared" si="413"/>
        <v>0</v>
      </c>
      <c r="T482" s="268"/>
      <c r="U482" s="263">
        <f t="shared" si="414"/>
        <v>0</v>
      </c>
      <c r="V482" s="64"/>
      <c r="W482" s="210">
        <f t="shared" si="425"/>
        <v>0</v>
      </c>
      <c r="X482" s="210" t="str">
        <f t="shared" si="415"/>
        <v>-</v>
      </c>
      <c r="Y482" s="210" t="e">
        <f>IF(X482, MATCH(J482, Y!$F$62:$H$62, 0), 0)</f>
        <v>#VALUE!</v>
      </c>
      <c r="Z482" s="210" cm="1">
        <f t="array" ref="Z482">IFERROR(IF($X482, INDEX(Appliances, $W482, $Y482+3), 0), 0)</f>
        <v>0</v>
      </c>
      <c r="AA482" s="64"/>
      <c r="AB482" s="211" t="b">
        <f t="shared" si="427"/>
        <v>0</v>
      </c>
      <c r="AC482" s="211" cm="1">
        <f t="array" ref="AC482">IF($AB482, INDEX(Appliances, $W482, 9), 0)</f>
        <v>0</v>
      </c>
      <c r="AD482" s="211" cm="1">
        <f t="array" ref="AD482">IF($AB482, INDEX(Appliances, $W482, 10), 0)</f>
        <v>0</v>
      </c>
      <c r="AE482" s="212">
        <f t="shared" si="416"/>
        <v>0</v>
      </c>
      <c r="AF482" s="213">
        <f t="shared" si="417"/>
        <v>0</v>
      </c>
      <c r="AG482" s="222" t="str">
        <f t="shared" si="418"/>
        <v>-</v>
      </c>
      <c r="AH482" s="210">
        <f>_xlfn.MAXIFS(Y!$F$61:$J$61, Y!$F$61:$J$61, "&lt;="&amp;AG482)</f>
        <v>0</v>
      </c>
      <c r="AI482" s="210" cm="1">
        <f t="array" ref="AI482">IFERROR(IF(AE482&gt;0, INDEX(Appliances, $W482, MATCH($AH482, Y!$F$61:$J$61, 0)+3),0), 0)</f>
        <v>0</v>
      </c>
      <c r="AJ482" s="64"/>
      <c r="AK482" s="211" t="b">
        <f t="shared" si="428"/>
        <v>0</v>
      </c>
      <c r="AL482" s="211" cm="1">
        <f t="array" ref="AL482">IF($AK482, INDEX(Appliances, $W482, 9), 0)</f>
        <v>0</v>
      </c>
      <c r="AM482" s="211" cm="1">
        <f t="array" ref="AM482">IF($AK482, INDEX(Appliances, $W482, 10), 0)</f>
        <v>0</v>
      </c>
      <c r="AN482" s="212">
        <f t="shared" si="419"/>
        <v>0</v>
      </c>
      <c r="AO482" s="213">
        <f t="shared" si="420"/>
        <v>0</v>
      </c>
      <c r="AP482" s="222" t="str">
        <f t="shared" si="421"/>
        <v>-</v>
      </c>
      <c r="AQ482" s="210">
        <f>_xlfn.MAXIFS(Y!$F$61:$J$61, Y!$F$61:$J$61, "&lt;="&amp;AP482)</f>
        <v>0</v>
      </c>
      <c r="AR482" s="210" cm="1">
        <f t="array" ref="AR482">IFERROR(IF(AN482&gt;0, INDEX(Appliances, $W482, MATCH($AQ482, Y!$F$61:$J$61, 0)+3),0), 0)</f>
        <v>0</v>
      </c>
      <c r="AS482" s="64"/>
      <c r="AT482" s="211" t="b">
        <f t="shared" si="429"/>
        <v>0</v>
      </c>
      <c r="AU482" s="211">
        <f t="shared" si="332"/>
        <v>0</v>
      </c>
      <c r="AV482" s="211">
        <f t="shared" si="333"/>
        <v>0</v>
      </c>
      <c r="AW482" s="212">
        <f t="shared" si="422"/>
        <v>0</v>
      </c>
      <c r="AX482" s="213">
        <f t="shared" si="423"/>
        <v>0</v>
      </c>
      <c r="AY482" s="222" t="str">
        <f t="shared" si="424"/>
        <v>-</v>
      </c>
      <c r="AZ482" s="210">
        <f>_xlfn.MAXIFS(Y!$F$61:$J$61, Y!$F$61:$J$61, "&lt;="&amp;AY482)</f>
        <v>0</v>
      </c>
      <c r="BA482" s="210" cm="1">
        <f t="array" ref="BA482">IFERROR(IF(AW482&gt;0, INDEX(Appliances, $W482, MATCH($AQ482, Y!$F$61:$J$61, 0)+3),0), 0)</f>
        <v>0</v>
      </c>
      <c r="BB482" s="64"/>
    </row>
    <row r="483" spans="1:54" s="264" customFormat="1" ht="12" x14ac:dyDescent="0.2">
      <c r="A483" s="64"/>
      <c r="B483" s="251">
        <v>461</v>
      </c>
      <c r="C483" s="255"/>
      <c r="D483" s="255"/>
      <c r="E483" s="256"/>
      <c r="F483" s="257" t="str">
        <f>IFERROR(VLOOKUP(E483, Z!$A$2:$C$4127, 3, FALSE), "")</f>
        <v/>
      </c>
      <c r="G483" s="258"/>
      <c r="H483" s="255"/>
      <c r="I483" s="255"/>
      <c r="J483" s="256"/>
      <c r="K483" s="259"/>
      <c r="L483" s="260"/>
      <c r="M483" s="253">
        <f t="shared" si="426"/>
        <v>0</v>
      </c>
      <c r="N483" s="261"/>
      <c r="O483" s="260"/>
      <c r="P483" s="253">
        <f t="shared" si="412"/>
        <v>0</v>
      </c>
      <c r="Q483" s="261"/>
      <c r="R483" s="260"/>
      <c r="S483" s="262">
        <f t="shared" si="413"/>
        <v>0</v>
      </c>
      <c r="T483" s="268"/>
      <c r="U483" s="263">
        <f t="shared" si="414"/>
        <v>0</v>
      </c>
      <c r="V483" s="64"/>
      <c r="W483" s="210">
        <f t="shared" si="425"/>
        <v>0</v>
      </c>
      <c r="X483" s="210" t="str">
        <f t="shared" si="415"/>
        <v>-</v>
      </c>
      <c r="Y483" s="210" t="e">
        <f>IF(X483, MATCH(J483, Y!$F$62:$H$62, 0), 0)</f>
        <v>#VALUE!</v>
      </c>
      <c r="Z483" s="210" cm="1">
        <f t="array" ref="Z483">IFERROR(IF($X483, INDEX(Appliances, $W483, $Y483+3), 0), 0)</f>
        <v>0</v>
      </c>
      <c r="AA483" s="64"/>
      <c r="AB483" s="211" t="b">
        <f t="shared" si="427"/>
        <v>0</v>
      </c>
      <c r="AC483" s="211" cm="1">
        <f t="array" ref="AC483">IF($AB483, INDEX(Appliances, $W483, 9), 0)</f>
        <v>0</v>
      </c>
      <c r="AD483" s="211" cm="1">
        <f t="array" ref="AD483">IF($AB483, INDEX(Appliances, $W483, 10), 0)</f>
        <v>0</v>
      </c>
      <c r="AE483" s="212">
        <f t="shared" si="416"/>
        <v>0</v>
      </c>
      <c r="AF483" s="213">
        <f t="shared" si="417"/>
        <v>0</v>
      </c>
      <c r="AG483" s="222" t="str">
        <f t="shared" si="418"/>
        <v>-</v>
      </c>
      <c r="AH483" s="210">
        <f>_xlfn.MAXIFS(Y!$F$61:$J$61, Y!$F$61:$J$61, "&lt;="&amp;AG483)</f>
        <v>0</v>
      </c>
      <c r="AI483" s="210" cm="1">
        <f t="array" ref="AI483">IFERROR(IF(AE483&gt;0, INDEX(Appliances, $W483, MATCH($AH483, Y!$F$61:$J$61, 0)+3),0), 0)</f>
        <v>0</v>
      </c>
      <c r="AJ483" s="64"/>
      <c r="AK483" s="211" t="b">
        <f t="shared" si="428"/>
        <v>0</v>
      </c>
      <c r="AL483" s="211" cm="1">
        <f t="array" ref="AL483">IF($AK483, INDEX(Appliances, $W483, 9), 0)</f>
        <v>0</v>
      </c>
      <c r="AM483" s="211" cm="1">
        <f t="array" ref="AM483">IF($AK483, INDEX(Appliances, $W483, 10), 0)</f>
        <v>0</v>
      </c>
      <c r="AN483" s="212">
        <f t="shared" si="419"/>
        <v>0</v>
      </c>
      <c r="AO483" s="213">
        <f t="shared" si="420"/>
        <v>0</v>
      </c>
      <c r="AP483" s="222" t="str">
        <f t="shared" si="421"/>
        <v>-</v>
      </c>
      <c r="AQ483" s="210">
        <f>_xlfn.MAXIFS(Y!$F$61:$J$61, Y!$F$61:$J$61, "&lt;="&amp;AP483)</f>
        <v>0</v>
      </c>
      <c r="AR483" s="210" cm="1">
        <f t="array" ref="AR483">IFERROR(IF(AN483&gt;0, INDEX(Appliances, $W483, MATCH($AQ483, Y!$F$61:$J$61, 0)+3),0), 0)</f>
        <v>0</v>
      </c>
      <c r="AS483" s="64"/>
      <c r="AT483" s="211" t="b">
        <f t="shared" si="429"/>
        <v>0</v>
      </c>
      <c r="AU483" s="211">
        <f t="shared" si="329"/>
        <v>0</v>
      </c>
      <c r="AV483" s="211">
        <f t="shared" si="330"/>
        <v>0</v>
      </c>
      <c r="AW483" s="212">
        <f t="shared" si="422"/>
        <v>0</v>
      </c>
      <c r="AX483" s="213">
        <f t="shared" si="423"/>
        <v>0</v>
      </c>
      <c r="AY483" s="222" t="str">
        <f t="shared" si="424"/>
        <v>-</v>
      </c>
      <c r="AZ483" s="210">
        <f>_xlfn.MAXIFS(Y!$F$61:$J$61, Y!$F$61:$J$61, "&lt;="&amp;AY483)</f>
        <v>0</v>
      </c>
      <c r="BA483" s="210" cm="1">
        <f t="array" ref="BA483">IFERROR(IF(AW483&gt;0, INDEX(Appliances, $W483, MATCH($AQ483, Y!$F$61:$J$61, 0)+3),0), 0)</f>
        <v>0</v>
      </c>
      <c r="BB483" s="64"/>
    </row>
    <row r="484" spans="1:54" s="264" customFormat="1" ht="12" x14ac:dyDescent="0.2">
      <c r="A484" s="64"/>
      <c r="B484" s="251">
        <v>462</v>
      </c>
      <c r="C484" s="255"/>
      <c r="D484" s="255"/>
      <c r="E484" s="256"/>
      <c r="F484" s="257" t="str">
        <f>IFERROR(VLOOKUP(E484, Z!$A$2:$C$4127, 3, FALSE), "")</f>
        <v/>
      </c>
      <c r="G484" s="258"/>
      <c r="H484" s="255"/>
      <c r="I484" s="255"/>
      <c r="J484" s="256"/>
      <c r="K484" s="259"/>
      <c r="L484" s="260"/>
      <c r="M484" s="253">
        <f t="shared" si="426"/>
        <v>0</v>
      </c>
      <c r="N484" s="261"/>
      <c r="O484" s="260"/>
      <c r="P484" s="253">
        <f t="shared" si="412"/>
        <v>0</v>
      </c>
      <c r="Q484" s="261"/>
      <c r="R484" s="260"/>
      <c r="S484" s="262">
        <f t="shared" si="413"/>
        <v>0</v>
      </c>
      <c r="T484" s="268"/>
      <c r="U484" s="263">
        <f t="shared" si="414"/>
        <v>0</v>
      </c>
      <c r="V484" s="64"/>
      <c r="W484" s="210">
        <f t="shared" si="425"/>
        <v>0</v>
      </c>
      <c r="X484" s="210" t="str">
        <f t="shared" si="415"/>
        <v>-</v>
      </c>
      <c r="Y484" s="210" t="e">
        <f>IF(X484, MATCH(J484, Y!$F$62:$H$62, 0), 0)</f>
        <v>#VALUE!</v>
      </c>
      <c r="Z484" s="210" cm="1">
        <f t="array" ref="Z484">IFERROR(IF($X484, INDEX(Appliances, $W484, $Y484+3), 0), 0)</f>
        <v>0</v>
      </c>
      <c r="AA484" s="64"/>
      <c r="AB484" s="211" t="b">
        <f t="shared" si="427"/>
        <v>0</v>
      </c>
      <c r="AC484" s="211" cm="1">
        <f t="array" ref="AC484">IF($AB484, INDEX(Appliances, $W484, 9), 0)</f>
        <v>0</v>
      </c>
      <c r="AD484" s="211" cm="1">
        <f t="array" ref="AD484">IF($AB484, INDEX(Appliances, $W484, 10), 0)</f>
        <v>0</v>
      </c>
      <c r="AE484" s="212">
        <f t="shared" si="416"/>
        <v>0</v>
      </c>
      <c r="AF484" s="213">
        <f t="shared" si="417"/>
        <v>0</v>
      </c>
      <c r="AG484" s="222" t="str">
        <f t="shared" si="418"/>
        <v>-</v>
      </c>
      <c r="AH484" s="210">
        <f>_xlfn.MAXIFS(Y!$F$61:$J$61, Y!$F$61:$J$61, "&lt;="&amp;AG484)</f>
        <v>0</v>
      </c>
      <c r="AI484" s="210" cm="1">
        <f t="array" ref="AI484">IFERROR(IF(AE484&gt;0, INDEX(Appliances, $W484, MATCH($AH484, Y!$F$61:$J$61, 0)+3),0), 0)</f>
        <v>0</v>
      </c>
      <c r="AJ484" s="64"/>
      <c r="AK484" s="211" t="b">
        <f t="shared" si="428"/>
        <v>0</v>
      </c>
      <c r="AL484" s="211" cm="1">
        <f t="array" ref="AL484">IF($AK484, INDEX(Appliances, $W484, 9), 0)</f>
        <v>0</v>
      </c>
      <c r="AM484" s="211" cm="1">
        <f t="array" ref="AM484">IF($AK484, INDEX(Appliances, $W484, 10), 0)</f>
        <v>0</v>
      </c>
      <c r="AN484" s="212">
        <f t="shared" si="419"/>
        <v>0</v>
      </c>
      <c r="AO484" s="213">
        <f t="shared" si="420"/>
        <v>0</v>
      </c>
      <c r="AP484" s="222" t="str">
        <f t="shared" si="421"/>
        <v>-</v>
      </c>
      <c r="AQ484" s="210">
        <f>_xlfn.MAXIFS(Y!$F$61:$J$61, Y!$F$61:$J$61, "&lt;="&amp;AP484)</f>
        <v>0</v>
      </c>
      <c r="AR484" s="210" cm="1">
        <f t="array" ref="AR484">IFERROR(IF(AN484&gt;0, INDEX(Appliances, $W484, MATCH($AQ484, Y!$F$61:$J$61, 0)+3),0), 0)</f>
        <v>0</v>
      </c>
      <c r="AS484" s="64"/>
      <c r="AT484" s="211" t="b">
        <f t="shared" si="429"/>
        <v>0</v>
      </c>
      <c r="AU484" s="211">
        <f t="shared" si="332"/>
        <v>0</v>
      </c>
      <c r="AV484" s="211">
        <f t="shared" si="333"/>
        <v>0</v>
      </c>
      <c r="AW484" s="212">
        <f t="shared" si="422"/>
        <v>0</v>
      </c>
      <c r="AX484" s="213">
        <f t="shared" si="423"/>
        <v>0</v>
      </c>
      <c r="AY484" s="222" t="str">
        <f t="shared" si="424"/>
        <v>-</v>
      </c>
      <c r="AZ484" s="210">
        <f>_xlfn.MAXIFS(Y!$F$61:$J$61, Y!$F$61:$J$61, "&lt;="&amp;AY484)</f>
        <v>0</v>
      </c>
      <c r="BA484" s="210" cm="1">
        <f t="array" ref="BA484">IFERROR(IF(AW484&gt;0, INDEX(Appliances, $W484, MATCH($AQ484, Y!$F$61:$J$61, 0)+3),0), 0)</f>
        <v>0</v>
      </c>
      <c r="BB484" s="64"/>
    </row>
    <row r="485" spans="1:54" s="264" customFormat="1" ht="12" x14ac:dyDescent="0.2">
      <c r="A485" s="64"/>
      <c r="B485" s="251">
        <v>463</v>
      </c>
      <c r="C485" s="255"/>
      <c r="D485" s="255"/>
      <c r="E485" s="256"/>
      <c r="F485" s="257" t="str">
        <f>IFERROR(VLOOKUP(E485, Z!$A$2:$C$4127, 3, FALSE), "")</f>
        <v/>
      </c>
      <c r="G485" s="258"/>
      <c r="H485" s="255"/>
      <c r="I485" s="255"/>
      <c r="J485" s="256"/>
      <c r="K485" s="259"/>
      <c r="L485" s="260"/>
      <c r="M485" s="253">
        <f t="shared" si="426"/>
        <v>0</v>
      </c>
      <c r="N485" s="261"/>
      <c r="O485" s="260"/>
      <c r="P485" s="253">
        <f t="shared" si="412"/>
        <v>0</v>
      </c>
      <c r="Q485" s="261"/>
      <c r="R485" s="260"/>
      <c r="S485" s="262">
        <f t="shared" si="413"/>
        <v>0</v>
      </c>
      <c r="T485" s="268"/>
      <c r="U485" s="263">
        <f t="shared" si="414"/>
        <v>0</v>
      </c>
      <c r="V485" s="64"/>
      <c r="W485" s="210">
        <f t="shared" si="425"/>
        <v>0</v>
      </c>
      <c r="X485" s="210" t="str">
        <f t="shared" si="415"/>
        <v>-</v>
      </c>
      <c r="Y485" s="210" t="e">
        <f>IF(X485, MATCH(J485, Y!$F$62:$H$62, 0), 0)</f>
        <v>#VALUE!</v>
      </c>
      <c r="Z485" s="210" cm="1">
        <f t="array" ref="Z485">IFERROR(IF($X485, INDEX(Appliances, $W485, $Y485+3), 0), 0)</f>
        <v>0</v>
      </c>
      <c r="AA485" s="64"/>
      <c r="AB485" s="211" t="b">
        <f t="shared" si="427"/>
        <v>0</v>
      </c>
      <c r="AC485" s="211" cm="1">
        <f t="array" ref="AC485">IF($AB485, INDEX(Appliances, $W485, 9), 0)</f>
        <v>0</v>
      </c>
      <c r="AD485" s="211" cm="1">
        <f t="array" ref="AD485">IF($AB485, INDEX(Appliances, $W485, 10), 0)</f>
        <v>0</v>
      </c>
      <c r="AE485" s="212">
        <f t="shared" si="416"/>
        <v>0</v>
      </c>
      <c r="AF485" s="213">
        <f t="shared" si="417"/>
        <v>0</v>
      </c>
      <c r="AG485" s="222" t="str">
        <f t="shared" si="418"/>
        <v>-</v>
      </c>
      <c r="AH485" s="210">
        <f>_xlfn.MAXIFS(Y!$F$61:$J$61, Y!$F$61:$J$61, "&lt;="&amp;AG485)</f>
        <v>0</v>
      </c>
      <c r="AI485" s="210" cm="1">
        <f t="array" ref="AI485">IFERROR(IF(AE485&gt;0, INDEX(Appliances, $W485, MATCH($AH485, Y!$F$61:$J$61, 0)+3),0), 0)</f>
        <v>0</v>
      </c>
      <c r="AJ485" s="64"/>
      <c r="AK485" s="211" t="b">
        <f t="shared" si="428"/>
        <v>0</v>
      </c>
      <c r="AL485" s="211" cm="1">
        <f t="array" ref="AL485">IF($AK485, INDEX(Appliances, $W485, 9), 0)</f>
        <v>0</v>
      </c>
      <c r="AM485" s="211" cm="1">
        <f t="array" ref="AM485">IF($AK485, INDEX(Appliances, $W485, 10), 0)</f>
        <v>0</v>
      </c>
      <c r="AN485" s="212">
        <f t="shared" si="419"/>
        <v>0</v>
      </c>
      <c r="AO485" s="213">
        <f t="shared" si="420"/>
        <v>0</v>
      </c>
      <c r="AP485" s="222" t="str">
        <f t="shared" si="421"/>
        <v>-</v>
      </c>
      <c r="AQ485" s="210">
        <f>_xlfn.MAXIFS(Y!$F$61:$J$61, Y!$F$61:$J$61, "&lt;="&amp;AP485)</f>
        <v>0</v>
      </c>
      <c r="AR485" s="210" cm="1">
        <f t="array" ref="AR485">IFERROR(IF(AN485&gt;0, INDEX(Appliances, $W485, MATCH($AQ485, Y!$F$61:$J$61, 0)+3),0), 0)</f>
        <v>0</v>
      </c>
      <c r="AS485" s="64"/>
      <c r="AT485" s="211" t="b">
        <f t="shared" si="429"/>
        <v>0</v>
      </c>
      <c r="AU485" s="211">
        <f t="shared" si="329"/>
        <v>0</v>
      </c>
      <c r="AV485" s="211">
        <f t="shared" si="330"/>
        <v>0</v>
      </c>
      <c r="AW485" s="212">
        <f t="shared" si="422"/>
        <v>0</v>
      </c>
      <c r="AX485" s="213">
        <f t="shared" si="423"/>
        <v>0</v>
      </c>
      <c r="AY485" s="222" t="str">
        <f t="shared" si="424"/>
        <v>-</v>
      </c>
      <c r="AZ485" s="210">
        <f>_xlfn.MAXIFS(Y!$F$61:$J$61, Y!$F$61:$J$61, "&lt;="&amp;AY485)</f>
        <v>0</v>
      </c>
      <c r="BA485" s="210" cm="1">
        <f t="array" ref="BA485">IFERROR(IF(AW485&gt;0, INDEX(Appliances, $W485, MATCH($AQ485, Y!$F$61:$J$61, 0)+3),0), 0)</f>
        <v>0</v>
      </c>
      <c r="BB485" s="64"/>
    </row>
    <row r="486" spans="1:54" s="264" customFormat="1" ht="12" x14ac:dyDescent="0.2">
      <c r="A486" s="64"/>
      <c r="B486" s="251">
        <v>464</v>
      </c>
      <c r="C486" s="255"/>
      <c r="D486" s="255"/>
      <c r="E486" s="256"/>
      <c r="F486" s="257" t="str">
        <f>IFERROR(VLOOKUP(E486, Z!$A$2:$C$4127, 3, FALSE), "")</f>
        <v/>
      </c>
      <c r="G486" s="258"/>
      <c r="H486" s="255"/>
      <c r="I486" s="255"/>
      <c r="J486" s="256"/>
      <c r="K486" s="259"/>
      <c r="L486" s="260"/>
      <c r="M486" s="253">
        <f t="shared" si="426"/>
        <v>0</v>
      </c>
      <c r="N486" s="261"/>
      <c r="O486" s="260"/>
      <c r="P486" s="253">
        <f t="shared" si="412"/>
        <v>0</v>
      </c>
      <c r="Q486" s="261"/>
      <c r="R486" s="260"/>
      <c r="S486" s="262">
        <f t="shared" si="413"/>
        <v>0</v>
      </c>
      <c r="T486" s="268"/>
      <c r="U486" s="263">
        <f t="shared" si="414"/>
        <v>0</v>
      </c>
      <c r="V486" s="64"/>
      <c r="W486" s="210">
        <f t="shared" si="425"/>
        <v>0</v>
      </c>
      <c r="X486" s="210" t="str">
        <f t="shared" si="415"/>
        <v>-</v>
      </c>
      <c r="Y486" s="210" t="e">
        <f>IF(X486, MATCH(J486, Y!$F$62:$H$62, 0), 0)</f>
        <v>#VALUE!</v>
      </c>
      <c r="Z486" s="210" cm="1">
        <f t="array" ref="Z486">IFERROR(IF($X486, INDEX(Appliances, $W486, $Y486+3), 0), 0)</f>
        <v>0</v>
      </c>
      <c r="AA486" s="64"/>
      <c r="AB486" s="211" t="b">
        <f t="shared" si="427"/>
        <v>0</v>
      </c>
      <c r="AC486" s="211" cm="1">
        <f t="array" ref="AC486">IF($AB486, INDEX(Appliances, $W486, 9), 0)</f>
        <v>0</v>
      </c>
      <c r="AD486" s="211" cm="1">
        <f t="array" ref="AD486">IF($AB486, INDEX(Appliances, $W486, 10), 0)</f>
        <v>0</v>
      </c>
      <c r="AE486" s="212">
        <f t="shared" si="416"/>
        <v>0</v>
      </c>
      <c r="AF486" s="213">
        <f t="shared" si="417"/>
        <v>0</v>
      </c>
      <c r="AG486" s="222" t="str">
        <f t="shared" si="418"/>
        <v>-</v>
      </c>
      <c r="AH486" s="210">
        <f>_xlfn.MAXIFS(Y!$F$61:$J$61, Y!$F$61:$J$61, "&lt;="&amp;AG486)</f>
        <v>0</v>
      </c>
      <c r="AI486" s="210" cm="1">
        <f t="array" ref="AI486">IFERROR(IF(AE486&gt;0, INDEX(Appliances, $W486, MATCH($AH486, Y!$F$61:$J$61, 0)+3),0), 0)</f>
        <v>0</v>
      </c>
      <c r="AJ486" s="64"/>
      <c r="AK486" s="211" t="b">
        <f t="shared" si="428"/>
        <v>0</v>
      </c>
      <c r="AL486" s="211" cm="1">
        <f t="array" ref="AL486">IF($AK486, INDEX(Appliances, $W486, 9), 0)</f>
        <v>0</v>
      </c>
      <c r="AM486" s="211" cm="1">
        <f t="array" ref="AM486">IF($AK486, INDEX(Appliances, $W486, 10), 0)</f>
        <v>0</v>
      </c>
      <c r="AN486" s="212">
        <f t="shared" si="419"/>
        <v>0</v>
      </c>
      <c r="AO486" s="213">
        <f t="shared" si="420"/>
        <v>0</v>
      </c>
      <c r="AP486" s="222" t="str">
        <f t="shared" si="421"/>
        <v>-</v>
      </c>
      <c r="AQ486" s="210">
        <f>_xlfn.MAXIFS(Y!$F$61:$J$61, Y!$F$61:$J$61, "&lt;="&amp;AP486)</f>
        <v>0</v>
      </c>
      <c r="AR486" s="210" cm="1">
        <f t="array" ref="AR486">IFERROR(IF(AN486&gt;0, INDEX(Appliances, $W486, MATCH($AQ486, Y!$F$61:$J$61, 0)+3),0), 0)</f>
        <v>0</v>
      </c>
      <c r="AS486" s="64"/>
      <c r="AT486" s="211" t="b">
        <f t="shared" si="429"/>
        <v>0</v>
      </c>
      <c r="AU486" s="211">
        <f t="shared" si="332"/>
        <v>0</v>
      </c>
      <c r="AV486" s="211">
        <f t="shared" si="333"/>
        <v>0</v>
      </c>
      <c r="AW486" s="212">
        <f t="shared" si="422"/>
        <v>0</v>
      </c>
      <c r="AX486" s="213">
        <f t="shared" si="423"/>
        <v>0</v>
      </c>
      <c r="AY486" s="222" t="str">
        <f t="shared" si="424"/>
        <v>-</v>
      </c>
      <c r="AZ486" s="210">
        <f>_xlfn.MAXIFS(Y!$F$61:$J$61, Y!$F$61:$J$61, "&lt;="&amp;AY486)</f>
        <v>0</v>
      </c>
      <c r="BA486" s="210" cm="1">
        <f t="array" ref="BA486">IFERROR(IF(AW486&gt;0, INDEX(Appliances, $W486, MATCH($AQ486, Y!$F$61:$J$61, 0)+3),0), 0)</f>
        <v>0</v>
      </c>
      <c r="BB486" s="64"/>
    </row>
    <row r="487" spans="1:54" s="264" customFormat="1" ht="12" x14ac:dyDescent="0.2">
      <c r="A487" s="64"/>
      <c r="B487" s="251">
        <v>465</v>
      </c>
      <c r="C487" s="255"/>
      <c r="D487" s="255"/>
      <c r="E487" s="256"/>
      <c r="F487" s="257" t="str">
        <f>IFERROR(VLOOKUP(E487, Z!$A$2:$C$4127, 3, FALSE), "")</f>
        <v/>
      </c>
      <c r="G487" s="258"/>
      <c r="H487" s="255"/>
      <c r="I487" s="255"/>
      <c r="J487" s="256"/>
      <c r="K487" s="259"/>
      <c r="L487" s="260"/>
      <c r="M487" s="253">
        <f t="shared" si="426"/>
        <v>0</v>
      </c>
      <c r="N487" s="261"/>
      <c r="O487" s="260"/>
      <c r="P487" s="253">
        <f t="shared" si="412"/>
        <v>0</v>
      </c>
      <c r="Q487" s="261"/>
      <c r="R487" s="260"/>
      <c r="S487" s="262">
        <f t="shared" si="413"/>
        <v>0</v>
      </c>
      <c r="T487" s="268"/>
      <c r="U487" s="263">
        <f t="shared" si="414"/>
        <v>0</v>
      </c>
      <c r="V487" s="64"/>
      <c r="W487" s="210">
        <f t="shared" si="425"/>
        <v>0</v>
      </c>
      <c r="X487" s="210" t="str">
        <f t="shared" si="415"/>
        <v>-</v>
      </c>
      <c r="Y487" s="210" t="e">
        <f>IF(X487, MATCH(J487, Y!$F$62:$H$62, 0), 0)</f>
        <v>#VALUE!</v>
      </c>
      <c r="Z487" s="210" cm="1">
        <f t="array" ref="Z487">IFERROR(IF($X487, INDEX(Appliances, $W487, $Y487+3), 0), 0)</f>
        <v>0</v>
      </c>
      <c r="AA487" s="64"/>
      <c r="AB487" s="211" t="b">
        <f t="shared" si="427"/>
        <v>0</v>
      </c>
      <c r="AC487" s="211" cm="1">
        <f t="array" ref="AC487">IF($AB487, INDEX(Appliances, $W487, 9), 0)</f>
        <v>0</v>
      </c>
      <c r="AD487" s="211" cm="1">
        <f t="array" ref="AD487">IF($AB487, INDEX(Appliances, $W487, 10), 0)</f>
        <v>0</v>
      </c>
      <c r="AE487" s="212">
        <f t="shared" si="416"/>
        <v>0</v>
      </c>
      <c r="AF487" s="213">
        <f t="shared" si="417"/>
        <v>0</v>
      </c>
      <c r="AG487" s="222" t="str">
        <f t="shared" si="418"/>
        <v>-</v>
      </c>
      <c r="AH487" s="210">
        <f>_xlfn.MAXIFS(Y!$F$61:$J$61, Y!$F$61:$J$61, "&lt;="&amp;AG487)</f>
        <v>0</v>
      </c>
      <c r="AI487" s="210" cm="1">
        <f t="array" ref="AI487">IFERROR(IF(AE487&gt;0, INDEX(Appliances, $W487, MATCH($AH487, Y!$F$61:$J$61, 0)+3),0), 0)</f>
        <v>0</v>
      </c>
      <c r="AJ487" s="64"/>
      <c r="AK487" s="211" t="b">
        <f t="shared" si="428"/>
        <v>0</v>
      </c>
      <c r="AL487" s="211" cm="1">
        <f t="array" ref="AL487">IF($AK487, INDEX(Appliances, $W487, 9), 0)</f>
        <v>0</v>
      </c>
      <c r="AM487" s="211" cm="1">
        <f t="array" ref="AM487">IF($AK487, INDEX(Appliances, $W487, 10), 0)</f>
        <v>0</v>
      </c>
      <c r="AN487" s="212">
        <f t="shared" si="419"/>
        <v>0</v>
      </c>
      <c r="AO487" s="213">
        <f t="shared" si="420"/>
        <v>0</v>
      </c>
      <c r="AP487" s="222" t="str">
        <f t="shared" si="421"/>
        <v>-</v>
      </c>
      <c r="AQ487" s="210">
        <f>_xlfn.MAXIFS(Y!$F$61:$J$61, Y!$F$61:$J$61, "&lt;="&amp;AP487)</f>
        <v>0</v>
      </c>
      <c r="AR487" s="210" cm="1">
        <f t="array" ref="AR487">IFERROR(IF(AN487&gt;0, INDEX(Appliances, $W487, MATCH($AQ487, Y!$F$61:$J$61, 0)+3),0), 0)</f>
        <v>0</v>
      </c>
      <c r="AS487" s="64"/>
      <c r="AT487" s="211" t="b">
        <f t="shared" si="429"/>
        <v>0</v>
      </c>
      <c r="AU487" s="211">
        <f t="shared" si="329"/>
        <v>0</v>
      </c>
      <c r="AV487" s="211">
        <f t="shared" si="330"/>
        <v>0</v>
      </c>
      <c r="AW487" s="212">
        <f t="shared" si="422"/>
        <v>0</v>
      </c>
      <c r="AX487" s="213">
        <f t="shared" si="423"/>
        <v>0</v>
      </c>
      <c r="AY487" s="222" t="str">
        <f t="shared" si="424"/>
        <v>-</v>
      </c>
      <c r="AZ487" s="210">
        <f>_xlfn.MAXIFS(Y!$F$61:$J$61, Y!$F$61:$J$61, "&lt;="&amp;AY487)</f>
        <v>0</v>
      </c>
      <c r="BA487" s="210" cm="1">
        <f t="array" ref="BA487">IFERROR(IF(AW487&gt;0, INDEX(Appliances, $W487, MATCH($AQ487, Y!$F$61:$J$61, 0)+3),0), 0)</f>
        <v>0</v>
      </c>
      <c r="BB487" s="64"/>
    </row>
    <row r="488" spans="1:54" s="264" customFormat="1" ht="12" x14ac:dyDescent="0.2">
      <c r="A488" s="64"/>
      <c r="B488" s="251">
        <v>466</v>
      </c>
      <c r="C488" s="255"/>
      <c r="D488" s="255"/>
      <c r="E488" s="256"/>
      <c r="F488" s="257" t="str">
        <f>IFERROR(VLOOKUP(E488, Z!$A$2:$C$4127, 3, FALSE), "")</f>
        <v/>
      </c>
      <c r="G488" s="258"/>
      <c r="H488" s="255"/>
      <c r="I488" s="255"/>
      <c r="J488" s="256"/>
      <c r="K488" s="259"/>
      <c r="L488" s="260"/>
      <c r="M488" s="253">
        <f t="shared" si="426"/>
        <v>0</v>
      </c>
      <c r="N488" s="261"/>
      <c r="O488" s="260"/>
      <c r="P488" s="253">
        <f t="shared" si="412"/>
        <v>0</v>
      </c>
      <c r="Q488" s="261"/>
      <c r="R488" s="260"/>
      <c r="S488" s="262">
        <f t="shared" si="413"/>
        <v>0</v>
      </c>
      <c r="T488" s="268"/>
      <c r="U488" s="263">
        <f t="shared" si="414"/>
        <v>0</v>
      </c>
      <c r="V488" s="64"/>
      <c r="W488" s="210">
        <f t="shared" si="425"/>
        <v>0</v>
      </c>
      <c r="X488" s="210" t="str">
        <f t="shared" si="415"/>
        <v>-</v>
      </c>
      <c r="Y488" s="210" t="e">
        <f>IF(X488, MATCH(J488, Y!$F$62:$H$62, 0), 0)</f>
        <v>#VALUE!</v>
      </c>
      <c r="Z488" s="210" cm="1">
        <f t="array" ref="Z488">IFERROR(IF($X488, INDEX(Appliances, $W488, $Y488+3), 0), 0)</f>
        <v>0</v>
      </c>
      <c r="AA488" s="64"/>
      <c r="AB488" s="211" t="b">
        <f t="shared" si="427"/>
        <v>0</v>
      </c>
      <c r="AC488" s="211" cm="1">
        <f t="array" ref="AC488">IF($AB488, INDEX(Appliances, $W488, 9), 0)</f>
        <v>0</v>
      </c>
      <c r="AD488" s="211" cm="1">
        <f t="array" ref="AD488">IF($AB488, INDEX(Appliances, $W488, 10), 0)</f>
        <v>0</v>
      </c>
      <c r="AE488" s="212">
        <f t="shared" si="416"/>
        <v>0</v>
      </c>
      <c r="AF488" s="213">
        <f t="shared" si="417"/>
        <v>0</v>
      </c>
      <c r="AG488" s="222" t="str">
        <f t="shared" si="418"/>
        <v>-</v>
      </c>
      <c r="AH488" s="210">
        <f>_xlfn.MAXIFS(Y!$F$61:$J$61, Y!$F$61:$J$61, "&lt;="&amp;AG488)</f>
        <v>0</v>
      </c>
      <c r="AI488" s="210" cm="1">
        <f t="array" ref="AI488">IFERROR(IF(AE488&gt;0, INDEX(Appliances, $W488, MATCH($AH488, Y!$F$61:$J$61, 0)+3),0), 0)</f>
        <v>0</v>
      </c>
      <c r="AJ488" s="64"/>
      <c r="AK488" s="211" t="b">
        <f t="shared" si="428"/>
        <v>0</v>
      </c>
      <c r="AL488" s="211" cm="1">
        <f t="array" ref="AL488">IF($AK488, INDEX(Appliances, $W488, 9), 0)</f>
        <v>0</v>
      </c>
      <c r="AM488" s="211" cm="1">
        <f t="array" ref="AM488">IF($AK488, INDEX(Appliances, $W488, 10), 0)</f>
        <v>0</v>
      </c>
      <c r="AN488" s="212">
        <f t="shared" si="419"/>
        <v>0</v>
      </c>
      <c r="AO488" s="213">
        <f t="shared" si="420"/>
        <v>0</v>
      </c>
      <c r="AP488" s="222" t="str">
        <f t="shared" si="421"/>
        <v>-</v>
      </c>
      <c r="AQ488" s="210">
        <f>_xlfn.MAXIFS(Y!$F$61:$J$61, Y!$F$61:$J$61, "&lt;="&amp;AP488)</f>
        <v>0</v>
      </c>
      <c r="AR488" s="210" cm="1">
        <f t="array" ref="AR488">IFERROR(IF(AN488&gt;0, INDEX(Appliances, $W488, MATCH($AQ488, Y!$F$61:$J$61, 0)+3),0), 0)</f>
        <v>0</v>
      </c>
      <c r="AS488" s="64"/>
      <c r="AT488" s="211" t="b">
        <f t="shared" si="429"/>
        <v>0</v>
      </c>
      <c r="AU488" s="211">
        <f t="shared" si="332"/>
        <v>0</v>
      </c>
      <c r="AV488" s="211">
        <f t="shared" si="333"/>
        <v>0</v>
      </c>
      <c r="AW488" s="212">
        <f t="shared" si="422"/>
        <v>0</v>
      </c>
      <c r="AX488" s="213">
        <f t="shared" si="423"/>
        <v>0</v>
      </c>
      <c r="AY488" s="222" t="str">
        <f t="shared" si="424"/>
        <v>-</v>
      </c>
      <c r="AZ488" s="210">
        <f>_xlfn.MAXIFS(Y!$F$61:$J$61, Y!$F$61:$J$61, "&lt;="&amp;AY488)</f>
        <v>0</v>
      </c>
      <c r="BA488" s="210" cm="1">
        <f t="array" ref="BA488">IFERROR(IF(AW488&gt;0, INDEX(Appliances, $W488, MATCH($AQ488, Y!$F$61:$J$61, 0)+3),0), 0)</f>
        <v>0</v>
      </c>
      <c r="BB488" s="64"/>
    </row>
    <row r="489" spans="1:54" s="264" customFormat="1" ht="12" x14ac:dyDescent="0.2">
      <c r="A489" s="64"/>
      <c r="B489" s="251">
        <v>467</v>
      </c>
      <c r="C489" s="255"/>
      <c r="D489" s="255"/>
      <c r="E489" s="256"/>
      <c r="F489" s="257" t="str">
        <f>IFERROR(VLOOKUP(E489, Z!$A$2:$C$4127, 3, FALSE), "")</f>
        <v/>
      </c>
      <c r="G489" s="258"/>
      <c r="H489" s="255"/>
      <c r="I489" s="255"/>
      <c r="J489" s="256"/>
      <c r="K489" s="259"/>
      <c r="L489" s="260"/>
      <c r="M489" s="253">
        <f t="shared" si="426"/>
        <v>0</v>
      </c>
      <c r="N489" s="261"/>
      <c r="O489" s="260"/>
      <c r="P489" s="253">
        <f t="shared" si="412"/>
        <v>0</v>
      </c>
      <c r="Q489" s="261"/>
      <c r="R489" s="260"/>
      <c r="S489" s="262">
        <f t="shared" si="413"/>
        <v>0</v>
      </c>
      <c r="T489" s="268"/>
      <c r="U489" s="263">
        <f t="shared" si="414"/>
        <v>0</v>
      </c>
      <c r="V489" s="64"/>
      <c r="W489" s="210">
        <f t="shared" si="425"/>
        <v>0</v>
      </c>
      <c r="X489" s="210" t="str">
        <f t="shared" si="415"/>
        <v>-</v>
      </c>
      <c r="Y489" s="210" t="e">
        <f>IF(X489, MATCH(J489, Y!$F$62:$H$62, 0), 0)</f>
        <v>#VALUE!</v>
      </c>
      <c r="Z489" s="210" cm="1">
        <f t="array" ref="Z489">IFERROR(IF($X489, INDEX(Appliances, $W489, $Y489+3), 0), 0)</f>
        <v>0</v>
      </c>
      <c r="AA489" s="64"/>
      <c r="AB489" s="211" t="b">
        <f t="shared" si="427"/>
        <v>0</v>
      </c>
      <c r="AC489" s="211" cm="1">
        <f t="array" ref="AC489">IF($AB489, INDEX(Appliances, $W489, 9), 0)</f>
        <v>0</v>
      </c>
      <c r="AD489" s="211" cm="1">
        <f t="array" ref="AD489">IF($AB489, INDEX(Appliances, $W489, 10), 0)</f>
        <v>0</v>
      </c>
      <c r="AE489" s="212">
        <f t="shared" si="416"/>
        <v>0</v>
      </c>
      <c r="AF489" s="213">
        <f t="shared" si="417"/>
        <v>0</v>
      </c>
      <c r="AG489" s="222" t="str">
        <f t="shared" si="418"/>
        <v>-</v>
      </c>
      <c r="AH489" s="210">
        <f>_xlfn.MAXIFS(Y!$F$61:$J$61, Y!$F$61:$J$61, "&lt;="&amp;AG489)</f>
        <v>0</v>
      </c>
      <c r="AI489" s="210" cm="1">
        <f t="array" ref="AI489">IFERROR(IF(AE489&gt;0, INDEX(Appliances, $W489, MATCH($AH489, Y!$F$61:$J$61, 0)+3),0), 0)</f>
        <v>0</v>
      </c>
      <c r="AJ489" s="64"/>
      <c r="AK489" s="211" t="b">
        <f t="shared" si="428"/>
        <v>0</v>
      </c>
      <c r="AL489" s="211" cm="1">
        <f t="array" ref="AL489">IF($AK489, INDEX(Appliances, $W489, 9), 0)</f>
        <v>0</v>
      </c>
      <c r="AM489" s="211" cm="1">
        <f t="array" ref="AM489">IF($AK489, INDEX(Appliances, $W489, 10), 0)</f>
        <v>0</v>
      </c>
      <c r="AN489" s="212">
        <f t="shared" si="419"/>
        <v>0</v>
      </c>
      <c r="AO489" s="213">
        <f t="shared" si="420"/>
        <v>0</v>
      </c>
      <c r="AP489" s="222" t="str">
        <f t="shared" si="421"/>
        <v>-</v>
      </c>
      <c r="AQ489" s="210">
        <f>_xlfn.MAXIFS(Y!$F$61:$J$61, Y!$F$61:$J$61, "&lt;="&amp;AP489)</f>
        <v>0</v>
      </c>
      <c r="AR489" s="210" cm="1">
        <f t="array" ref="AR489">IFERROR(IF(AN489&gt;0, INDEX(Appliances, $W489, MATCH($AQ489, Y!$F$61:$J$61, 0)+3),0), 0)</f>
        <v>0</v>
      </c>
      <c r="AS489" s="64"/>
      <c r="AT489" s="211" t="b">
        <f t="shared" si="429"/>
        <v>0</v>
      </c>
      <c r="AU489" s="211">
        <f t="shared" si="329"/>
        <v>0</v>
      </c>
      <c r="AV489" s="211">
        <f t="shared" si="330"/>
        <v>0</v>
      </c>
      <c r="AW489" s="212">
        <f t="shared" si="422"/>
        <v>0</v>
      </c>
      <c r="AX489" s="213">
        <f t="shared" si="423"/>
        <v>0</v>
      </c>
      <c r="AY489" s="222" t="str">
        <f t="shared" si="424"/>
        <v>-</v>
      </c>
      <c r="AZ489" s="210">
        <f>_xlfn.MAXIFS(Y!$F$61:$J$61, Y!$F$61:$J$61, "&lt;="&amp;AY489)</f>
        <v>0</v>
      </c>
      <c r="BA489" s="210" cm="1">
        <f t="array" ref="BA489">IFERROR(IF(AW489&gt;0, INDEX(Appliances, $W489, MATCH($AQ489, Y!$F$61:$J$61, 0)+3),0), 0)</f>
        <v>0</v>
      </c>
      <c r="BB489" s="64"/>
    </row>
    <row r="490" spans="1:54" s="264" customFormat="1" ht="12" x14ac:dyDescent="0.2">
      <c r="A490" s="64"/>
      <c r="B490" s="251">
        <v>468</v>
      </c>
      <c r="C490" s="255"/>
      <c r="D490" s="255"/>
      <c r="E490" s="256"/>
      <c r="F490" s="257" t="str">
        <f>IFERROR(VLOOKUP(E490, Z!$A$2:$C$4127, 3, FALSE), "")</f>
        <v/>
      </c>
      <c r="G490" s="258"/>
      <c r="H490" s="255"/>
      <c r="I490" s="255"/>
      <c r="J490" s="256"/>
      <c r="K490" s="259"/>
      <c r="L490" s="260"/>
      <c r="M490" s="253">
        <f t="shared" si="426"/>
        <v>0</v>
      </c>
      <c r="N490" s="261"/>
      <c r="O490" s="260"/>
      <c r="P490" s="253">
        <f t="shared" si="412"/>
        <v>0</v>
      </c>
      <c r="Q490" s="261"/>
      <c r="R490" s="260"/>
      <c r="S490" s="262">
        <f t="shared" si="413"/>
        <v>0</v>
      </c>
      <c r="T490" s="268"/>
      <c r="U490" s="263">
        <f t="shared" si="414"/>
        <v>0</v>
      </c>
      <c r="V490" s="64"/>
      <c r="W490" s="210">
        <f t="shared" si="425"/>
        <v>0</v>
      </c>
      <c r="X490" s="210" t="str">
        <f t="shared" si="415"/>
        <v>-</v>
      </c>
      <c r="Y490" s="210" t="e">
        <f>IF(X490, MATCH(J490, Y!$F$62:$H$62, 0), 0)</f>
        <v>#VALUE!</v>
      </c>
      <c r="Z490" s="210" cm="1">
        <f t="array" ref="Z490">IFERROR(IF($X490, INDEX(Appliances, $W490, $Y490+3), 0), 0)</f>
        <v>0</v>
      </c>
      <c r="AA490" s="64"/>
      <c r="AB490" s="211" t="b">
        <f t="shared" si="427"/>
        <v>0</v>
      </c>
      <c r="AC490" s="211" cm="1">
        <f t="array" ref="AC490">IF($AB490, INDEX(Appliances, $W490, 9), 0)</f>
        <v>0</v>
      </c>
      <c r="AD490" s="211" cm="1">
        <f t="array" ref="AD490">IF($AB490, INDEX(Appliances, $W490, 10), 0)</f>
        <v>0</v>
      </c>
      <c r="AE490" s="212">
        <f t="shared" si="416"/>
        <v>0</v>
      </c>
      <c r="AF490" s="213">
        <f t="shared" si="417"/>
        <v>0</v>
      </c>
      <c r="AG490" s="222" t="str">
        <f t="shared" si="418"/>
        <v>-</v>
      </c>
      <c r="AH490" s="210">
        <f>_xlfn.MAXIFS(Y!$F$61:$J$61, Y!$F$61:$J$61, "&lt;="&amp;AG490)</f>
        <v>0</v>
      </c>
      <c r="AI490" s="210" cm="1">
        <f t="array" ref="AI490">IFERROR(IF(AE490&gt;0, INDEX(Appliances, $W490, MATCH($AH490, Y!$F$61:$J$61, 0)+3),0), 0)</f>
        <v>0</v>
      </c>
      <c r="AJ490" s="64"/>
      <c r="AK490" s="211" t="b">
        <f t="shared" si="428"/>
        <v>0</v>
      </c>
      <c r="AL490" s="211" cm="1">
        <f t="array" ref="AL490">IF($AK490, INDEX(Appliances, $W490, 9), 0)</f>
        <v>0</v>
      </c>
      <c r="AM490" s="211" cm="1">
        <f t="array" ref="AM490">IF($AK490, INDEX(Appliances, $W490, 10), 0)</f>
        <v>0</v>
      </c>
      <c r="AN490" s="212">
        <f t="shared" si="419"/>
        <v>0</v>
      </c>
      <c r="AO490" s="213">
        <f t="shared" si="420"/>
        <v>0</v>
      </c>
      <c r="AP490" s="222" t="str">
        <f t="shared" si="421"/>
        <v>-</v>
      </c>
      <c r="AQ490" s="210">
        <f>_xlfn.MAXIFS(Y!$F$61:$J$61, Y!$F$61:$J$61, "&lt;="&amp;AP490)</f>
        <v>0</v>
      </c>
      <c r="AR490" s="210" cm="1">
        <f t="array" ref="AR490">IFERROR(IF(AN490&gt;0, INDEX(Appliances, $W490, MATCH($AQ490, Y!$F$61:$J$61, 0)+3),0), 0)</f>
        <v>0</v>
      </c>
      <c r="AS490" s="64"/>
      <c r="AT490" s="211" t="b">
        <f t="shared" si="429"/>
        <v>0</v>
      </c>
      <c r="AU490" s="211">
        <f t="shared" si="332"/>
        <v>0</v>
      </c>
      <c r="AV490" s="211">
        <f t="shared" si="333"/>
        <v>0</v>
      </c>
      <c r="AW490" s="212">
        <f t="shared" si="422"/>
        <v>0</v>
      </c>
      <c r="AX490" s="213">
        <f t="shared" si="423"/>
        <v>0</v>
      </c>
      <c r="AY490" s="222" t="str">
        <f t="shared" si="424"/>
        <v>-</v>
      </c>
      <c r="AZ490" s="210">
        <f>_xlfn.MAXIFS(Y!$F$61:$J$61, Y!$F$61:$J$61, "&lt;="&amp;AY490)</f>
        <v>0</v>
      </c>
      <c r="BA490" s="210" cm="1">
        <f t="array" ref="BA490">IFERROR(IF(AW490&gt;0, INDEX(Appliances, $W490, MATCH($AQ490, Y!$F$61:$J$61, 0)+3),0), 0)</f>
        <v>0</v>
      </c>
      <c r="BB490" s="64"/>
    </row>
    <row r="491" spans="1:54" s="264" customFormat="1" ht="12" x14ac:dyDescent="0.2">
      <c r="A491" s="64"/>
      <c r="B491" s="251">
        <v>469</v>
      </c>
      <c r="C491" s="255"/>
      <c r="D491" s="255"/>
      <c r="E491" s="256"/>
      <c r="F491" s="257" t="str">
        <f>IFERROR(VLOOKUP(E491, Z!$A$2:$C$4127, 3, FALSE), "")</f>
        <v/>
      </c>
      <c r="G491" s="258"/>
      <c r="H491" s="255"/>
      <c r="I491" s="255"/>
      <c r="J491" s="256"/>
      <c r="K491" s="259"/>
      <c r="L491" s="260"/>
      <c r="M491" s="253">
        <f t="shared" si="426"/>
        <v>0</v>
      </c>
      <c r="N491" s="261"/>
      <c r="O491" s="260"/>
      <c r="P491" s="253">
        <f t="shared" si="412"/>
        <v>0</v>
      </c>
      <c r="Q491" s="261"/>
      <c r="R491" s="260"/>
      <c r="S491" s="262">
        <f t="shared" si="413"/>
        <v>0</v>
      </c>
      <c r="T491" s="268"/>
      <c r="U491" s="263">
        <f t="shared" si="414"/>
        <v>0</v>
      </c>
      <c r="V491" s="64"/>
      <c r="W491" s="210">
        <f t="shared" si="425"/>
        <v>0</v>
      </c>
      <c r="X491" s="210" t="str">
        <f t="shared" si="415"/>
        <v>-</v>
      </c>
      <c r="Y491" s="210" t="e">
        <f>IF(X491, MATCH(J491, Y!$F$62:$H$62, 0), 0)</f>
        <v>#VALUE!</v>
      </c>
      <c r="Z491" s="210" cm="1">
        <f t="array" ref="Z491">IFERROR(IF($X491, INDEX(Appliances, $W491, $Y491+3), 0), 0)</f>
        <v>0</v>
      </c>
      <c r="AA491" s="64"/>
      <c r="AB491" s="211" t="b">
        <f t="shared" si="427"/>
        <v>0</v>
      </c>
      <c r="AC491" s="211" cm="1">
        <f t="array" ref="AC491">IF($AB491, INDEX(Appliances, $W491, 9), 0)</f>
        <v>0</v>
      </c>
      <c r="AD491" s="211" cm="1">
        <f t="array" ref="AD491">IF($AB491, INDEX(Appliances, $W491, 10), 0)</f>
        <v>0</v>
      </c>
      <c r="AE491" s="212">
        <f t="shared" si="416"/>
        <v>0</v>
      </c>
      <c r="AF491" s="213">
        <f t="shared" si="417"/>
        <v>0</v>
      </c>
      <c r="AG491" s="222" t="str">
        <f t="shared" si="418"/>
        <v>-</v>
      </c>
      <c r="AH491" s="210">
        <f>_xlfn.MAXIFS(Y!$F$61:$J$61, Y!$F$61:$J$61, "&lt;="&amp;AG491)</f>
        <v>0</v>
      </c>
      <c r="AI491" s="210" cm="1">
        <f t="array" ref="AI491">IFERROR(IF(AE491&gt;0, INDEX(Appliances, $W491, MATCH($AH491, Y!$F$61:$J$61, 0)+3),0), 0)</f>
        <v>0</v>
      </c>
      <c r="AJ491" s="64"/>
      <c r="AK491" s="211" t="b">
        <f t="shared" si="428"/>
        <v>0</v>
      </c>
      <c r="AL491" s="211" cm="1">
        <f t="array" ref="AL491">IF($AK491, INDEX(Appliances, $W491, 9), 0)</f>
        <v>0</v>
      </c>
      <c r="AM491" s="211" cm="1">
        <f t="array" ref="AM491">IF($AK491, INDEX(Appliances, $W491, 10), 0)</f>
        <v>0</v>
      </c>
      <c r="AN491" s="212">
        <f t="shared" si="419"/>
        <v>0</v>
      </c>
      <c r="AO491" s="213">
        <f t="shared" si="420"/>
        <v>0</v>
      </c>
      <c r="AP491" s="222" t="str">
        <f t="shared" si="421"/>
        <v>-</v>
      </c>
      <c r="AQ491" s="210">
        <f>_xlfn.MAXIFS(Y!$F$61:$J$61, Y!$F$61:$J$61, "&lt;="&amp;AP491)</f>
        <v>0</v>
      </c>
      <c r="AR491" s="210" cm="1">
        <f t="array" ref="AR491">IFERROR(IF(AN491&gt;0, INDEX(Appliances, $W491, MATCH($AQ491, Y!$F$61:$J$61, 0)+3),0), 0)</f>
        <v>0</v>
      </c>
      <c r="AS491" s="64"/>
      <c r="AT491" s="211" t="b">
        <f t="shared" si="429"/>
        <v>0</v>
      </c>
      <c r="AU491" s="211">
        <f t="shared" si="329"/>
        <v>0</v>
      </c>
      <c r="AV491" s="211">
        <f t="shared" si="330"/>
        <v>0</v>
      </c>
      <c r="AW491" s="212">
        <f t="shared" si="422"/>
        <v>0</v>
      </c>
      <c r="AX491" s="213">
        <f t="shared" si="423"/>
        <v>0</v>
      </c>
      <c r="AY491" s="222" t="str">
        <f t="shared" si="424"/>
        <v>-</v>
      </c>
      <c r="AZ491" s="210">
        <f>_xlfn.MAXIFS(Y!$F$61:$J$61, Y!$F$61:$J$61, "&lt;="&amp;AY491)</f>
        <v>0</v>
      </c>
      <c r="BA491" s="210" cm="1">
        <f t="array" ref="BA491">IFERROR(IF(AW491&gt;0, INDEX(Appliances, $W491, MATCH($AQ491, Y!$F$61:$J$61, 0)+3),0), 0)</f>
        <v>0</v>
      </c>
      <c r="BB491" s="64"/>
    </row>
    <row r="492" spans="1:54" s="264" customFormat="1" ht="12" x14ac:dyDescent="0.2">
      <c r="A492" s="64"/>
      <c r="B492" s="251">
        <v>470</v>
      </c>
      <c r="C492" s="255"/>
      <c r="D492" s="255"/>
      <c r="E492" s="256"/>
      <c r="F492" s="257" t="str">
        <f>IFERROR(VLOOKUP(E492, Z!$A$2:$C$4127, 3, FALSE), "")</f>
        <v/>
      </c>
      <c r="G492" s="258"/>
      <c r="H492" s="255"/>
      <c r="I492" s="255"/>
      <c r="J492" s="256"/>
      <c r="K492" s="259"/>
      <c r="L492" s="260"/>
      <c r="M492" s="253">
        <f t="shared" si="426"/>
        <v>0</v>
      </c>
      <c r="N492" s="261"/>
      <c r="O492" s="260"/>
      <c r="P492" s="253">
        <f t="shared" si="412"/>
        <v>0</v>
      </c>
      <c r="Q492" s="261"/>
      <c r="R492" s="260"/>
      <c r="S492" s="262">
        <f t="shared" si="413"/>
        <v>0</v>
      </c>
      <c r="T492" s="268"/>
      <c r="U492" s="263">
        <f t="shared" si="414"/>
        <v>0</v>
      </c>
      <c r="V492" s="64"/>
      <c r="W492" s="210">
        <f t="shared" si="425"/>
        <v>0</v>
      </c>
      <c r="X492" s="210" t="str">
        <f t="shared" si="415"/>
        <v>-</v>
      </c>
      <c r="Y492" s="210" t="e">
        <f>IF(X492, MATCH(J492, Y!$F$62:$H$62, 0), 0)</f>
        <v>#VALUE!</v>
      </c>
      <c r="Z492" s="210" cm="1">
        <f t="array" ref="Z492">IFERROR(IF($X492, INDEX(Appliances, $W492, $Y492+3), 0), 0)</f>
        <v>0</v>
      </c>
      <c r="AA492" s="64"/>
      <c r="AB492" s="211" t="b">
        <f t="shared" si="427"/>
        <v>0</v>
      </c>
      <c r="AC492" s="211" cm="1">
        <f t="array" ref="AC492">IF($AB492, INDEX(Appliances, $W492, 9), 0)</f>
        <v>0</v>
      </c>
      <c r="AD492" s="211" cm="1">
        <f t="array" ref="AD492">IF($AB492, INDEX(Appliances, $W492, 10), 0)</f>
        <v>0</v>
      </c>
      <c r="AE492" s="212">
        <f t="shared" si="416"/>
        <v>0</v>
      </c>
      <c r="AF492" s="213">
        <f t="shared" si="417"/>
        <v>0</v>
      </c>
      <c r="AG492" s="222" t="str">
        <f t="shared" si="418"/>
        <v>-</v>
      </c>
      <c r="AH492" s="210">
        <f>_xlfn.MAXIFS(Y!$F$61:$J$61, Y!$F$61:$J$61, "&lt;="&amp;AG492)</f>
        <v>0</v>
      </c>
      <c r="AI492" s="210" cm="1">
        <f t="array" ref="AI492">IFERROR(IF(AE492&gt;0, INDEX(Appliances, $W492, MATCH($AH492, Y!$F$61:$J$61, 0)+3),0), 0)</f>
        <v>0</v>
      </c>
      <c r="AJ492" s="64"/>
      <c r="AK492" s="211" t="b">
        <f t="shared" si="428"/>
        <v>0</v>
      </c>
      <c r="AL492" s="211" cm="1">
        <f t="array" ref="AL492">IF($AK492, INDEX(Appliances, $W492, 9), 0)</f>
        <v>0</v>
      </c>
      <c r="AM492" s="211" cm="1">
        <f t="array" ref="AM492">IF($AK492, INDEX(Appliances, $W492, 10), 0)</f>
        <v>0</v>
      </c>
      <c r="AN492" s="212">
        <f t="shared" si="419"/>
        <v>0</v>
      </c>
      <c r="AO492" s="213">
        <f t="shared" si="420"/>
        <v>0</v>
      </c>
      <c r="AP492" s="222" t="str">
        <f t="shared" si="421"/>
        <v>-</v>
      </c>
      <c r="AQ492" s="210">
        <f>_xlfn.MAXIFS(Y!$F$61:$J$61, Y!$F$61:$J$61, "&lt;="&amp;AP492)</f>
        <v>0</v>
      </c>
      <c r="AR492" s="210" cm="1">
        <f t="array" ref="AR492">IFERROR(IF(AN492&gt;0, INDEX(Appliances, $W492, MATCH($AQ492, Y!$F$61:$J$61, 0)+3),0), 0)</f>
        <v>0</v>
      </c>
      <c r="AS492" s="64"/>
      <c r="AT492" s="211" t="b">
        <f t="shared" si="429"/>
        <v>0</v>
      </c>
      <c r="AU492" s="211">
        <f t="shared" si="332"/>
        <v>0</v>
      </c>
      <c r="AV492" s="211">
        <f t="shared" si="333"/>
        <v>0</v>
      </c>
      <c r="AW492" s="212">
        <f t="shared" si="422"/>
        <v>0</v>
      </c>
      <c r="AX492" s="213">
        <f t="shared" si="423"/>
        <v>0</v>
      </c>
      <c r="AY492" s="222" t="str">
        <f t="shared" si="424"/>
        <v>-</v>
      </c>
      <c r="AZ492" s="210">
        <f>_xlfn.MAXIFS(Y!$F$61:$J$61, Y!$F$61:$J$61, "&lt;="&amp;AY492)</f>
        <v>0</v>
      </c>
      <c r="BA492" s="210" cm="1">
        <f t="array" ref="BA492">IFERROR(IF(AW492&gt;0, INDEX(Appliances, $W492, MATCH($AQ492, Y!$F$61:$J$61, 0)+3),0), 0)</f>
        <v>0</v>
      </c>
      <c r="BB492" s="64"/>
    </row>
    <row r="493" spans="1:54" s="264" customFormat="1" ht="12" x14ac:dyDescent="0.2">
      <c r="A493" s="64"/>
      <c r="B493" s="251">
        <v>471</v>
      </c>
      <c r="C493" s="255"/>
      <c r="D493" s="255"/>
      <c r="E493" s="256"/>
      <c r="F493" s="257" t="str">
        <f>IFERROR(VLOOKUP(E493, Z!$A$2:$C$4127, 3, FALSE), "")</f>
        <v/>
      </c>
      <c r="G493" s="258"/>
      <c r="H493" s="255"/>
      <c r="I493" s="255"/>
      <c r="J493" s="256"/>
      <c r="K493" s="259"/>
      <c r="L493" s="260"/>
      <c r="M493" s="253">
        <f t="shared" si="426"/>
        <v>0</v>
      </c>
      <c r="N493" s="261"/>
      <c r="O493" s="260"/>
      <c r="P493" s="253">
        <f t="shared" si="412"/>
        <v>0</v>
      </c>
      <c r="Q493" s="261"/>
      <c r="R493" s="260"/>
      <c r="S493" s="262">
        <f t="shared" si="413"/>
        <v>0</v>
      </c>
      <c r="T493" s="268"/>
      <c r="U493" s="263">
        <f t="shared" si="414"/>
        <v>0</v>
      </c>
      <c r="V493" s="64"/>
      <c r="W493" s="210">
        <f t="shared" si="425"/>
        <v>0</v>
      </c>
      <c r="X493" s="210" t="str">
        <f t="shared" si="415"/>
        <v>-</v>
      </c>
      <c r="Y493" s="210" t="e">
        <f>IF(X493, MATCH(J493, Y!$F$62:$H$62, 0), 0)</f>
        <v>#VALUE!</v>
      </c>
      <c r="Z493" s="210" cm="1">
        <f t="array" ref="Z493">IFERROR(IF($X493, INDEX(Appliances, $W493, $Y493+3), 0), 0)</f>
        <v>0</v>
      </c>
      <c r="AA493" s="64"/>
      <c r="AB493" s="211" t="b">
        <f t="shared" si="427"/>
        <v>0</v>
      </c>
      <c r="AC493" s="211" cm="1">
        <f t="array" ref="AC493">IF($AB493, INDEX(Appliances, $W493, 9), 0)</f>
        <v>0</v>
      </c>
      <c r="AD493" s="211" cm="1">
        <f t="array" ref="AD493">IF($AB493, INDEX(Appliances, $W493, 10), 0)</f>
        <v>0</v>
      </c>
      <c r="AE493" s="212">
        <f t="shared" si="416"/>
        <v>0</v>
      </c>
      <c r="AF493" s="213">
        <f t="shared" si="417"/>
        <v>0</v>
      </c>
      <c r="AG493" s="222" t="str">
        <f t="shared" si="418"/>
        <v>-</v>
      </c>
      <c r="AH493" s="210">
        <f>_xlfn.MAXIFS(Y!$F$61:$J$61, Y!$F$61:$J$61, "&lt;="&amp;AG493)</f>
        <v>0</v>
      </c>
      <c r="AI493" s="210" cm="1">
        <f t="array" ref="AI493">IFERROR(IF(AE493&gt;0, INDEX(Appliances, $W493, MATCH($AH493, Y!$F$61:$J$61, 0)+3),0), 0)</f>
        <v>0</v>
      </c>
      <c r="AJ493" s="64"/>
      <c r="AK493" s="211" t="b">
        <f t="shared" si="428"/>
        <v>0</v>
      </c>
      <c r="AL493" s="211" cm="1">
        <f t="array" ref="AL493">IF($AK493, INDEX(Appliances, $W493, 9), 0)</f>
        <v>0</v>
      </c>
      <c r="AM493" s="211" cm="1">
        <f t="array" ref="AM493">IF($AK493, INDEX(Appliances, $W493, 10), 0)</f>
        <v>0</v>
      </c>
      <c r="AN493" s="212">
        <f t="shared" si="419"/>
        <v>0</v>
      </c>
      <c r="AO493" s="213">
        <f t="shared" si="420"/>
        <v>0</v>
      </c>
      <c r="AP493" s="222" t="str">
        <f t="shared" si="421"/>
        <v>-</v>
      </c>
      <c r="AQ493" s="210">
        <f>_xlfn.MAXIFS(Y!$F$61:$J$61, Y!$F$61:$J$61, "&lt;="&amp;AP493)</f>
        <v>0</v>
      </c>
      <c r="AR493" s="210" cm="1">
        <f t="array" ref="AR493">IFERROR(IF(AN493&gt;0, INDEX(Appliances, $W493, MATCH($AQ493, Y!$F$61:$J$61, 0)+3),0), 0)</f>
        <v>0</v>
      </c>
      <c r="AS493" s="64"/>
      <c r="AT493" s="211" t="b">
        <f t="shared" si="429"/>
        <v>0</v>
      </c>
      <c r="AU493" s="211">
        <f t="shared" si="329"/>
        <v>0</v>
      </c>
      <c r="AV493" s="211">
        <f t="shared" si="330"/>
        <v>0</v>
      </c>
      <c r="AW493" s="212">
        <f t="shared" si="422"/>
        <v>0</v>
      </c>
      <c r="AX493" s="213">
        <f t="shared" si="423"/>
        <v>0</v>
      </c>
      <c r="AY493" s="222" t="str">
        <f t="shared" si="424"/>
        <v>-</v>
      </c>
      <c r="AZ493" s="210">
        <f>_xlfn.MAXIFS(Y!$F$61:$J$61, Y!$F$61:$J$61, "&lt;="&amp;AY493)</f>
        <v>0</v>
      </c>
      <c r="BA493" s="210" cm="1">
        <f t="array" ref="BA493">IFERROR(IF(AW493&gt;0, INDEX(Appliances, $W493, MATCH($AQ493, Y!$F$61:$J$61, 0)+3),0), 0)</f>
        <v>0</v>
      </c>
      <c r="BB493" s="64"/>
    </row>
    <row r="494" spans="1:54" s="264" customFormat="1" ht="12" x14ac:dyDescent="0.2">
      <c r="A494" s="64"/>
      <c r="B494" s="251">
        <v>472</v>
      </c>
      <c r="C494" s="255"/>
      <c r="D494" s="255"/>
      <c r="E494" s="256"/>
      <c r="F494" s="257" t="str">
        <f>IFERROR(VLOOKUP(E494, Z!$A$2:$C$4127, 3, FALSE), "")</f>
        <v/>
      </c>
      <c r="G494" s="258"/>
      <c r="H494" s="255"/>
      <c r="I494" s="255"/>
      <c r="J494" s="256"/>
      <c r="K494" s="259"/>
      <c r="L494" s="260"/>
      <c r="M494" s="253">
        <f t="shared" si="426"/>
        <v>0</v>
      </c>
      <c r="N494" s="261"/>
      <c r="O494" s="260"/>
      <c r="P494" s="253">
        <f t="shared" si="412"/>
        <v>0</v>
      </c>
      <c r="Q494" s="261"/>
      <c r="R494" s="260"/>
      <c r="S494" s="262">
        <f t="shared" si="413"/>
        <v>0</v>
      </c>
      <c r="T494" s="268"/>
      <c r="U494" s="263">
        <f t="shared" si="414"/>
        <v>0</v>
      </c>
      <c r="V494" s="64"/>
      <c r="W494" s="210">
        <f t="shared" si="425"/>
        <v>0</v>
      </c>
      <c r="X494" s="210" t="str">
        <f t="shared" si="415"/>
        <v>-</v>
      </c>
      <c r="Y494" s="210" t="e">
        <f>IF(X494, MATCH(J494, Y!$F$62:$H$62, 0), 0)</f>
        <v>#VALUE!</v>
      </c>
      <c r="Z494" s="210" cm="1">
        <f t="array" ref="Z494">IFERROR(IF($X494, INDEX(Appliances, $W494, $Y494+3), 0), 0)</f>
        <v>0</v>
      </c>
      <c r="AA494" s="64"/>
      <c r="AB494" s="211" t="b">
        <f t="shared" si="427"/>
        <v>0</v>
      </c>
      <c r="AC494" s="211" cm="1">
        <f t="array" ref="AC494">IF($AB494, INDEX(Appliances, $W494, 9), 0)</f>
        <v>0</v>
      </c>
      <c r="AD494" s="211" cm="1">
        <f t="array" ref="AD494">IF($AB494, INDEX(Appliances, $W494, 10), 0)</f>
        <v>0</v>
      </c>
      <c r="AE494" s="212">
        <f t="shared" si="416"/>
        <v>0</v>
      </c>
      <c r="AF494" s="213">
        <f t="shared" si="417"/>
        <v>0</v>
      </c>
      <c r="AG494" s="222" t="str">
        <f t="shared" si="418"/>
        <v>-</v>
      </c>
      <c r="AH494" s="210">
        <f>_xlfn.MAXIFS(Y!$F$61:$J$61, Y!$F$61:$J$61, "&lt;="&amp;AG494)</f>
        <v>0</v>
      </c>
      <c r="AI494" s="210" cm="1">
        <f t="array" ref="AI494">IFERROR(IF(AE494&gt;0, INDEX(Appliances, $W494, MATCH($AH494, Y!$F$61:$J$61, 0)+3),0), 0)</f>
        <v>0</v>
      </c>
      <c r="AJ494" s="64"/>
      <c r="AK494" s="211" t="b">
        <f t="shared" si="428"/>
        <v>0</v>
      </c>
      <c r="AL494" s="211" cm="1">
        <f t="array" ref="AL494">IF($AK494, INDEX(Appliances, $W494, 9), 0)</f>
        <v>0</v>
      </c>
      <c r="AM494" s="211" cm="1">
        <f t="array" ref="AM494">IF($AK494, INDEX(Appliances, $W494, 10), 0)</f>
        <v>0</v>
      </c>
      <c r="AN494" s="212">
        <f t="shared" si="419"/>
        <v>0</v>
      </c>
      <c r="AO494" s="213">
        <f t="shared" si="420"/>
        <v>0</v>
      </c>
      <c r="AP494" s="222" t="str">
        <f t="shared" si="421"/>
        <v>-</v>
      </c>
      <c r="AQ494" s="210">
        <f>_xlfn.MAXIFS(Y!$F$61:$J$61, Y!$F$61:$J$61, "&lt;="&amp;AP494)</f>
        <v>0</v>
      </c>
      <c r="AR494" s="210" cm="1">
        <f t="array" ref="AR494">IFERROR(IF(AN494&gt;0, INDEX(Appliances, $W494, MATCH($AQ494, Y!$F$61:$J$61, 0)+3),0), 0)</f>
        <v>0</v>
      </c>
      <c r="AS494" s="64"/>
      <c r="AT494" s="211" t="b">
        <f t="shared" si="429"/>
        <v>0</v>
      </c>
      <c r="AU494" s="211">
        <f t="shared" si="332"/>
        <v>0</v>
      </c>
      <c r="AV494" s="211">
        <f t="shared" si="333"/>
        <v>0</v>
      </c>
      <c r="AW494" s="212">
        <f t="shared" si="422"/>
        <v>0</v>
      </c>
      <c r="AX494" s="213">
        <f t="shared" si="423"/>
        <v>0</v>
      </c>
      <c r="AY494" s="222" t="str">
        <f t="shared" si="424"/>
        <v>-</v>
      </c>
      <c r="AZ494" s="210">
        <f>_xlfn.MAXIFS(Y!$F$61:$J$61, Y!$F$61:$J$61, "&lt;="&amp;AY494)</f>
        <v>0</v>
      </c>
      <c r="BA494" s="210" cm="1">
        <f t="array" ref="BA494">IFERROR(IF(AW494&gt;0, INDEX(Appliances, $W494, MATCH($AQ494, Y!$F$61:$J$61, 0)+3),0), 0)</f>
        <v>0</v>
      </c>
      <c r="BB494" s="64"/>
    </row>
    <row r="495" spans="1:54" s="264" customFormat="1" ht="12" x14ac:dyDescent="0.2">
      <c r="A495" s="64"/>
      <c r="B495" s="251">
        <v>473</v>
      </c>
      <c r="C495" s="255"/>
      <c r="D495" s="255"/>
      <c r="E495" s="256"/>
      <c r="F495" s="257" t="str">
        <f>IFERROR(VLOOKUP(E495, Z!$A$2:$C$4127, 3, FALSE), "")</f>
        <v/>
      </c>
      <c r="G495" s="258"/>
      <c r="H495" s="255"/>
      <c r="I495" s="255"/>
      <c r="J495" s="256"/>
      <c r="K495" s="259"/>
      <c r="L495" s="260"/>
      <c r="M495" s="253">
        <f t="shared" si="426"/>
        <v>0</v>
      </c>
      <c r="N495" s="261"/>
      <c r="O495" s="260"/>
      <c r="P495" s="253">
        <f t="shared" si="412"/>
        <v>0</v>
      </c>
      <c r="Q495" s="261"/>
      <c r="R495" s="260"/>
      <c r="S495" s="262">
        <f t="shared" si="413"/>
        <v>0</v>
      </c>
      <c r="T495" s="268"/>
      <c r="U495" s="263">
        <f t="shared" si="414"/>
        <v>0</v>
      </c>
      <c r="V495" s="64"/>
      <c r="W495" s="210">
        <f t="shared" si="425"/>
        <v>0</v>
      </c>
      <c r="X495" s="210" t="str">
        <f t="shared" si="415"/>
        <v>-</v>
      </c>
      <c r="Y495" s="210" t="e">
        <f>IF(X495, MATCH(J495, Y!$F$62:$H$62, 0), 0)</f>
        <v>#VALUE!</v>
      </c>
      <c r="Z495" s="210" cm="1">
        <f t="array" ref="Z495">IFERROR(IF($X495, INDEX(Appliances, $W495, $Y495+3), 0), 0)</f>
        <v>0</v>
      </c>
      <c r="AA495" s="64"/>
      <c r="AB495" s="211" t="b">
        <f t="shared" si="427"/>
        <v>0</v>
      </c>
      <c r="AC495" s="211" cm="1">
        <f t="array" ref="AC495">IF($AB495, INDEX(Appliances, $W495, 9), 0)</f>
        <v>0</v>
      </c>
      <c r="AD495" s="211" cm="1">
        <f t="array" ref="AD495">IF($AB495, INDEX(Appliances, $W495, 10), 0)</f>
        <v>0</v>
      </c>
      <c r="AE495" s="212">
        <f t="shared" si="416"/>
        <v>0</v>
      </c>
      <c r="AF495" s="213">
        <f t="shared" si="417"/>
        <v>0</v>
      </c>
      <c r="AG495" s="222" t="str">
        <f t="shared" si="418"/>
        <v>-</v>
      </c>
      <c r="AH495" s="210">
        <f>_xlfn.MAXIFS(Y!$F$61:$J$61, Y!$F$61:$J$61, "&lt;="&amp;AG495)</f>
        <v>0</v>
      </c>
      <c r="AI495" s="210" cm="1">
        <f t="array" ref="AI495">IFERROR(IF(AE495&gt;0, INDEX(Appliances, $W495, MATCH($AH495, Y!$F$61:$J$61, 0)+3),0), 0)</f>
        <v>0</v>
      </c>
      <c r="AJ495" s="64"/>
      <c r="AK495" s="211" t="b">
        <f t="shared" si="428"/>
        <v>0</v>
      </c>
      <c r="AL495" s="211" cm="1">
        <f t="array" ref="AL495">IF($AK495, INDEX(Appliances, $W495, 9), 0)</f>
        <v>0</v>
      </c>
      <c r="AM495" s="211" cm="1">
        <f t="array" ref="AM495">IF($AK495, INDEX(Appliances, $W495, 10), 0)</f>
        <v>0</v>
      </c>
      <c r="AN495" s="212">
        <f t="shared" si="419"/>
        <v>0</v>
      </c>
      <c r="AO495" s="213">
        <f t="shared" si="420"/>
        <v>0</v>
      </c>
      <c r="AP495" s="222" t="str">
        <f t="shared" si="421"/>
        <v>-</v>
      </c>
      <c r="AQ495" s="210">
        <f>_xlfn.MAXIFS(Y!$F$61:$J$61, Y!$F$61:$J$61, "&lt;="&amp;AP495)</f>
        <v>0</v>
      </c>
      <c r="AR495" s="210" cm="1">
        <f t="array" ref="AR495">IFERROR(IF(AN495&gt;0, INDEX(Appliances, $W495, MATCH($AQ495, Y!$F$61:$J$61, 0)+3),0), 0)</f>
        <v>0</v>
      </c>
      <c r="AS495" s="64"/>
      <c r="AT495" s="211" t="b">
        <f t="shared" si="429"/>
        <v>0</v>
      </c>
      <c r="AU495" s="211">
        <f t="shared" si="329"/>
        <v>0</v>
      </c>
      <c r="AV495" s="211">
        <f t="shared" si="330"/>
        <v>0</v>
      </c>
      <c r="AW495" s="212">
        <f t="shared" si="422"/>
        <v>0</v>
      </c>
      <c r="AX495" s="213">
        <f t="shared" si="423"/>
        <v>0</v>
      </c>
      <c r="AY495" s="222" t="str">
        <f t="shared" si="424"/>
        <v>-</v>
      </c>
      <c r="AZ495" s="210">
        <f>_xlfn.MAXIFS(Y!$F$61:$J$61, Y!$F$61:$J$61, "&lt;="&amp;AY495)</f>
        <v>0</v>
      </c>
      <c r="BA495" s="210" cm="1">
        <f t="array" ref="BA495">IFERROR(IF(AW495&gt;0, INDEX(Appliances, $W495, MATCH($AQ495, Y!$F$61:$J$61, 0)+3),0), 0)</f>
        <v>0</v>
      </c>
      <c r="BB495" s="64"/>
    </row>
    <row r="496" spans="1:54" s="264" customFormat="1" ht="12" x14ac:dyDescent="0.2">
      <c r="A496" s="64"/>
      <c r="B496" s="251">
        <v>474</v>
      </c>
      <c r="C496" s="255"/>
      <c r="D496" s="255"/>
      <c r="E496" s="256"/>
      <c r="F496" s="257" t="str">
        <f>IFERROR(VLOOKUP(E496, Z!$A$2:$C$4127, 3, FALSE), "")</f>
        <v/>
      </c>
      <c r="G496" s="258"/>
      <c r="H496" s="255"/>
      <c r="I496" s="255"/>
      <c r="J496" s="256"/>
      <c r="K496" s="259"/>
      <c r="L496" s="260"/>
      <c r="M496" s="253">
        <f t="shared" si="426"/>
        <v>0</v>
      </c>
      <c r="N496" s="261"/>
      <c r="O496" s="260"/>
      <c r="P496" s="253">
        <f t="shared" si="412"/>
        <v>0</v>
      </c>
      <c r="Q496" s="261"/>
      <c r="R496" s="260"/>
      <c r="S496" s="262">
        <f t="shared" si="413"/>
        <v>0</v>
      </c>
      <c r="T496" s="268"/>
      <c r="U496" s="263">
        <f t="shared" si="414"/>
        <v>0</v>
      </c>
      <c r="V496" s="64"/>
      <c r="W496" s="210">
        <f t="shared" si="425"/>
        <v>0</v>
      </c>
      <c r="X496" s="210" t="str">
        <f t="shared" si="415"/>
        <v>-</v>
      </c>
      <c r="Y496" s="210" t="e">
        <f>IF(X496, MATCH(J496, Y!$F$62:$H$62, 0), 0)</f>
        <v>#VALUE!</v>
      </c>
      <c r="Z496" s="210" cm="1">
        <f t="array" ref="Z496">IFERROR(IF($X496, INDEX(Appliances, $W496, $Y496+3), 0), 0)</f>
        <v>0</v>
      </c>
      <c r="AA496" s="64"/>
      <c r="AB496" s="211" t="b">
        <f t="shared" si="427"/>
        <v>0</v>
      </c>
      <c r="AC496" s="211" cm="1">
        <f t="array" ref="AC496">IF($AB496, INDEX(Appliances, $W496, 9), 0)</f>
        <v>0</v>
      </c>
      <c r="AD496" s="211" cm="1">
        <f t="array" ref="AD496">IF($AB496, INDEX(Appliances, $W496, 10), 0)</f>
        <v>0</v>
      </c>
      <c r="AE496" s="212">
        <f t="shared" si="416"/>
        <v>0</v>
      </c>
      <c r="AF496" s="213">
        <f t="shared" si="417"/>
        <v>0</v>
      </c>
      <c r="AG496" s="222" t="str">
        <f t="shared" si="418"/>
        <v>-</v>
      </c>
      <c r="AH496" s="210">
        <f>_xlfn.MAXIFS(Y!$F$61:$J$61, Y!$F$61:$J$61, "&lt;="&amp;AG496)</f>
        <v>0</v>
      </c>
      <c r="AI496" s="210" cm="1">
        <f t="array" ref="AI496">IFERROR(IF(AE496&gt;0, INDEX(Appliances, $W496, MATCH($AH496, Y!$F$61:$J$61, 0)+3),0), 0)</f>
        <v>0</v>
      </c>
      <c r="AJ496" s="64"/>
      <c r="AK496" s="211" t="b">
        <f t="shared" si="428"/>
        <v>0</v>
      </c>
      <c r="AL496" s="211" cm="1">
        <f t="array" ref="AL496">IF($AK496, INDEX(Appliances, $W496, 9), 0)</f>
        <v>0</v>
      </c>
      <c r="AM496" s="211" cm="1">
        <f t="array" ref="AM496">IF($AK496, INDEX(Appliances, $W496, 10), 0)</f>
        <v>0</v>
      </c>
      <c r="AN496" s="212">
        <f t="shared" si="419"/>
        <v>0</v>
      </c>
      <c r="AO496" s="213">
        <f t="shared" si="420"/>
        <v>0</v>
      </c>
      <c r="AP496" s="222" t="str">
        <f t="shared" si="421"/>
        <v>-</v>
      </c>
      <c r="AQ496" s="210">
        <f>_xlfn.MAXIFS(Y!$F$61:$J$61, Y!$F$61:$J$61, "&lt;="&amp;AP496)</f>
        <v>0</v>
      </c>
      <c r="AR496" s="210" cm="1">
        <f t="array" ref="AR496">IFERROR(IF(AN496&gt;0, INDEX(Appliances, $W496, MATCH($AQ496, Y!$F$61:$J$61, 0)+3),0), 0)</f>
        <v>0</v>
      </c>
      <c r="AS496" s="64"/>
      <c r="AT496" s="211" t="b">
        <f t="shared" si="429"/>
        <v>0</v>
      </c>
      <c r="AU496" s="211">
        <f t="shared" si="332"/>
        <v>0</v>
      </c>
      <c r="AV496" s="211">
        <f t="shared" si="333"/>
        <v>0</v>
      </c>
      <c r="AW496" s="212">
        <f t="shared" si="422"/>
        <v>0</v>
      </c>
      <c r="AX496" s="213">
        <f t="shared" si="423"/>
        <v>0</v>
      </c>
      <c r="AY496" s="222" t="str">
        <f t="shared" si="424"/>
        <v>-</v>
      </c>
      <c r="AZ496" s="210">
        <f>_xlfn.MAXIFS(Y!$F$61:$J$61, Y!$F$61:$J$61, "&lt;="&amp;AY496)</f>
        <v>0</v>
      </c>
      <c r="BA496" s="210" cm="1">
        <f t="array" ref="BA496">IFERROR(IF(AW496&gt;0, INDEX(Appliances, $W496, MATCH($AQ496, Y!$F$61:$J$61, 0)+3),0), 0)</f>
        <v>0</v>
      </c>
      <c r="BB496" s="64"/>
    </row>
    <row r="497" spans="1:54" s="264" customFormat="1" ht="12" x14ac:dyDescent="0.2">
      <c r="A497" s="64"/>
      <c r="B497" s="251">
        <v>475</v>
      </c>
      <c r="C497" s="255"/>
      <c r="D497" s="255"/>
      <c r="E497" s="256"/>
      <c r="F497" s="257" t="str">
        <f>IFERROR(VLOOKUP(E497, Z!$A$2:$C$4127, 3, FALSE), "")</f>
        <v/>
      </c>
      <c r="G497" s="258"/>
      <c r="H497" s="255"/>
      <c r="I497" s="255"/>
      <c r="J497" s="256"/>
      <c r="K497" s="259"/>
      <c r="L497" s="260"/>
      <c r="M497" s="253">
        <f t="shared" si="426"/>
        <v>0</v>
      </c>
      <c r="N497" s="261"/>
      <c r="O497" s="260"/>
      <c r="P497" s="253">
        <f t="shared" si="412"/>
        <v>0</v>
      </c>
      <c r="Q497" s="261"/>
      <c r="R497" s="260"/>
      <c r="S497" s="262">
        <f t="shared" si="413"/>
        <v>0</v>
      </c>
      <c r="T497" s="268"/>
      <c r="U497" s="263">
        <f t="shared" si="414"/>
        <v>0</v>
      </c>
      <c r="V497" s="64"/>
      <c r="W497" s="210">
        <f t="shared" si="425"/>
        <v>0</v>
      </c>
      <c r="X497" s="210" t="str">
        <f t="shared" si="415"/>
        <v>-</v>
      </c>
      <c r="Y497" s="210" t="e">
        <f>IF(X497, MATCH(J497, Y!$F$62:$H$62, 0), 0)</f>
        <v>#VALUE!</v>
      </c>
      <c r="Z497" s="210" cm="1">
        <f t="array" ref="Z497">IFERROR(IF($X497, INDEX(Appliances, $W497, $Y497+3), 0), 0)</f>
        <v>0</v>
      </c>
      <c r="AA497" s="64"/>
      <c r="AB497" s="211" t="b">
        <f t="shared" si="427"/>
        <v>0</v>
      </c>
      <c r="AC497" s="211" cm="1">
        <f t="array" ref="AC497">IF($AB497, INDEX(Appliances, $W497, 9), 0)</f>
        <v>0</v>
      </c>
      <c r="AD497" s="211" cm="1">
        <f t="array" ref="AD497">IF($AB497, INDEX(Appliances, $W497, 10), 0)</f>
        <v>0</v>
      </c>
      <c r="AE497" s="212">
        <f t="shared" si="416"/>
        <v>0</v>
      </c>
      <c r="AF497" s="213">
        <f t="shared" si="417"/>
        <v>0</v>
      </c>
      <c r="AG497" s="222" t="str">
        <f t="shared" si="418"/>
        <v>-</v>
      </c>
      <c r="AH497" s="210">
        <f>_xlfn.MAXIFS(Y!$F$61:$J$61, Y!$F$61:$J$61, "&lt;="&amp;AG497)</f>
        <v>0</v>
      </c>
      <c r="AI497" s="210" cm="1">
        <f t="array" ref="AI497">IFERROR(IF(AE497&gt;0, INDEX(Appliances, $W497, MATCH($AH497, Y!$F$61:$J$61, 0)+3),0), 0)</f>
        <v>0</v>
      </c>
      <c r="AJ497" s="64"/>
      <c r="AK497" s="211" t="b">
        <f t="shared" si="428"/>
        <v>0</v>
      </c>
      <c r="AL497" s="211" cm="1">
        <f t="array" ref="AL497">IF($AK497, INDEX(Appliances, $W497, 9), 0)</f>
        <v>0</v>
      </c>
      <c r="AM497" s="211" cm="1">
        <f t="array" ref="AM497">IF($AK497, INDEX(Appliances, $W497, 10), 0)</f>
        <v>0</v>
      </c>
      <c r="AN497" s="212">
        <f t="shared" si="419"/>
        <v>0</v>
      </c>
      <c r="AO497" s="213">
        <f t="shared" si="420"/>
        <v>0</v>
      </c>
      <c r="AP497" s="222" t="str">
        <f t="shared" si="421"/>
        <v>-</v>
      </c>
      <c r="AQ497" s="210">
        <f>_xlfn.MAXIFS(Y!$F$61:$J$61, Y!$F$61:$J$61, "&lt;="&amp;AP497)</f>
        <v>0</v>
      </c>
      <c r="AR497" s="210" cm="1">
        <f t="array" ref="AR497">IFERROR(IF(AN497&gt;0, INDEX(Appliances, $W497, MATCH($AQ497, Y!$F$61:$J$61, 0)+3),0), 0)</f>
        <v>0</v>
      </c>
      <c r="AS497" s="64"/>
      <c r="AT497" s="211" t="b">
        <f t="shared" si="429"/>
        <v>0</v>
      </c>
      <c r="AU497" s="211">
        <f t="shared" si="329"/>
        <v>0</v>
      </c>
      <c r="AV497" s="211">
        <f t="shared" si="330"/>
        <v>0</v>
      </c>
      <c r="AW497" s="212">
        <f t="shared" si="422"/>
        <v>0</v>
      </c>
      <c r="AX497" s="213">
        <f t="shared" si="423"/>
        <v>0</v>
      </c>
      <c r="AY497" s="222" t="str">
        <f t="shared" si="424"/>
        <v>-</v>
      </c>
      <c r="AZ497" s="210">
        <f>_xlfn.MAXIFS(Y!$F$61:$J$61, Y!$F$61:$J$61, "&lt;="&amp;AY497)</f>
        <v>0</v>
      </c>
      <c r="BA497" s="210" cm="1">
        <f t="array" ref="BA497">IFERROR(IF(AW497&gt;0, INDEX(Appliances, $W497, MATCH($AQ497, Y!$F$61:$J$61, 0)+3),0), 0)</f>
        <v>0</v>
      </c>
      <c r="BB497" s="64"/>
    </row>
    <row r="498" spans="1:54" s="264" customFormat="1" ht="12" x14ac:dyDescent="0.2">
      <c r="A498" s="64"/>
      <c r="B498" s="251">
        <v>476</v>
      </c>
      <c r="C498" s="255"/>
      <c r="D498" s="255"/>
      <c r="E498" s="256"/>
      <c r="F498" s="257" t="str">
        <f>IFERROR(VLOOKUP(E498, Z!$A$2:$C$4127, 3, FALSE), "")</f>
        <v/>
      </c>
      <c r="G498" s="258"/>
      <c r="H498" s="255"/>
      <c r="I498" s="255"/>
      <c r="J498" s="256"/>
      <c r="K498" s="259"/>
      <c r="L498" s="260"/>
      <c r="M498" s="253">
        <f t="shared" si="426"/>
        <v>0</v>
      </c>
      <c r="N498" s="261"/>
      <c r="O498" s="260"/>
      <c r="P498" s="253">
        <f t="shared" si="412"/>
        <v>0</v>
      </c>
      <c r="Q498" s="261"/>
      <c r="R498" s="260"/>
      <c r="S498" s="262">
        <f t="shared" si="413"/>
        <v>0</v>
      </c>
      <c r="T498" s="268"/>
      <c r="U498" s="263">
        <f t="shared" si="414"/>
        <v>0</v>
      </c>
      <c r="V498" s="64"/>
      <c r="W498" s="210">
        <f t="shared" si="425"/>
        <v>0</v>
      </c>
      <c r="X498" s="210" t="str">
        <f t="shared" si="415"/>
        <v>-</v>
      </c>
      <c r="Y498" s="210" t="e">
        <f>IF(X498, MATCH(J498, Y!$F$62:$H$62, 0), 0)</f>
        <v>#VALUE!</v>
      </c>
      <c r="Z498" s="210" cm="1">
        <f t="array" ref="Z498">IFERROR(IF($X498, INDEX(Appliances, $W498, $Y498+3), 0), 0)</f>
        <v>0</v>
      </c>
      <c r="AA498" s="64"/>
      <c r="AB498" s="211" t="b">
        <f t="shared" si="427"/>
        <v>0</v>
      </c>
      <c r="AC498" s="211" cm="1">
        <f t="array" ref="AC498">IF($AB498, INDEX(Appliances, $W498, 9), 0)</f>
        <v>0</v>
      </c>
      <c r="AD498" s="211" cm="1">
        <f t="array" ref="AD498">IF($AB498, INDEX(Appliances, $W498, 10), 0)</f>
        <v>0</v>
      </c>
      <c r="AE498" s="212">
        <f t="shared" si="416"/>
        <v>0</v>
      </c>
      <c r="AF498" s="213">
        <f t="shared" si="417"/>
        <v>0</v>
      </c>
      <c r="AG498" s="222" t="str">
        <f t="shared" si="418"/>
        <v>-</v>
      </c>
      <c r="AH498" s="210">
        <f>_xlfn.MAXIFS(Y!$F$61:$J$61, Y!$F$61:$J$61, "&lt;="&amp;AG498)</f>
        <v>0</v>
      </c>
      <c r="AI498" s="210" cm="1">
        <f t="array" ref="AI498">IFERROR(IF(AE498&gt;0, INDEX(Appliances, $W498, MATCH($AH498, Y!$F$61:$J$61, 0)+3),0), 0)</f>
        <v>0</v>
      </c>
      <c r="AJ498" s="64"/>
      <c r="AK498" s="211" t="b">
        <f t="shared" si="428"/>
        <v>0</v>
      </c>
      <c r="AL498" s="211" cm="1">
        <f t="array" ref="AL498">IF($AK498, INDEX(Appliances, $W498, 9), 0)</f>
        <v>0</v>
      </c>
      <c r="AM498" s="211" cm="1">
        <f t="array" ref="AM498">IF($AK498, INDEX(Appliances, $W498, 10), 0)</f>
        <v>0</v>
      </c>
      <c r="AN498" s="212">
        <f t="shared" si="419"/>
        <v>0</v>
      </c>
      <c r="AO498" s="213">
        <f t="shared" si="420"/>
        <v>0</v>
      </c>
      <c r="AP498" s="222" t="str">
        <f t="shared" si="421"/>
        <v>-</v>
      </c>
      <c r="AQ498" s="210">
        <f>_xlfn.MAXIFS(Y!$F$61:$J$61, Y!$F$61:$J$61, "&lt;="&amp;AP498)</f>
        <v>0</v>
      </c>
      <c r="AR498" s="210" cm="1">
        <f t="array" ref="AR498">IFERROR(IF(AN498&gt;0, INDEX(Appliances, $W498, MATCH($AQ498, Y!$F$61:$J$61, 0)+3),0), 0)</f>
        <v>0</v>
      </c>
      <c r="AS498" s="64"/>
      <c r="AT498" s="211" t="b">
        <f t="shared" si="429"/>
        <v>0</v>
      </c>
      <c r="AU498" s="211">
        <f t="shared" si="332"/>
        <v>0</v>
      </c>
      <c r="AV498" s="211">
        <f t="shared" si="333"/>
        <v>0</v>
      </c>
      <c r="AW498" s="212">
        <f t="shared" si="422"/>
        <v>0</v>
      </c>
      <c r="AX498" s="213">
        <f t="shared" si="423"/>
        <v>0</v>
      </c>
      <c r="AY498" s="222" t="str">
        <f t="shared" si="424"/>
        <v>-</v>
      </c>
      <c r="AZ498" s="210">
        <f>_xlfn.MAXIFS(Y!$F$61:$J$61, Y!$F$61:$J$61, "&lt;="&amp;AY498)</f>
        <v>0</v>
      </c>
      <c r="BA498" s="210" cm="1">
        <f t="array" ref="BA498">IFERROR(IF(AW498&gt;0, INDEX(Appliances, $W498, MATCH($AQ498, Y!$F$61:$J$61, 0)+3),0), 0)</f>
        <v>0</v>
      </c>
      <c r="BB498" s="64"/>
    </row>
    <row r="499" spans="1:54" s="264" customFormat="1" ht="12" x14ac:dyDescent="0.2">
      <c r="A499" s="64"/>
      <c r="B499" s="251">
        <v>477</v>
      </c>
      <c r="C499" s="255"/>
      <c r="D499" s="255"/>
      <c r="E499" s="256"/>
      <c r="F499" s="257" t="str">
        <f>IFERROR(VLOOKUP(E499, Z!$A$2:$C$4127, 3, FALSE), "")</f>
        <v/>
      </c>
      <c r="G499" s="258"/>
      <c r="H499" s="255"/>
      <c r="I499" s="255"/>
      <c r="J499" s="256"/>
      <c r="K499" s="259"/>
      <c r="L499" s="260"/>
      <c r="M499" s="253">
        <f t="shared" si="426"/>
        <v>0</v>
      </c>
      <c r="N499" s="261"/>
      <c r="O499" s="260"/>
      <c r="P499" s="253">
        <f t="shared" si="412"/>
        <v>0</v>
      </c>
      <c r="Q499" s="261"/>
      <c r="R499" s="260"/>
      <c r="S499" s="262">
        <f t="shared" si="413"/>
        <v>0</v>
      </c>
      <c r="T499" s="268"/>
      <c r="U499" s="263">
        <f t="shared" si="414"/>
        <v>0</v>
      </c>
      <c r="V499" s="64"/>
      <c r="W499" s="210">
        <f t="shared" si="425"/>
        <v>0</v>
      </c>
      <c r="X499" s="210" t="str">
        <f t="shared" si="415"/>
        <v>-</v>
      </c>
      <c r="Y499" s="210" t="e">
        <f>IF(X499, MATCH(J499, Y!$F$62:$H$62, 0), 0)</f>
        <v>#VALUE!</v>
      </c>
      <c r="Z499" s="210" cm="1">
        <f t="array" ref="Z499">IFERROR(IF($X499, INDEX(Appliances, $W499, $Y499+3), 0), 0)</f>
        <v>0</v>
      </c>
      <c r="AA499" s="64"/>
      <c r="AB499" s="211" t="b">
        <f t="shared" si="427"/>
        <v>0</v>
      </c>
      <c r="AC499" s="211" cm="1">
        <f t="array" ref="AC499">IF($AB499, INDEX(Appliances, $W499, 9), 0)</f>
        <v>0</v>
      </c>
      <c r="AD499" s="211" cm="1">
        <f t="array" ref="AD499">IF($AB499, INDEX(Appliances, $W499, 10), 0)</f>
        <v>0</v>
      </c>
      <c r="AE499" s="212">
        <f t="shared" si="416"/>
        <v>0</v>
      </c>
      <c r="AF499" s="213">
        <f t="shared" si="417"/>
        <v>0</v>
      </c>
      <c r="AG499" s="222" t="str">
        <f t="shared" si="418"/>
        <v>-</v>
      </c>
      <c r="AH499" s="210">
        <f>_xlfn.MAXIFS(Y!$F$61:$J$61, Y!$F$61:$J$61, "&lt;="&amp;AG499)</f>
        <v>0</v>
      </c>
      <c r="AI499" s="210" cm="1">
        <f t="array" ref="AI499">IFERROR(IF(AE499&gt;0, INDEX(Appliances, $W499, MATCH($AH499, Y!$F$61:$J$61, 0)+3),0), 0)</f>
        <v>0</v>
      </c>
      <c r="AJ499" s="64"/>
      <c r="AK499" s="211" t="b">
        <f t="shared" si="428"/>
        <v>0</v>
      </c>
      <c r="AL499" s="211" cm="1">
        <f t="array" ref="AL499">IF($AK499, INDEX(Appliances, $W499, 9), 0)</f>
        <v>0</v>
      </c>
      <c r="AM499" s="211" cm="1">
        <f t="array" ref="AM499">IF($AK499, INDEX(Appliances, $W499, 10), 0)</f>
        <v>0</v>
      </c>
      <c r="AN499" s="212">
        <f t="shared" si="419"/>
        <v>0</v>
      </c>
      <c r="AO499" s="213">
        <f t="shared" si="420"/>
        <v>0</v>
      </c>
      <c r="AP499" s="222" t="str">
        <f t="shared" si="421"/>
        <v>-</v>
      </c>
      <c r="AQ499" s="210">
        <f>_xlfn.MAXIFS(Y!$F$61:$J$61, Y!$F$61:$J$61, "&lt;="&amp;AP499)</f>
        <v>0</v>
      </c>
      <c r="AR499" s="210" cm="1">
        <f t="array" ref="AR499">IFERROR(IF(AN499&gt;0, INDEX(Appliances, $W499, MATCH($AQ499, Y!$F$61:$J$61, 0)+3),0), 0)</f>
        <v>0</v>
      </c>
      <c r="AS499" s="64"/>
      <c r="AT499" s="211" t="b">
        <f t="shared" si="429"/>
        <v>0</v>
      </c>
      <c r="AU499" s="211">
        <f t="shared" si="329"/>
        <v>0</v>
      </c>
      <c r="AV499" s="211">
        <f t="shared" si="330"/>
        <v>0</v>
      </c>
      <c r="AW499" s="212">
        <f t="shared" si="422"/>
        <v>0</v>
      </c>
      <c r="AX499" s="213">
        <f t="shared" si="423"/>
        <v>0</v>
      </c>
      <c r="AY499" s="222" t="str">
        <f t="shared" si="424"/>
        <v>-</v>
      </c>
      <c r="AZ499" s="210">
        <f>_xlfn.MAXIFS(Y!$F$61:$J$61, Y!$F$61:$J$61, "&lt;="&amp;AY499)</f>
        <v>0</v>
      </c>
      <c r="BA499" s="210" cm="1">
        <f t="array" ref="BA499">IFERROR(IF(AW499&gt;0, INDEX(Appliances, $W499, MATCH($AQ499, Y!$F$61:$J$61, 0)+3),0), 0)</f>
        <v>0</v>
      </c>
      <c r="BB499" s="64"/>
    </row>
    <row r="500" spans="1:54" s="264" customFormat="1" ht="12" x14ac:dyDescent="0.2">
      <c r="A500" s="64"/>
      <c r="B500" s="251">
        <v>478</v>
      </c>
      <c r="C500" s="255"/>
      <c r="D500" s="255"/>
      <c r="E500" s="256"/>
      <c r="F500" s="257" t="str">
        <f>IFERROR(VLOOKUP(E500, Z!$A$2:$C$4127, 3, FALSE), "")</f>
        <v/>
      </c>
      <c r="G500" s="258"/>
      <c r="H500" s="255"/>
      <c r="I500" s="255"/>
      <c r="J500" s="256"/>
      <c r="K500" s="259"/>
      <c r="L500" s="260"/>
      <c r="M500" s="253">
        <f t="shared" si="426"/>
        <v>0</v>
      </c>
      <c r="N500" s="261"/>
      <c r="O500" s="260"/>
      <c r="P500" s="253">
        <f t="shared" si="412"/>
        <v>0</v>
      </c>
      <c r="Q500" s="261"/>
      <c r="R500" s="260"/>
      <c r="S500" s="262">
        <f t="shared" si="413"/>
        <v>0</v>
      </c>
      <c r="T500" s="268"/>
      <c r="U500" s="263">
        <f t="shared" si="414"/>
        <v>0</v>
      </c>
      <c r="V500" s="64"/>
      <c r="W500" s="210">
        <f t="shared" si="425"/>
        <v>0</v>
      </c>
      <c r="X500" s="210" t="str">
        <f t="shared" si="415"/>
        <v>-</v>
      </c>
      <c r="Y500" s="210" t="e">
        <f>IF(X500, MATCH(J500, Y!$F$62:$H$62, 0), 0)</f>
        <v>#VALUE!</v>
      </c>
      <c r="Z500" s="210" cm="1">
        <f t="array" ref="Z500">IFERROR(IF($X500, INDEX(Appliances, $W500, $Y500+3), 0), 0)</f>
        <v>0</v>
      </c>
      <c r="AA500" s="64"/>
      <c r="AB500" s="211" t="b">
        <f t="shared" si="427"/>
        <v>0</v>
      </c>
      <c r="AC500" s="211" cm="1">
        <f t="array" ref="AC500">IF($AB500, INDEX(Appliances, $W500, 9), 0)</f>
        <v>0</v>
      </c>
      <c r="AD500" s="211" cm="1">
        <f t="array" ref="AD500">IF($AB500, INDEX(Appliances, $W500, 10), 0)</f>
        <v>0</v>
      </c>
      <c r="AE500" s="212">
        <f t="shared" si="416"/>
        <v>0</v>
      </c>
      <c r="AF500" s="213">
        <f t="shared" si="417"/>
        <v>0</v>
      </c>
      <c r="AG500" s="222" t="str">
        <f t="shared" si="418"/>
        <v>-</v>
      </c>
      <c r="AH500" s="210">
        <f>_xlfn.MAXIFS(Y!$F$61:$J$61, Y!$F$61:$J$61, "&lt;="&amp;AG500)</f>
        <v>0</v>
      </c>
      <c r="AI500" s="210" cm="1">
        <f t="array" ref="AI500">IFERROR(IF(AE500&gt;0, INDEX(Appliances, $W500, MATCH($AH500, Y!$F$61:$J$61, 0)+3),0), 0)</f>
        <v>0</v>
      </c>
      <c r="AJ500" s="64"/>
      <c r="AK500" s="211" t="b">
        <f t="shared" si="428"/>
        <v>0</v>
      </c>
      <c r="AL500" s="211" cm="1">
        <f t="array" ref="AL500">IF($AK500, INDEX(Appliances, $W500, 9), 0)</f>
        <v>0</v>
      </c>
      <c r="AM500" s="211" cm="1">
        <f t="array" ref="AM500">IF($AK500, INDEX(Appliances, $W500, 10), 0)</f>
        <v>0</v>
      </c>
      <c r="AN500" s="212">
        <f t="shared" si="419"/>
        <v>0</v>
      </c>
      <c r="AO500" s="213">
        <f t="shared" si="420"/>
        <v>0</v>
      </c>
      <c r="AP500" s="222" t="str">
        <f t="shared" si="421"/>
        <v>-</v>
      </c>
      <c r="AQ500" s="210">
        <f>_xlfn.MAXIFS(Y!$F$61:$J$61, Y!$F$61:$J$61, "&lt;="&amp;AP500)</f>
        <v>0</v>
      </c>
      <c r="AR500" s="210" cm="1">
        <f t="array" ref="AR500">IFERROR(IF(AN500&gt;0, INDEX(Appliances, $W500, MATCH($AQ500, Y!$F$61:$J$61, 0)+3),0), 0)</f>
        <v>0</v>
      </c>
      <c r="AS500" s="64"/>
      <c r="AT500" s="211" t="b">
        <f t="shared" si="429"/>
        <v>0</v>
      </c>
      <c r="AU500" s="211">
        <f t="shared" si="332"/>
        <v>0</v>
      </c>
      <c r="AV500" s="211">
        <f t="shared" si="333"/>
        <v>0</v>
      </c>
      <c r="AW500" s="212">
        <f t="shared" si="422"/>
        <v>0</v>
      </c>
      <c r="AX500" s="213">
        <f t="shared" si="423"/>
        <v>0</v>
      </c>
      <c r="AY500" s="222" t="str">
        <f t="shared" si="424"/>
        <v>-</v>
      </c>
      <c r="AZ500" s="210">
        <f>_xlfn.MAXIFS(Y!$F$61:$J$61, Y!$F$61:$J$61, "&lt;="&amp;AY500)</f>
        <v>0</v>
      </c>
      <c r="BA500" s="210" cm="1">
        <f t="array" ref="BA500">IFERROR(IF(AW500&gt;0, INDEX(Appliances, $W500, MATCH($AQ500, Y!$F$61:$J$61, 0)+3),0), 0)</f>
        <v>0</v>
      </c>
      <c r="BB500" s="64"/>
    </row>
    <row r="501" spans="1:54" s="264" customFormat="1" ht="12" x14ac:dyDescent="0.2">
      <c r="A501" s="64"/>
      <c r="B501" s="251">
        <v>479</v>
      </c>
      <c r="C501" s="255"/>
      <c r="D501" s="255"/>
      <c r="E501" s="256"/>
      <c r="F501" s="257" t="str">
        <f>IFERROR(VLOOKUP(E501, Z!$A$2:$C$4127, 3, FALSE), "")</f>
        <v/>
      </c>
      <c r="G501" s="258"/>
      <c r="H501" s="255"/>
      <c r="I501" s="255"/>
      <c r="J501" s="256"/>
      <c r="K501" s="259"/>
      <c r="L501" s="260"/>
      <c r="M501" s="253">
        <f t="shared" si="426"/>
        <v>0</v>
      </c>
      <c r="N501" s="261"/>
      <c r="O501" s="260"/>
      <c r="P501" s="253">
        <f t="shared" si="412"/>
        <v>0</v>
      </c>
      <c r="Q501" s="261"/>
      <c r="R501" s="260"/>
      <c r="S501" s="262">
        <f t="shared" si="413"/>
        <v>0</v>
      </c>
      <c r="T501" s="268"/>
      <c r="U501" s="263">
        <f t="shared" si="414"/>
        <v>0</v>
      </c>
      <c r="V501" s="64"/>
      <c r="W501" s="210">
        <f t="shared" si="425"/>
        <v>0</v>
      </c>
      <c r="X501" s="210" t="str">
        <f t="shared" si="415"/>
        <v>-</v>
      </c>
      <c r="Y501" s="210" t="e">
        <f>IF(X501, MATCH(J501, Y!$F$62:$H$62, 0), 0)</f>
        <v>#VALUE!</v>
      </c>
      <c r="Z501" s="210" cm="1">
        <f t="array" ref="Z501">IFERROR(IF($X501, INDEX(Appliances, $W501, $Y501+3), 0), 0)</f>
        <v>0</v>
      </c>
      <c r="AA501" s="64"/>
      <c r="AB501" s="211" t="b">
        <f t="shared" si="427"/>
        <v>0</v>
      </c>
      <c r="AC501" s="211" cm="1">
        <f t="array" ref="AC501">IF($AB501, INDEX(Appliances, $W501, 9), 0)</f>
        <v>0</v>
      </c>
      <c r="AD501" s="211" cm="1">
        <f t="array" ref="AD501">IF($AB501, INDEX(Appliances, $W501, 10), 0)</f>
        <v>0</v>
      </c>
      <c r="AE501" s="212">
        <f t="shared" si="416"/>
        <v>0</v>
      </c>
      <c r="AF501" s="213">
        <f t="shared" si="417"/>
        <v>0</v>
      </c>
      <c r="AG501" s="222" t="str">
        <f t="shared" si="418"/>
        <v>-</v>
      </c>
      <c r="AH501" s="210">
        <f>_xlfn.MAXIFS(Y!$F$61:$J$61, Y!$F$61:$J$61, "&lt;="&amp;AG501)</f>
        <v>0</v>
      </c>
      <c r="AI501" s="210" cm="1">
        <f t="array" ref="AI501">IFERROR(IF(AE501&gt;0, INDEX(Appliances, $W501, MATCH($AH501, Y!$F$61:$J$61, 0)+3),0), 0)</f>
        <v>0</v>
      </c>
      <c r="AJ501" s="64"/>
      <c r="AK501" s="211" t="b">
        <f t="shared" si="428"/>
        <v>0</v>
      </c>
      <c r="AL501" s="211" cm="1">
        <f t="array" ref="AL501">IF($AK501, INDEX(Appliances, $W501, 9), 0)</f>
        <v>0</v>
      </c>
      <c r="AM501" s="211" cm="1">
        <f t="array" ref="AM501">IF($AK501, INDEX(Appliances, $W501, 10), 0)</f>
        <v>0</v>
      </c>
      <c r="AN501" s="212">
        <f t="shared" si="419"/>
        <v>0</v>
      </c>
      <c r="AO501" s="213">
        <f t="shared" si="420"/>
        <v>0</v>
      </c>
      <c r="AP501" s="222" t="str">
        <f t="shared" si="421"/>
        <v>-</v>
      </c>
      <c r="AQ501" s="210">
        <f>_xlfn.MAXIFS(Y!$F$61:$J$61, Y!$F$61:$J$61, "&lt;="&amp;AP501)</f>
        <v>0</v>
      </c>
      <c r="AR501" s="210" cm="1">
        <f t="array" ref="AR501">IFERROR(IF(AN501&gt;0, INDEX(Appliances, $W501, MATCH($AQ501, Y!$F$61:$J$61, 0)+3),0), 0)</f>
        <v>0</v>
      </c>
      <c r="AS501" s="64"/>
      <c r="AT501" s="211" t="b">
        <f t="shared" si="429"/>
        <v>0</v>
      </c>
      <c r="AU501" s="211">
        <f t="shared" si="329"/>
        <v>0</v>
      </c>
      <c r="AV501" s="211">
        <f t="shared" si="330"/>
        <v>0</v>
      </c>
      <c r="AW501" s="212">
        <f t="shared" si="422"/>
        <v>0</v>
      </c>
      <c r="AX501" s="213">
        <f t="shared" si="423"/>
        <v>0</v>
      </c>
      <c r="AY501" s="222" t="str">
        <f t="shared" si="424"/>
        <v>-</v>
      </c>
      <c r="AZ501" s="210">
        <f>_xlfn.MAXIFS(Y!$F$61:$J$61, Y!$F$61:$J$61, "&lt;="&amp;AY501)</f>
        <v>0</v>
      </c>
      <c r="BA501" s="210" cm="1">
        <f t="array" ref="BA501">IFERROR(IF(AW501&gt;0, INDEX(Appliances, $W501, MATCH($AQ501, Y!$F$61:$J$61, 0)+3),0), 0)</f>
        <v>0</v>
      </c>
      <c r="BB501" s="64"/>
    </row>
    <row r="502" spans="1:54" s="264" customFormat="1" ht="12" x14ac:dyDescent="0.2">
      <c r="A502" s="64"/>
      <c r="B502" s="251">
        <v>480</v>
      </c>
      <c r="C502" s="255"/>
      <c r="D502" s="255"/>
      <c r="E502" s="256"/>
      <c r="F502" s="257" t="str">
        <f>IFERROR(VLOOKUP(E502, Z!$A$2:$C$4127, 3, FALSE), "")</f>
        <v/>
      </c>
      <c r="G502" s="258"/>
      <c r="H502" s="255"/>
      <c r="I502" s="255"/>
      <c r="J502" s="256"/>
      <c r="K502" s="259"/>
      <c r="L502" s="260"/>
      <c r="M502" s="253">
        <f t="shared" si="426"/>
        <v>0</v>
      </c>
      <c r="N502" s="261"/>
      <c r="O502" s="260"/>
      <c r="P502" s="253">
        <f t="shared" si="412"/>
        <v>0</v>
      </c>
      <c r="Q502" s="261"/>
      <c r="R502" s="260"/>
      <c r="S502" s="262">
        <f t="shared" si="413"/>
        <v>0</v>
      </c>
      <c r="T502" s="268"/>
      <c r="U502" s="263">
        <f t="shared" si="414"/>
        <v>0</v>
      </c>
      <c r="V502" s="64"/>
      <c r="W502" s="210">
        <f t="shared" si="425"/>
        <v>0</v>
      </c>
      <c r="X502" s="210" t="str">
        <f t="shared" si="415"/>
        <v>-</v>
      </c>
      <c r="Y502" s="210" t="e">
        <f>IF(X502, MATCH(J502, Y!$F$62:$H$62, 0), 0)</f>
        <v>#VALUE!</v>
      </c>
      <c r="Z502" s="210" cm="1">
        <f t="array" ref="Z502">IFERROR(IF($X502, INDEX(Appliances, $W502, $Y502+3), 0), 0)</f>
        <v>0</v>
      </c>
      <c r="AA502" s="64"/>
      <c r="AB502" s="211" t="b">
        <f t="shared" si="427"/>
        <v>0</v>
      </c>
      <c r="AC502" s="211" cm="1">
        <f t="array" ref="AC502">IF($AB502, INDEX(Appliances, $W502, 9), 0)</f>
        <v>0</v>
      </c>
      <c r="AD502" s="211" cm="1">
        <f t="array" ref="AD502">IF($AB502, INDEX(Appliances, $W502, 10), 0)</f>
        <v>0</v>
      </c>
      <c r="AE502" s="212">
        <f t="shared" si="416"/>
        <v>0</v>
      </c>
      <c r="AF502" s="213">
        <f t="shared" si="417"/>
        <v>0</v>
      </c>
      <c r="AG502" s="222" t="str">
        <f t="shared" si="418"/>
        <v>-</v>
      </c>
      <c r="AH502" s="210">
        <f>_xlfn.MAXIFS(Y!$F$61:$J$61, Y!$F$61:$J$61, "&lt;="&amp;AG502)</f>
        <v>0</v>
      </c>
      <c r="AI502" s="210" cm="1">
        <f t="array" ref="AI502">IFERROR(IF(AE502&gt;0, INDEX(Appliances, $W502, MATCH($AH502, Y!$F$61:$J$61, 0)+3),0), 0)</f>
        <v>0</v>
      </c>
      <c r="AJ502" s="64"/>
      <c r="AK502" s="211" t="b">
        <f t="shared" si="428"/>
        <v>0</v>
      </c>
      <c r="AL502" s="211" cm="1">
        <f t="array" ref="AL502">IF($AK502, INDEX(Appliances, $W502, 9), 0)</f>
        <v>0</v>
      </c>
      <c r="AM502" s="211" cm="1">
        <f t="array" ref="AM502">IF($AK502, INDEX(Appliances, $W502, 10), 0)</f>
        <v>0</v>
      </c>
      <c r="AN502" s="212">
        <f t="shared" si="419"/>
        <v>0</v>
      </c>
      <c r="AO502" s="213">
        <f t="shared" si="420"/>
        <v>0</v>
      </c>
      <c r="AP502" s="222" t="str">
        <f t="shared" si="421"/>
        <v>-</v>
      </c>
      <c r="AQ502" s="210">
        <f>_xlfn.MAXIFS(Y!$F$61:$J$61, Y!$F$61:$J$61, "&lt;="&amp;AP502)</f>
        <v>0</v>
      </c>
      <c r="AR502" s="210" cm="1">
        <f t="array" ref="AR502">IFERROR(IF(AN502&gt;0, INDEX(Appliances, $W502, MATCH($AQ502, Y!$F$61:$J$61, 0)+3),0), 0)</f>
        <v>0</v>
      </c>
      <c r="AS502" s="64"/>
      <c r="AT502" s="211" t="b">
        <f t="shared" si="429"/>
        <v>0</v>
      </c>
      <c r="AU502" s="211">
        <f t="shared" si="332"/>
        <v>0</v>
      </c>
      <c r="AV502" s="211">
        <f t="shared" si="333"/>
        <v>0</v>
      </c>
      <c r="AW502" s="212">
        <f t="shared" si="422"/>
        <v>0</v>
      </c>
      <c r="AX502" s="213">
        <f t="shared" si="423"/>
        <v>0</v>
      </c>
      <c r="AY502" s="222" t="str">
        <f t="shared" si="424"/>
        <v>-</v>
      </c>
      <c r="AZ502" s="210">
        <f>_xlfn.MAXIFS(Y!$F$61:$J$61, Y!$F$61:$J$61, "&lt;="&amp;AY502)</f>
        <v>0</v>
      </c>
      <c r="BA502" s="210" cm="1">
        <f t="array" ref="BA502">IFERROR(IF(AW502&gt;0, INDEX(Appliances, $W502, MATCH($AQ502, Y!$F$61:$J$61, 0)+3),0), 0)</f>
        <v>0</v>
      </c>
      <c r="BB502" s="64"/>
    </row>
    <row r="503" spans="1:54" s="264" customFormat="1" ht="12" x14ac:dyDescent="0.2">
      <c r="A503" s="64"/>
      <c r="B503" s="251">
        <v>481</v>
      </c>
      <c r="C503" s="255"/>
      <c r="D503" s="255"/>
      <c r="E503" s="256"/>
      <c r="F503" s="257" t="str">
        <f>IFERROR(VLOOKUP(E503, Z!$A$2:$C$4127, 3, FALSE), "")</f>
        <v/>
      </c>
      <c r="G503" s="258"/>
      <c r="H503" s="255"/>
      <c r="I503" s="255"/>
      <c r="J503" s="256"/>
      <c r="K503" s="259"/>
      <c r="L503" s="260"/>
      <c r="M503" s="253">
        <f t="shared" si="426"/>
        <v>0</v>
      </c>
      <c r="N503" s="261"/>
      <c r="O503" s="260"/>
      <c r="P503" s="253">
        <f t="shared" si="412"/>
        <v>0</v>
      </c>
      <c r="Q503" s="261"/>
      <c r="R503" s="260"/>
      <c r="S503" s="262">
        <f t="shared" si="413"/>
        <v>0</v>
      </c>
      <c r="T503" s="268"/>
      <c r="U503" s="263">
        <f t="shared" si="414"/>
        <v>0</v>
      </c>
      <c r="V503" s="64"/>
      <c r="W503" s="210">
        <f t="shared" si="425"/>
        <v>0</v>
      </c>
      <c r="X503" s="210" t="str">
        <f t="shared" si="415"/>
        <v>-</v>
      </c>
      <c r="Y503" s="210" t="e">
        <f>IF(X503, MATCH(J503, Y!$F$62:$H$62, 0), 0)</f>
        <v>#VALUE!</v>
      </c>
      <c r="Z503" s="210" cm="1">
        <f t="array" ref="Z503">IFERROR(IF($X503, INDEX(Appliances, $W503, $Y503+3), 0), 0)</f>
        <v>0</v>
      </c>
      <c r="AA503" s="64"/>
      <c r="AB503" s="211" t="b">
        <f t="shared" si="427"/>
        <v>0</v>
      </c>
      <c r="AC503" s="211" cm="1">
        <f t="array" ref="AC503">IF($AB503, INDEX(Appliances, $W503, 9), 0)</f>
        <v>0</v>
      </c>
      <c r="AD503" s="211" cm="1">
        <f t="array" ref="AD503">IF($AB503, INDEX(Appliances, $W503, 10), 0)</f>
        <v>0</v>
      </c>
      <c r="AE503" s="212">
        <f t="shared" si="416"/>
        <v>0</v>
      </c>
      <c r="AF503" s="213">
        <f t="shared" si="417"/>
        <v>0</v>
      </c>
      <c r="AG503" s="222" t="str">
        <f t="shared" si="418"/>
        <v>-</v>
      </c>
      <c r="AH503" s="210">
        <f>_xlfn.MAXIFS(Y!$F$61:$J$61, Y!$F$61:$J$61, "&lt;="&amp;AG503)</f>
        <v>0</v>
      </c>
      <c r="AI503" s="210" cm="1">
        <f t="array" ref="AI503">IFERROR(IF(AE503&gt;0, INDEX(Appliances, $W503, MATCH($AH503, Y!$F$61:$J$61, 0)+3),0), 0)</f>
        <v>0</v>
      </c>
      <c r="AJ503" s="64"/>
      <c r="AK503" s="211" t="b">
        <f t="shared" si="428"/>
        <v>0</v>
      </c>
      <c r="AL503" s="211" cm="1">
        <f t="array" ref="AL503">IF($AK503, INDEX(Appliances, $W503, 9), 0)</f>
        <v>0</v>
      </c>
      <c r="AM503" s="211" cm="1">
        <f t="array" ref="AM503">IF($AK503, INDEX(Appliances, $W503, 10), 0)</f>
        <v>0</v>
      </c>
      <c r="AN503" s="212">
        <f t="shared" si="419"/>
        <v>0</v>
      </c>
      <c r="AO503" s="213">
        <f t="shared" si="420"/>
        <v>0</v>
      </c>
      <c r="AP503" s="222" t="str">
        <f t="shared" si="421"/>
        <v>-</v>
      </c>
      <c r="AQ503" s="210">
        <f>_xlfn.MAXIFS(Y!$F$61:$J$61, Y!$F$61:$J$61, "&lt;="&amp;AP503)</f>
        <v>0</v>
      </c>
      <c r="AR503" s="210" cm="1">
        <f t="array" ref="AR503">IFERROR(IF(AN503&gt;0, INDEX(Appliances, $W503, MATCH($AQ503, Y!$F$61:$J$61, 0)+3),0), 0)</f>
        <v>0</v>
      </c>
      <c r="AS503" s="64"/>
      <c r="AT503" s="211" t="b">
        <f t="shared" si="429"/>
        <v>0</v>
      </c>
      <c r="AU503" s="211">
        <f t="shared" si="329"/>
        <v>0</v>
      </c>
      <c r="AV503" s="211">
        <f t="shared" si="330"/>
        <v>0</v>
      </c>
      <c r="AW503" s="212">
        <f t="shared" si="422"/>
        <v>0</v>
      </c>
      <c r="AX503" s="213">
        <f t="shared" si="423"/>
        <v>0</v>
      </c>
      <c r="AY503" s="222" t="str">
        <f t="shared" si="424"/>
        <v>-</v>
      </c>
      <c r="AZ503" s="210">
        <f>_xlfn.MAXIFS(Y!$F$61:$J$61, Y!$F$61:$J$61, "&lt;="&amp;AY503)</f>
        <v>0</v>
      </c>
      <c r="BA503" s="210" cm="1">
        <f t="array" ref="BA503">IFERROR(IF(AW503&gt;0, INDEX(Appliances, $W503, MATCH($AQ503, Y!$F$61:$J$61, 0)+3),0), 0)</f>
        <v>0</v>
      </c>
      <c r="BB503" s="64"/>
    </row>
    <row r="504" spans="1:54" s="264" customFormat="1" ht="12" x14ac:dyDescent="0.2">
      <c r="A504" s="64"/>
      <c r="B504" s="251">
        <v>482</v>
      </c>
      <c r="C504" s="255"/>
      <c r="D504" s="255"/>
      <c r="E504" s="256"/>
      <c r="F504" s="257" t="str">
        <f>IFERROR(VLOOKUP(E504, Z!$A$2:$C$4127, 3, FALSE), "")</f>
        <v/>
      </c>
      <c r="G504" s="258"/>
      <c r="H504" s="255"/>
      <c r="I504" s="255"/>
      <c r="J504" s="256"/>
      <c r="K504" s="259"/>
      <c r="L504" s="260"/>
      <c r="M504" s="253">
        <f t="shared" si="426"/>
        <v>0</v>
      </c>
      <c r="N504" s="261"/>
      <c r="O504" s="260"/>
      <c r="P504" s="253">
        <f t="shared" si="412"/>
        <v>0</v>
      </c>
      <c r="Q504" s="261"/>
      <c r="R504" s="260"/>
      <c r="S504" s="262">
        <f t="shared" si="413"/>
        <v>0</v>
      </c>
      <c r="T504" s="268"/>
      <c r="U504" s="263">
        <f t="shared" si="414"/>
        <v>0</v>
      </c>
      <c r="V504" s="64"/>
      <c r="W504" s="210">
        <f t="shared" si="425"/>
        <v>0</v>
      </c>
      <c r="X504" s="210" t="str">
        <f t="shared" si="415"/>
        <v>-</v>
      </c>
      <c r="Y504" s="210" t="e">
        <f>IF(X504, MATCH(J504, Y!$F$62:$H$62, 0), 0)</f>
        <v>#VALUE!</v>
      </c>
      <c r="Z504" s="210" cm="1">
        <f t="array" ref="Z504">IFERROR(IF($X504, INDEX(Appliances, $W504, $Y504+3), 0), 0)</f>
        <v>0</v>
      </c>
      <c r="AA504" s="64"/>
      <c r="AB504" s="211" t="b">
        <f t="shared" si="427"/>
        <v>0</v>
      </c>
      <c r="AC504" s="211" cm="1">
        <f t="array" ref="AC504">IF($AB504, INDEX(Appliances, $W504, 9), 0)</f>
        <v>0</v>
      </c>
      <c r="AD504" s="211" cm="1">
        <f t="array" ref="AD504">IF($AB504, INDEX(Appliances, $W504, 10), 0)</f>
        <v>0</v>
      </c>
      <c r="AE504" s="212">
        <f t="shared" si="416"/>
        <v>0</v>
      </c>
      <c r="AF504" s="213">
        <f t="shared" si="417"/>
        <v>0</v>
      </c>
      <c r="AG504" s="222" t="str">
        <f t="shared" si="418"/>
        <v>-</v>
      </c>
      <c r="AH504" s="210">
        <f>_xlfn.MAXIFS(Y!$F$61:$J$61, Y!$F$61:$J$61, "&lt;="&amp;AG504)</f>
        <v>0</v>
      </c>
      <c r="AI504" s="210" cm="1">
        <f t="array" ref="AI504">IFERROR(IF(AE504&gt;0, INDEX(Appliances, $W504, MATCH($AH504, Y!$F$61:$J$61, 0)+3),0), 0)</f>
        <v>0</v>
      </c>
      <c r="AJ504" s="64"/>
      <c r="AK504" s="211" t="b">
        <f t="shared" si="428"/>
        <v>0</v>
      </c>
      <c r="AL504" s="211" cm="1">
        <f t="array" ref="AL504">IF($AK504, INDEX(Appliances, $W504, 9), 0)</f>
        <v>0</v>
      </c>
      <c r="AM504" s="211" cm="1">
        <f t="array" ref="AM504">IF($AK504, INDEX(Appliances, $W504, 10), 0)</f>
        <v>0</v>
      </c>
      <c r="AN504" s="212">
        <f t="shared" si="419"/>
        <v>0</v>
      </c>
      <c r="AO504" s="213">
        <f t="shared" si="420"/>
        <v>0</v>
      </c>
      <c r="AP504" s="222" t="str">
        <f t="shared" si="421"/>
        <v>-</v>
      </c>
      <c r="AQ504" s="210">
        <f>_xlfn.MAXIFS(Y!$F$61:$J$61, Y!$F$61:$J$61, "&lt;="&amp;AP504)</f>
        <v>0</v>
      </c>
      <c r="AR504" s="210" cm="1">
        <f t="array" ref="AR504">IFERROR(IF(AN504&gt;0, INDEX(Appliances, $W504, MATCH($AQ504, Y!$F$61:$J$61, 0)+3),0), 0)</f>
        <v>0</v>
      </c>
      <c r="AS504" s="64"/>
      <c r="AT504" s="211" t="b">
        <f t="shared" si="429"/>
        <v>0</v>
      </c>
      <c r="AU504" s="211">
        <f t="shared" si="332"/>
        <v>0</v>
      </c>
      <c r="AV504" s="211">
        <f t="shared" si="333"/>
        <v>0</v>
      </c>
      <c r="AW504" s="212">
        <f t="shared" si="422"/>
        <v>0</v>
      </c>
      <c r="AX504" s="213">
        <f t="shared" si="423"/>
        <v>0</v>
      </c>
      <c r="AY504" s="222" t="str">
        <f t="shared" si="424"/>
        <v>-</v>
      </c>
      <c r="AZ504" s="210">
        <f>_xlfn.MAXIFS(Y!$F$61:$J$61, Y!$F$61:$J$61, "&lt;="&amp;AY504)</f>
        <v>0</v>
      </c>
      <c r="BA504" s="210" cm="1">
        <f t="array" ref="BA504">IFERROR(IF(AW504&gt;0, INDEX(Appliances, $W504, MATCH($AQ504, Y!$F$61:$J$61, 0)+3),0), 0)</f>
        <v>0</v>
      </c>
      <c r="BB504" s="64"/>
    </row>
    <row r="505" spans="1:54" s="264" customFormat="1" ht="12" x14ac:dyDescent="0.2">
      <c r="A505" s="64"/>
      <c r="B505" s="251">
        <v>483</v>
      </c>
      <c r="C505" s="255"/>
      <c r="D505" s="255"/>
      <c r="E505" s="256"/>
      <c r="F505" s="257" t="str">
        <f>IFERROR(VLOOKUP(E505, Z!$A$2:$C$4127, 3, FALSE), "")</f>
        <v/>
      </c>
      <c r="G505" s="258"/>
      <c r="H505" s="255"/>
      <c r="I505" s="255"/>
      <c r="J505" s="256"/>
      <c r="K505" s="259"/>
      <c r="L505" s="260"/>
      <c r="M505" s="253">
        <f t="shared" si="426"/>
        <v>0</v>
      </c>
      <c r="N505" s="261"/>
      <c r="O505" s="260"/>
      <c r="P505" s="253">
        <f t="shared" si="412"/>
        <v>0</v>
      </c>
      <c r="Q505" s="261"/>
      <c r="R505" s="260"/>
      <c r="S505" s="262">
        <f t="shared" si="413"/>
        <v>0</v>
      </c>
      <c r="T505" s="268"/>
      <c r="U505" s="263">
        <f t="shared" si="414"/>
        <v>0</v>
      </c>
      <c r="V505" s="64"/>
      <c r="W505" s="210">
        <f t="shared" si="425"/>
        <v>0</v>
      </c>
      <c r="X505" s="210" t="str">
        <f t="shared" si="415"/>
        <v>-</v>
      </c>
      <c r="Y505" s="210" t="e">
        <f>IF(X505, MATCH(J505, Y!$F$62:$H$62, 0), 0)</f>
        <v>#VALUE!</v>
      </c>
      <c r="Z505" s="210" cm="1">
        <f t="array" ref="Z505">IFERROR(IF($X505, INDEX(Appliances, $W505, $Y505+3), 0), 0)</f>
        <v>0</v>
      </c>
      <c r="AA505" s="64"/>
      <c r="AB505" s="211" t="b">
        <f t="shared" si="427"/>
        <v>0</v>
      </c>
      <c r="AC505" s="211" cm="1">
        <f t="array" ref="AC505">IF($AB505, INDEX(Appliances, $W505, 9), 0)</f>
        <v>0</v>
      </c>
      <c r="AD505" s="211" cm="1">
        <f t="array" ref="AD505">IF($AB505, INDEX(Appliances, $W505, 10), 0)</f>
        <v>0</v>
      </c>
      <c r="AE505" s="212">
        <f t="shared" si="416"/>
        <v>0</v>
      </c>
      <c r="AF505" s="213">
        <f t="shared" si="417"/>
        <v>0</v>
      </c>
      <c r="AG505" s="222" t="str">
        <f t="shared" si="418"/>
        <v>-</v>
      </c>
      <c r="AH505" s="210">
        <f>_xlfn.MAXIFS(Y!$F$61:$J$61, Y!$F$61:$J$61, "&lt;="&amp;AG505)</f>
        <v>0</v>
      </c>
      <c r="AI505" s="210" cm="1">
        <f t="array" ref="AI505">IFERROR(IF(AE505&gt;0, INDEX(Appliances, $W505, MATCH($AH505, Y!$F$61:$J$61, 0)+3),0), 0)</f>
        <v>0</v>
      </c>
      <c r="AJ505" s="64"/>
      <c r="AK505" s="211" t="b">
        <f t="shared" si="428"/>
        <v>0</v>
      </c>
      <c r="AL505" s="211" cm="1">
        <f t="array" ref="AL505">IF($AK505, INDEX(Appliances, $W505, 9), 0)</f>
        <v>0</v>
      </c>
      <c r="AM505" s="211" cm="1">
        <f t="array" ref="AM505">IF($AK505, INDEX(Appliances, $W505, 10), 0)</f>
        <v>0</v>
      </c>
      <c r="AN505" s="212">
        <f t="shared" si="419"/>
        <v>0</v>
      </c>
      <c r="AO505" s="213">
        <f t="shared" si="420"/>
        <v>0</v>
      </c>
      <c r="AP505" s="222" t="str">
        <f t="shared" si="421"/>
        <v>-</v>
      </c>
      <c r="AQ505" s="210">
        <f>_xlfn.MAXIFS(Y!$F$61:$J$61, Y!$F$61:$J$61, "&lt;="&amp;AP505)</f>
        <v>0</v>
      </c>
      <c r="AR505" s="210" cm="1">
        <f t="array" ref="AR505">IFERROR(IF(AN505&gt;0, INDEX(Appliances, $W505, MATCH($AQ505, Y!$F$61:$J$61, 0)+3),0), 0)</f>
        <v>0</v>
      </c>
      <c r="AS505" s="64"/>
      <c r="AT505" s="211" t="b">
        <f t="shared" si="429"/>
        <v>0</v>
      </c>
      <c r="AU505" s="211">
        <f t="shared" si="329"/>
        <v>0</v>
      </c>
      <c r="AV505" s="211">
        <f t="shared" si="330"/>
        <v>0</v>
      </c>
      <c r="AW505" s="212">
        <f t="shared" si="422"/>
        <v>0</v>
      </c>
      <c r="AX505" s="213">
        <f t="shared" si="423"/>
        <v>0</v>
      </c>
      <c r="AY505" s="222" t="str">
        <f t="shared" si="424"/>
        <v>-</v>
      </c>
      <c r="AZ505" s="210">
        <f>_xlfn.MAXIFS(Y!$F$61:$J$61, Y!$F$61:$J$61, "&lt;="&amp;AY505)</f>
        <v>0</v>
      </c>
      <c r="BA505" s="210" cm="1">
        <f t="array" ref="BA505">IFERROR(IF(AW505&gt;0, INDEX(Appliances, $W505, MATCH($AQ505, Y!$F$61:$J$61, 0)+3),0), 0)</f>
        <v>0</v>
      </c>
      <c r="BB505" s="64"/>
    </row>
    <row r="506" spans="1:54" s="264" customFormat="1" ht="12" x14ac:dyDescent="0.2">
      <c r="A506" s="64"/>
      <c r="B506" s="251">
        <v>484</v>
      </c>
      <c r="C506" s="255"/>
      <c r="D506" s="255"/>
      <c r="E506" s="256"/>
      <c r="F506" s="257" t="str">
        <f>IFERROR(VLOOKUP(E506, Z!$A$2:$C$4127, 3, FALSE), "")</f>
        <v/>
      </c>
      <c r="G506" s="258"/>
      <c r="H506" s="255"/>
      <c r="I506" s="255"/>
      <c r="J506" s="256"/>
      <c r="K506" s="259"/>
      <c r="L506" s="260"/>
      <c r="M506" s="253">
        <f t="shared" si="426"/>
        <v>0</v>
      </c>
      <c r="N506" s="261"/>
      <c r="O506" s="260"/>
      <c r="P506" s="253">
        <f t="shared" si="412"/>
        <v>0</v>
      </c>
      <c r="Q506" s="261"/>
      <c r="R506" s="260"/>
      <c r="S506" s="262">
        <f t="shared" si="413"/>
        <v>0</v>
      </c>
      <c r="T506" s="268"/>
      <c r="U506" s="263">
        <f t="shared" si="414"/>
        <v>0</v>
      </c>
      <c r="V506" s="64"/>
      <c r="W506" s="210">
        <f t="shared" si="425"/>
        <v>0</v>
      </c>
      <c r="X506" s="210" t="str">
        <f t="shared" si="415"/>
        <v>-</v>
      </c>
      <c r="Y506" s="210" t="e">
        <f>IF(X506, MATCH(J506, Y!$F$62:$H$62, 0), 0)</f>
        <v>#VALUE!</v>
      </c>
      <c r="Z506" s="210" cm="1">
        <f t="array" ref="Z506">IFERROR(IF($X506, INDEX(Appliances, $W506, $Y506+3), 0), 0)</f>
        <v>0</v>
      </c>
      <c r="AA506" s="64"/>
      <c r="AB506" s="211" t="b">
        <f t="shared" si="427"/>
        <v>0</v>
      </c>
      <c r="AC506" s="211" cm="1">
        <f t="array" ref="AC506">IF($AB506, INDEX(Appliances, $W506, 9), 0)</f>
        <v>0</v>
      </c>
      <c r="AD506" s="211" cm="1">
        <f t="array" ref="AD506">IF($AB506, INDEX(Appliances, $W506, 10), 0)</f>
        <v>0</v>
      </c>
      <c r="AE506" s="212">
        <f t="shared" si="416"/>
        <v>0</v>
      </c>
      <c r="AF506" s="213">
        <f t="shared" si="417"/>
        <v>0</v>
      </c>
      <c r="AG506" s="222" t="str">
        <f t="shared" si="418"/>
        <v>-</v>
      </c>
      <c r="AH506" s="210">
        <f>_xlfn.MAXIFS(Y!$F$61:$J$61, Y!$F$61:$J$61, "&lt;="&amp;AG506)</f>
        <v>0</v>
      </c>
      <c r="AI506" s="210" cm="1">
        <f t="array" ref="AI506">IFERROR(IF(AE506&gt;0, INDEX(Appliances, $W506, MATCH($AH506, Y!$F$61:$J$61, 0)+3),0), 0)</f>
        <v>0</v>
      </c>
      <c r="AJ506" s="64"/>
      <c r="AK506" s="211" t="b">
        <f t="shared" si="428"/>
        <v>0</v>
      </c>
      <c r="AL506" s="211" cm="1">
        <f t="array" ref="AL506">IF($AK506, INDEX(Appliances, $W506, 9), 0)</f>
        <v>0</v>
      </c>
      <c r="AM506" s="211" cm="1">
        <f t="array" ref="AM506">IF($AK506, INDEX(Appliances, $W506, 10), 0)</f>
        <v>0</v>
      </c>
      <c r="AN506" s="212">
        <f t="shared" si="419"/>
        <v>0</v>
      </c>
      <c r="AO506" s="213">
        <f t="shared" si="420"/>
        <v>0</v>
      </c>
      <c r="AP506" s="222" t="str">
        <f t="shared" si="421"/>
        <v>-</v>
      </c>
      <c r="AQ506" s="210">
        <f>_xlfn.MAXIFS(Y!$F$61:$J$61, Y!$F$61:$J$61, "&lt;="&amp;AP506)</f>
        <v>0</v>
      </c>
      <c r="AR506" s="210" cm="1">
        <f t="array" ref="AR506">IFERROR(IF(AN506&gt;0, INDEX(Appliances, $W506, MATCH($AQ506, Y!$F$61:$J$61, 0)+3),0), 0)</f>
        <v>0</v>
      </c>
      <c r="AS506" s="64"/>
      <c r="AT506" s="211" t="b">
        <f t="shared" si="429"/>
        <v>0</v>
      </c>
      <c r="AU506" s="211">
        <f t="shared" si="332"/>
        <v>0</v>
      </c>
      <c r="AV506" s="211">
        <f t="shared" si="333"/>
        <v>0</v>
      </c>
      <c r="AW506" s="212">
        <f t="shared" si="422"/>
        <v>0</v>
      </c>
      <c r="AX506" s="213">
        <f t="shared" si="423"/>
        <v>0</v>
      </c>
      <c r="AY506" s="222" t="str">
        <f t="shared" si="424"/>
        <v>-</v>
      </c>
      <c r="AZ506" s="210">
        <f>_xlfn.MAXIFS(Y!$F$61:$J$61, Y!$F$61:$J$61, "&lt;="&amp;AY506)</f>
        <v>0</v>
      </c>
      <c r="BA506" s="210" cm="1">
        <f t="array" ref="BA506">IFERROR(IF(AW506&gt;0, INDEX(Appliances, $W506, MATCH($AQ506, Y!$F$61:$J$61, 0)+3),0), 0)</f>
        <v>0</v>
      </c>
      <c r="BB506" s="64"/>
    </row>
    <row r="507" spans="1:54" s="264" customFormat="1" ht="12" x14ac:dyDescent="0.2">
      <c r="A507" s="64"/>
      <c r="B507" s="251">
        <v>485</v>
      </c>
      <c r="C507" s="255"/>
      <c r="D507" s="255"/>
      <c r="E507" s="256"/>
      <c r="F507" s="257" t="str">
        <f>IFERROR(VLOOKUP(E507, Z!$A$2:$C$4127, 3, FALSE), "")</f>
        <v/>
      </c>
      <c r="G507" s="258"/>
      <c r="H507" s="255"/>
      <c r="I507" s="255"/>
      <c r="J507" s="256"/>
      <c r="K507" s="259"/>
      <c r="L507" s="260"/>
      <c r="M507" s="253">
        <f t="shared" si="426"/>
        <v>0</v>
      </c>
      <c r="N507" s="261"/>
      <c r="O507" s="260"/>
      <c r="P507" s="253">
        <f t="shared" ref="P507:P570" si="430">AX507</f>
        <v>0</v>
      </c>
      <c r="Q507" s="261"/>
      <c r="R507" s="260"/>
      <c r="S507" s="262">
        <f t="shared" ref="S507:S570" si="431">AO507</f>
        <v>0</v>
      </c>
      <c r="T507" s="268"/>
      <c r="U507" s="263">
        <f t="shared" ref="U507:U570" si="432">MAX(Z507,AI507,AR507,BA507)*1000</f>
        <v>0</v>
      </c>
      <c r="V507" s="64"/>
      <c r="W507" s="210">
        <f t="shared" si="425"/>
        <v>0</v>
      </c>
      <c r="X507" s="210" t="str">
        <f t="shared" ref="X507:X570" si="433">IF(W507=0, "-", IF(W507&lt;=8, TRUE, FALSE))</f>
        <v>-</v>
      </c>
      <c r="Y507" s="210" t="e">
        <f>IF(X507, MATCH(J507, Y!$F$62:$H$62, 0), 0)</f>
        <v>#VALUE!</v>
      </c>
      <c r="Z507" s="210" cm="1">
        <f t="array" ref="Z507">IFERROR(IF($X507, INDEX(Appliances, $W507, $Y507+3), 0), 0)</f>
        <v>0</v>
      </c>
      <c r="AA507" s="64"/>
      <c r="AB507" s="211" t="b">
        <f t="shared" si="427"/>
        <v>0</v>
      </c>
      <c r="AC507" s="211" cm="1">
        <f t="array" ref="AC507">IF($AB507, INDEX(Appliances, $W507, 9), 0)</f>
        <v>0</v>
      </c>
      <c r="AD507" s="211" cm="1">
        <f t="array" ref="AD507">IF($AB507, INDEX(Appliances, $W507, 10), 0)</f>
        <v>0</v>
      </c>
      <c r="AE507" s="212">
        <f t="shared" ref="AE507:AE570" si="434">IF(AB507, $K507, 0)</f>
        <v>0</v>
      </c>
      <c r="AF507" s="213">
        <f t="shared" ref="AF507:AF570" si="435">IFERROR($AC507 * AE507 + $AD507, 0)</f>
        <v>0</v>
      </c>
      <c r="AG507" s="222" t="str">
        <f t="shared" ref="AG507:AG570" si="436">IFERROR(1 - L507/AF507, "-")</f>
        <v>-</v>
      </c>
      <c r="AH507" s="210">
        <f>_xlfn.MAXIFS(Y!$F$61:$J$61, Y!$F$61:$J$61, "&lt;="&amp;AG507)</f>
        <v>0</v>
      </c>
      <c r="AI507" s="210" cm="1">
        <f t="array" ref="AI507">IFERROR(IF(AE507&gt;0, INDEX(Appliances, $W507, MATCH($AH507, Y!$F$61:$J$61, 0)+3),0), 0)</f>
        <v>0</v>
      </c>
      <c r="AJ507" s="64"/>
      <c r="AK507" s="211" t="b">
        <f t="shared" si="428"/>
        <v>0</v>
      </c>
      <c r="AL507" s="211" cm="1">
        <f t="array" ref="AL507">IF($AK507, INDEX(Appliances, $W507, 9), 0)</f>
        <v>0</v>
      </c>
      <c r="AM507" s="211" cm="1">
        <f t="array" ref="AM507">IF($AK507, INDEX(Appliances, $W507, 10), 0)</f>
        <v>0</v>
      </c>
      <c r="AN507" s="212">
        <f t="shared" ref="AN507:AN570" si="437">IF(AK507, $Q507, 0)</f>
        <v>0</v>
      </c>
      <c r="AO507" s="213">
        <f t="shared" ref="AO507:AO570" si="438">IFERROR($AL507 * AN507 + $AM507, 0)</f>
        <v>0</v>
      </c>
      <c r="AP507" s="222" t="str">
        <f t="shared" ref="AP507:AP570" si="439">IFERROR(1 - R507/AO507, "-")</f>
        <v>-</v>
      </c>
      <c r="AQ507" s="210">
        <f>_xlfn.MAXIFS(Y!$F$61:$J$61, Y!$F$61:$J$61, "&lt;="&amp;AP507)</f>
        <v>0</v>
      </c>
      <c r="AR507" s="210" cm="1">
        <f t="array" ref="AR507">IFERROR(IF(AN507&gt;0, INDEX(Appliances, $W507, MATCH($AQ507, Y!$F$61:$J$61, 0)+3),0), 0)</f>
        <v>0</v>
      </c>
      <c r="AS507" s="64"/>
      <c r="AT507" s="211" t="b">
        <f t="shared" si="429"/>
        <v>0</v>
      </c>
      <c r="AU507" s="211">
        <f t="shared" si="329"/>
        <v>0</v>
      </c>
      <c r="AV507" s="211">
        <f t="shared" si="330"/>
        <v>0</v>
      </c>
      <c r="AW507" s="212">
        <f t="shared" ref="AW507:AW570" si="440">IF(AT507, $N507, 0)</f>
        <v>0</v>
      </c>
      <c r="AX507" s="213">
        <f t="shared" ref="AX507:AX570" si="441">IFERROR(IF(AW507&lt;35, $AU507 * AW507 + $AV507, 0.05), 0)</f>
        <v>0</v>
      </c>
      <c r="AY507" s="222" t="str">
        <f t="shared" ref="AY507:AY570" si="442">IFERROR(1 - AA507/AX507, "-")</f>
        <v>-</v>
      </c>
      <c r="AZ507" s="210">
        <f>_xlfn.MAXIFS(Y!$F$61:$J$61, Y!$F$61:$J$61, "&lt;="&amp;AY507)</f>
        <v>0</v>
      </c>
      <c r="BA507" s="210" cm="1">
        <f t="array" ref="BA507">IFERROR(IF(AW507&gt;0, INDEX(Appliances, $W507, MATCH($AQ507, Y!$F$61:$J$61, 0)+3),0), 0)</f>
        <v>0</v>
      </c>
      <c r="BB507" s="64"/>
    </row>
    <row r="508" spans="1:54" s="264" customFormat="1" ht="12" x14ac:dyDescent="0.2">
      <c r="A508" s="64"/>
      <c r="B508" s="251">
        <v>486</v>
      </c>
      <c r="C508" s="255"/>
      <c r="D508" s="255"/>
      <c r="E508" s="256"/>
      <c r="F508" s="257" t="str">
        <f>IFERROR(VLOOKUP(E508, Z!$A$2:$C$4127, 3, FALSE), "")</f>
        <v/>
      </c>
      <c r="G508" s="258"/>
      <c r="H508" s="255"/>
      <c r="I508" s="255"/>
      <c r="J508" s="256"/>
      <c r="K508" s="259"/>
      <c r="L508" s="260"/>
      <c r="M508" s="253">
        <f t="shared" si="426"/>
        <v>0</v>
      </c>
      <c r="N508" s="261"/>
      <c r="O508" s="260"/>
      <c r="P508" s="253">
        <f t="shared" si="430"/>
        <v>0</v>
      </c>
      <c r="Q508" s="261"/>
      <c r="R508" s="260"/>
      <c r="S508" s="262">
        <f t="shared" si="431"/>
        <v>0</v>
      </c>
      <c r="T508" s="268"/>
      <c r="U508" s="263">
        <f t="shared" si="432"/>
        <v>0</v>
      </c>
      <c r="V508" s="64"/>
      <c r="W508" s="210">
        <f t="shared" ref="W508:W571" si="443">IFERROR(IFERROR(IFERROR( MATCH(G508, INDEX(Appliances,,1), 0), MATCH(G508, INDEX(Appliances,,2), 0)), MATCH(G508, INDEX(Appliances,,3), 0)), 0)</f>
        <v>0</v>
      </c>
      <c r="X508" s="210" t="str">
        <f t="shared" si="433"/>
        <v>-</v>
      </c>
      <c r="Y508" s="210" t="e">
        <f>IF(X508, MATCH(J508, Y!$F$62:$H$62, 0), 0)</f>
        <v>#VALUE!</v>
      </c>
      <c r="Z508" s="210" cm="1">
        <f t="array" ref="Z508">IFERROR(IF($X508, INDEX(Appliances, $W508, $Y508+3), 0), 0)</f>
        <v>0</v>
      </c>
      <c r="AA508" s="64"/>
      <c r="AB508" s="211" t="b">
        <f t="shared" si="427"/>
        <v>0</v>
      </c>
      <c r="AC508" s="211" cm="1">
        <f t="array" ref="AC508">IF($AB508, INDEX(Appliances, $W508, 9), 0)</f>
        <v>0</v>
      </c>
      <c r="AD508" s="211" cm="1">
        <f t="array" ref="AD508">IF($AB508, INDEX(Appliances, $W508, 10), 0)</f>
        <v>0</v>
      </c>
      <c r="AE508" s="212">
        <f t="shared" si="434"/>
        <v>0</v>
      </c>
      <c r="AF508" s="213">
        <f t="shared" si="435"/>
        <v>0</v>
      </c>
      <c r="AG508" s="222" t="str">
        <f t="shared" si="436"/>
        <v>-</v>
      </c>
      <c r="AH508" s="210">
        <f>_xlfn.MAXIFS(Y!$F$61:$J$61, Y!$F$61:$J$61, "&lt;="&amp;AG508)</f>
        <v>0</v>
      </c>
      <c r="AI508" s="210" cm="1">
        <f t="array" ref="AI508">IFERROR(IF(AE508&gt;0, INDEX(Appliances, $W508, MATCH($AH508, Y!$F$61:$J$61, 0)+3),0), 0)</f>
        <v>0</v>
      </c>
      <c r="AJ508" s="64"/>
      <c r="AK508" s="211" t="b">
        <f t="shared" si="428"/>
        <v>0</v>
      </c>
      <c r="AL508" s="211" cm="1">
        <f t="array" ref="AL508">IF($AK508, INDEX(Appliances, $W508, 9), 0)</f>
        <v>0</v>
      </c>
      <c r="AM508" s="211" cm="1">
        <f t="array" ref="AM508">IF($AK508, INDEX(Appliances, $W508, 10), 0)</f>
        <v>0</v>
      </c>
      <c r="AN508" s="212">
        <f t="shared" si="437"/>
        <v>0</v>
      </c>
      <c r="AO508" s="213">
        <f t="shared" si="438"/>
        <v>0</v>
      </c>
      <c r="AP508" s="222" t="str">
        <f t="shared" si="439"/>
        <v>-</v>
      </c>
      <c r="AQ508" s="210">
        <f>_xlfn.MAXIFS(Y!$F$61:$J$61, Y!$F$61:$J$61, "&lt;="&amp;AP508)</f>
        <v>0</v>
      </c>
      <c r="AR508" s="210" cm="1">
        <f t="array" ref="AR508">IFERROR(IF(AN508&gt;0, INDEX(Appliances, $W508, MATCH($AQ508, Y!$F$61:$J$61, 0)+3),0), 0)</f>
        <v>0</v>
      </c>
      <c r="AS508" s="64"/>
      <c r="AT508" s="211" t="b">
        <f t="shared" si="429"/>
        <v>0</v>
      </c>
      <c r="AU508" s="211">
        <f t="shared" si="332"/>
        <v>0</v>
      </c>
      <c r="AV508" s="211">
        <f t="shared" si="333"/>
        <v>0</v>
      </c>
      <c r="AW508" s="212">
        <f t="shared" si="440"/>
        <v>0</v>
      </c>
      <c r="AX508" s="213">
        <f t="shared" si="441"/>
        <v>0</v>
      </c>
      <c r="AY508" s="222" t="str">
        <f t="shared" si="442"/>
        <v>-</v>
      </c>
      <c r="AZ508" s="210">
        <f>_xlfn.MAXIFS(Y!$F$61:$J$61, Y!$F$61:$J$61, "&lt;="&amp;AY508)</f>
        <v>0</v>
      </c>
      <c r="BA508" s="210" cm="1">
        <f t="array" ref="BA508">IFERROR(IF(AW508&gt;0, INDEX(Appliances, $W508, MATCH($AQ508, Y!$F$61:$J$61, 0)+3),0), 0)</f>
        <v>0</v>
      </c>
      <c r="BB508" s="64"/>
    </row>
    <row r="509" spans="1:54" s="264" customFormat="1" ht="12" x14ac:dyDescent="0.2">
      <c r="A509" s="64"/>
      <c r="B509" s="251">
        <v>487</v>
      </c>
      <c r="C509" s="255"/>
      <c r="D509" s="255"/>
      <c r="E509" s="256"/>
      <c r="F509" s="257" t="str">
        <f>IFERROR(VLOOKUP(E509, Z!$A$2:$C$4127, 3, FALSE), "")</f>
        <v/>
      </c>
      <c r="G509" s="258"/>
      <c r="H509" s="255"/>
      <c r="I509" s="255"/>
      <c r="J509" s="256"/>
      <c r="K509" s="259"/>
      <c r="L509" s="260"/>
      <c r="M509" s="253">
        <f t="shared" si="426"/>
        <v>0</v>
      </c>
      <c r="N509" s="261"/>
      <c r="O509" s="260"/>
      <c r="P509" s="253">
        <f t="shared" si="430"/>
        <v>0</v>
      </c>
      <c r="Q509" s="261"/>
      <c r="R509" s="260"/>
      <c r="S509" s="262">
        <f t="shared" si="431"/>
        <v>0</v>
      </c>
      <c r="T509" s="268"/>
      <c r="U509" s="263">
        <f t="shared" si="432"/>
        <v>0</v>
      </c>
      <c r="V509" s="64"/>
      <c r="W509" s="210">
        <f t="shared" si="443"/>
        <v>0</v>
      </c>
      <c r="X509" s="210" t="str">
        <f t="shared" si="433"/>
        <v>-</v>
      </c>
      <c r="Y509" s="210" t="e">
        <f>IF(X509, MATCH(J509, Y!$F$62:$H$62, 0), 0)</f>
        <v>#VALUE!</v>
      </c>
      <c r="Z509" s="210" cm="1">
        <f t="array" ref="Z509">IFERROR(IF($X509, INDEX(Appliances, $W509, $Y509+3), 0), 0)</f>
        <v>0</v>
      </c>
      <c r="AA509" s="64"/>
      <c r="AB509" s="211" t="b">
        <f t="shared" si="427"/>
        <v>0</v>
      </c>
      <c r="AC509" s="211" cm="1">
        <f t="array" ref="AC509">IF($AB509, INDEX(Appliances, $W509, 9), 0)</f>
        <v>0</v>
      </c>
      <c r="AD509" s="211" cm="1">
        <f t="array" ref="AD509">IF($AB509, INDEX(Appliances, $W509, 10), 0)</f>
        <v>0</v>
      </c>
      <c r="AE509" s="212">
        <f t="shared" si="434"/>
        <v>0</v>
      </c>
      <c r="AF509" s="213">
        <f t="shared" si="435"/>
        <v>0</v>
      </c>
      <c r="AG509" s="222" t="str">
        <f t="shared" si="436"/>
        <v>-</v>
      </c>
      <c r="AH509" s="210">
        <f>_xlfn.MAXIFS(Y!$F$61:$J$61, Y!$F$61:$J$61, "&lt;="&amp;AG509)</f>
        <v>0</v>
      </c>
      <c r="AI509" s="210" cm="1">
        <f t="array" ref="AI509">IFERROR(IF(AE509&gt;0, INDEX(Appliances, $W509, MATCH($AH509, Y!$F$61:$J$61, 0)+3),0), 0)</f>
        <v>0</v>
      </c>
      <c r="AJ509" s="64"/>
      <c r="AK509" s="211" t="b">
        <f t="shared" si="428"/>
        <v>0</v>
      </c>
      <c r="AL509" s="211" cm="1">
        <f t="array" ref="AL509">IF($AK509, INDEX(Appliances, $W509, 9), 0)</f>
        <v>0</v>
      </c>
      <c r="AM509" s="211" cm="1">
        <f t="array" ref="AM509">IF($AK509, INDEX(Appliances, $W509, 10), 0)</f>
        <v>0</v>
      </c>
      <c r="AN509" s="212">
        <f t="shared" si="437"/>
        <v>0</v>
      </c>
      <c r="AO509" s="213">
        <f t="shared" si="438"/>
        <v>0</v>
      </c>
      <c r="AP509" s="222" t="str">
        <f t="shared" si="439"/>
        <v>-</v>
      </c>
      <c r="AQ509" s="210">
        <f>_xlfn.MAXIFS(Y!$F$61:$J$61, Y!$F$61:$J$61, "&lt;="&amp;AP509)</f>
        <v>0</v>
      </c>
      <c r="AR509" s="210" cm="1">
        <f t="array" ref="AR509">IFERROR(IF(AN509&gt;0, INDEX(Appliances, $W509, MATCH($AQ509, Y!$F$61:$J$61, 0)+3),0), 0)</f>
        <v>0</v>
      </c>
      <c r="AS509" s="64"/>
      <c r="AT509" s="211" t="b">
        <f t="shared" si="429"/>
        <v>0</v>
      </c>
      <c r="AU509" s="211">
        <f t="shared" si="329"/>
        <v>0</v>
      </c>
      <c r="AV509" s="211">
        <f t="shared" si="330"/>
        <v>0</v>
      </c>
      <c r="AW509" s="212">
        <f t="shared" si="440"/>
        <v>0</v>
      </c>
      <c r="AX509" s="213">
        <f t="shared" si="441"/>
        <v>0</v>
      </c>
      <c r="AY509" s="222" t="str">
        <f t="shared" si="442"/>
        <v>-</v>
      </c>
      <c r="AZ509" s="210">
        <f>_xlfn.MAXIFS(Y!$F$61:$J$61, Y!$F$61:$J$61, "&lt;="&amp;AY509)</f>
        <v>0</v>
      </c>
      <c r="BA509" s="210" cm="1">
        <f t="array" ref="BA509">IFERROR(IF(AW509&gt;0, INDEX(Appliances, $W509, MATCH($AQ509, Y!$F$61:$J$61, 0)+3),0), 0)</f>
        <v>0</v>
      </c>
      <c r="BB509" s="64"/>
    </row>
    <row r="510" spans="1:54" s="264" customFormat="1" ht="12" x14ac:dyDescent="0.2">
      <c r="A510" s="64"/>
      <c r="B510" s="251">
        <v>488</v>
      </c>
      <c r="C510" s="255"/>
      <c r="D510" s="255"/>
      <c r="E510" s="256"/>
      <c r="F510" s="257" t="str">
        <f>IFERROR(VLOOKUP(E510, Z!$A$2:$C$4127, 3, FALSE), "")</f>
        <v/>
      </c>
      <c r="G510" s="258"/>
      <c r="H510" s="255"/>
      <c r="I510" s="255"/>
      <c r="J510" s="256"/>
      <c r="K510" s="259"/>
      <c r="L510" s="260"/>
      <c r="M510" s="253">
        <f t="shared" si="426"/>
        <v>0</v>
      </c>
      <c r="N510" s="261"/>
      <c r="O510" s="260"/>
      <c r="P510" s="253">
        <f t="shared" si="430"/>
        <v>0</v>
      </c>
      <c r="Q510" s="261"/>
      <c r="R510" s="260"/>
      <c r="S510" s="262">
        <f t="shared" si="431"/>
        <v>0</v>
      </c>
      <c r="T510" s="268"/>
      <c r="U510" s="263">
        <f t="shared" si="432"/>
        <v>0</v>
      </c>
      <c r="V510" s="64"/>
      <c r="W510" s="210">
        <f t="shared" si="443"/>
        <v>0</v>
      </c>
      <c r="X510" s="210" t="str">
        <f t="shared" si="433"/>
        <v>-</v>
      </c>
      <c r="Y510" s="210" t="e">
        <f>IF(X510, MATCH(J510, Y!$F$62:$H$62, 0), 0)</f>
        <v>#VALUE!</v>
      </c>
      <c r="Z510" s="210" cm="1">
        <f t="array" ref="Z510">IFERROR(IF($X510, INDEX(Appliances, $W510, $Y510+3), 0), 0)</f>
        <v>0</v>
      </c>
      <c r="AA510" s="64"/>
      <c r="AB510" s="211" t="b">
        <f t="shared" si="427"/>
        <v>0</v>
      </c>
      <c r="AC510" s="211" cm="1">
        <f t="array" ref="AC510">IF($AB510, INDEX(Appliances, $W510, 9), 0)</f>
        <v>0</v>
      </c>
      <c r="AD510" s="211" cm="1">
        <f t="array" ref="AD510">IF($AB510, INDEX(Appliances, $W510, 10), 0)</f>
        <v>0</v>
      </c>
      <c r="AE510" s="212">
        <f t="shared" si="434"/>
        <v>0</v>
      </c>
      <c r="AF510" s="213">
        <f t="shared" si="435"/>
        <v>0</v>
      </c>
      <c r="AG510" s="222" t="str">
        <f t="shared" si="436"/>
        <v>-</v>
      </c>
      <c r="AH510" s="210">
        <f>_xlfn.MAXIFS(Y!$F$61:$J$61, Y!$F$61:$J$61, "&lt;="&amp;AG510)</f>
        <v>0</v>
      </c>
      <c r="AI510" s="210" cm="1">
        <f t="array" ref="AI510">IFERROR(IF(AE510&gt;0, INDEX(Appliances, $W510, MATCH($AH510, Y!$F$61:$J$61, 0)+3),0), 0)</f>
        <v>0</v>
      </c>
      <c r="AJ510" s="64"/>
      <c r="AK510" s="211" t="b">
        <f t="shared" si="428"/>
        <v>0</v>
      </c>
      <c r="AL510" s="211" cm="1">
        <f t="array" ref="AL510">IF($AK510, INDEX(Appliances, $W510, 9), 0)</f>
        <v>0</v>
      </c>
      <c r="AM510" s="211" cm="1">
        <f t="array" ref="AM510">IF($AK510, INDEX(Appliances, $W510, 10), 0)</f>
        <v>0</v>
      </c>
      <c r="AN510" s="212">
        <f t="shared" si="437"/>
        <v>0</v>
      </c>
      <c r="AO510" s="213">
        <f t="shared" si="438"/>
        <v>0</v>
      </c>
      <c r="AP510" s="222" t="str">
        <f t="shared" si="439"/>
        <v>-</v>
      </c>
      <c r="AQ510" s="210">
        <f>_xlfn.MAXIFS(Y!$F$61:$J$61, Y!$F$61:$J$61, "&lt;="&amp;AP510)</f>
        <v>0</v>
      </c>
      <c r="AR510" s="210" cm="1">
        <f t="array" ref="AR510">IFERROR(IF(AN510&gt;0, INDEX(Appliances, $W510, MATCH($AQ510, Y!$F$61:$J$61, 0)+3),0), 0)</f>
        <v>0</v>
      </c>
      <c r="AS510" s="64"/>
      <c r="AT510" s="211" t="b">
        <f t="shared" si="429"/>
        <v>0</v>
      </c>
      <c r="AU510" s="211">
        <f t="shared" si="332"/>
        <v>0</v>
      </c>
      <c r="AV510" s="211">
        <f t="shared" si="333"/>
        <v>0</v>
      </c>
      <c r="AW510" s="212">
        <f t="shared" si="440"/>
        <v>0</v>
      </c>
      <c r="AX510" s="213">
        <f t="shared" si="441"/>
        <v>0</v>
      </c>
      <c r="AY510" s="222" t="str">
        <f t="shared" si="442"/>
        <v>-</v>
      </c>
      <c r="AZ510" s="210">
        <f>_xlfn.MAXIFS(Y!$F$61:$J$61, Y!$F$61:$J$61, "&lt;="&amp;AY510)</f>
        <v>0</v>
      </c>
      <c r="BA510" s="210" cm="1">
        <f t="array" ref="BA510">IFERROR(IF(AW510&gt;0, INDEX(Appliances, $W510, MATCH($AQ510, Y!$F$61:$J$61, 0)+3),0), 0)</f>
        <v>0</v>
      </c>
      <c r="BB510" s="64"/>
    </row>
    <row r="511" spans="1:54" s="264" customFormat="1" ht="12" x14ac:dyDescent="0.2">
      <c r="A511" s="64"/>
      <c r="B511" s="251">
        <v>489</v>
      </c>
      <c r="C511" s="255"/>
      <c r="D511" s="255"/>
      <c r="E511" s="256"/>
      <c r="F511" s="257" t="str">
        <f>IFERROR(VLOOKUP(E511, Z!$A$2:$C$4127, 3, FALSE), "")</f>
        <v/>
      </c>
      <c r="G511" s="258"/>
      <c r="H511" s="255"/>
      <c r="I511" s="255"/>
      <c r="J511" s="256"/>
      <c r="K511" s="259"/>
      <c r="L511" s="260"/>
      <c r="M511" s="253">
        <f t="shared" si="426"/>
        <v>0</v>
      </c>
      <c r="N511" s="261"/>
      <c r="O511" s="260"/>
      <c r="P511" s="253">
        <f t="shared" si="430"/>
        <v>0</v>
      </c>
      <c r="Q511" s="261"/>
      <c r="R511" s="260"/>
      <c r="S511" s="262">
        <f t="shared" si="431"/>
        <v>0</v>
      </c>
      <c r="T511" s="268"/>
      <c r="U511" s="263">
        <f t="shared" si="432"/>
        <v>0</v>
      </c>
      <c r="V511" s="64"/>
      <c r="W511" s="210">
        <f t="shared" si="443"/>
        <v>0</v>
      </c>
      <c r="X511" s="210" t="str">
        <f t="shared" si="433"/>
        <v>-</v>
      </c>
      <c r="Y511" s="210" t="e">
        <f>IF(X511, MATCH(J511, Y!$F$62:$H$62, 0), 0)</f>
        <v>#VALUE!</v>
      </c>
      <c r="Z511" s="210" cm="1">
        <f t="array" ref="Z511">IFERROR(IF($X511, INDEX(Appliances, $W511, $Y511+3), 0), 0)</f>
        <v>0</v>
      </c>
      <c r="AA511" s="64"/>
      <c r="AB511" s="211" t="b">
        <f t="shared" si="427"/>
        <v>0</v>
      </c>
      <c r="AC511" s="211" cm="1">
        <f t="array" ref="AC511">IF($AB511, INDEX(Appliances, $W511, 9), 0)</f>
        <v>0</v>
      </c>
      <c r="AD511" s="211" cm="1">
        <f t="array" ref="AD511">IF($AB511, INDEX(Appliances, $W511, 10), 0)</f>
        <v>0</v>
      </c>
      <c r="AE511" s="212">
        <f t="shared" si="434"/>
        <v>0</v>
      </c>
      <c r="AF511" s="213">
        <f t="shared" si="435"/>
        <v>0</v>
      </c>
      <c r="AG511" s="222" t="str">
        <f t="shared" si="436"/>
        <v>-</v>
      </c>
      <c r="AH511" s="210">
        <f>_xlfn.MAXIFS(Y!$F$61:$J$61, Y!$F$61:$J$61, "&lt;="&amp;AG511)</f>
        <v>0</v>
      </c>
      <c r="AI511" s="210" cm="1">
        <f t="array" ref="AI511">IFERROR(IF(AE511&gt;0, INDEX(Appliances, $W511, MATCH($AH511, Y!$F$61:$J$61, 0)+3),0), 0)</f>
        <v>0</v>
      </c>
      <c r="AJ511" s="64"/>
      <c r="AK511" s="211" t="b">
        <f t="shared" si="428"/>
        <v>0</v>
      </c>
      <c r="AL511" s="211" cm="1">
        <f t="array" ref="AL511">IF($AK511, INDEX(Appliances, $W511, 9), 0)</f>
        <v>0</v>
      </c>
      <c r="AM511" s="211" cm="1">
        <f t="array" ref="AM511">IF($AK511, INDEX(Appliances, $W511, 10), 0)</f>
        <v>0</v>
      </c>
      <c r="AN511" s="212">
        <f t="shared" si="437"/>
        <v>0</v>
      </c>
      <c r="AO511" s="213">
        <f t="shared" si="438"/>
        <v>0</v>
      </c>
      <c r="AP511" s="222" t="str">
        <f t="shared" si="439"/>
        <v>-</v>
      </c>
      <c r="AQ511" s="210">
        <f>_xlfn.MAXIFS(Y!$F$61:$J$61, Y!$F$61:$J$61, "&lt;="&amp;AP511)</f>
        <v>0</v>
      </c>
      <c r="AR511" s="210" cm="1">
        <f t="array" ref="AR511">IFERROR(IF(AN511&gt;0, INDEX(Appliances, $W511, MATCH($AQ511, Y!$F$61:$J$61, 0)+3),0), 0)</f>
        <v>0</v>
      </c>
      <c r="AS511" s="64"/>
      <c r="AT511" s="211" t="b">
        <f t="shared" si="429"/>
        <v>0</v>
      </c>
      <c r="AU511" s="211">
        <f t="shared" si="329"/>
        <v>0</v>
      </c>
      <c r="AV511" s="211">
        <f t="shared" si="330"/>
        <v>0</v>
      </c>
      <c r="AW511" s="212">
        <f t="shared" si="440"/>
        <v>0</v>
      </c>
      <c r="AX511" s="213">
        <f t="shared" si="441"/>
        <v>0</v>
      </c>
      <c r="AY511" s="222" t="str">
        <f t="shared" si="442"/>
        <v>-</v>
      </c>
      <c r="AZ511" s="210">
        <f>_xlfn.MAXIFS(Y!$F$61:$J$61, Y!$F$61:$J$61, "&lt;="&amp;AY511)</f>
        <v>0</v>
      </c>
      <c r="BA511" s="210" cm="1">
        <f t="array" ref="BA511">IFERROR(IF(AW511&gt;0, INDEX(Appliances, $W511, MATCH($AQ511, Y!$F$61:$J$61, 0)+3),0), 0)</f>
        <v>0</v>
      </c>
      <c r="BB511" s="64"/>
    </row>
    <row r="512" spans="1:54" s="264" customFormat="1" ht="12" x14ac:dyDescent="0.2">
      <c r="A512" s="64"/>
      <c r="B512" s="251">
        <v>490</v>
      </c>
      <c r="C512" s="255"/>
      <c r="D512" s="255"/>
      <c r="E512" s="256"/>
      <c r="F512" s="257" t="str">
        <f>IFERROR(VLOOKUP(E512, Z!$A$2:$C$4127, 3, FALSE), "")</f>
        <v/>
      </c>
      <c r="G512" s="258"/>
      <c r="H512" s="255"/>
      <c r="I512" s="255"/>
      <c r="J512" s="256"/>
      <c r="K512" s="259"/>
      <c r="L512" s="260"/>
      <c r="M512" s="253">
        <f t="shared" si="426"/>
        <v>0</v>
      </c>
      <c r="N512" s="261"/>
      <c r="O512" s="260"/>
      <c r="P512" s="253">
        <f t="shared" si="430"/>
        <v>0</v>
      </c>
      <c r="Q512" s="261"/>
      <c r="R512" s="260"/>
      <c r="S512" s="262">
        <f t="shared" si="431"/>
        <v>0</v>
      </c>
      <c r="T512" s="268"/>
      <c r="U512" s="263">
        <f t="shared" si="432"/>
        <v>0</v>
      </c>
      <c r="V512" s="64"/>
      <c r="W512" s="210">
        <f t="shared" si="443"/>
        <v>0</v>
      </c>
      <c r="X512" s="210" t="str">
        <f t="shared" si="433"/>
        <v>-</v>
      </c>
      <c r="Y512" s="210" t="e">
        <f>IF(X512, MATCH(J512, Y!$F$62:$H$62, 0), 0)</f>
        <v>#VALUE!</v>
      </c>
      <c r="Z512" s="210" cm="1">
        <f t="array" ref="Z512">IFERROR(IF($X512, INDEX(Appliances, $W512, $Y512+3), 0), 0)</f>
        <v>0</v>
      </c>
      <c r="AA512" s="64"/>
      <c r="AB512" s="211" t="b">
        <f t="shared" si="427"/>
        <v>0</v>
      </c>
      <c r="AC512" s="211" cm="1">
        <f t="array" ref="AC512">IF($AB512, INDEX(Appliances, $W512, 9), 0)</f>
        <v>0</v>
      </c>
      <c r="AD512" s="211" cm="1">
        <f t="array" ref="AD512">IF($AB512, INDEX(Appliances, $W512, 10), 0)</f>
        <v>0</v>
      </c>
      <c r="AE512" s="212">
        <f t="shared" si="434"/>
        <v>0</v>
      </c>
      <c r="AF512" s="213">
        <f t="shared" si="435"/>
        <v>0</v>
      </c>
      <c r="AG512" s="222" t="str">
        <f t="shared" si="436"/>
        <v>-</v>
      </c>
      <c r="AH512" s="210">
        <f>_xlfn.MAXIFS(Y!$F$61:$J$61, Y!$F$61:$J$61, "&lt;="&amp;AG512)</f>
        <v>0</v>
      </c>
      <c r="AI512" s="210" cm="1">
        <f t="array" ref="AI512">IFERROR(IF(AE512&gt;0, INDEX(Appliances, $W512, MATCH($AH512, Y!$F$61:$J$61, 0)+3),0), 0)</f>
        <v>0</v>
      </c>
      <c r="AJ512" s="64"/>
      <c r="AK512" s="211" t="b">
        <f t="shared" si="428"/>
        <v>0</v>
      </c>
      <c r="AL512" s="211" cm="1">
        <f t="array" ref="AL512">IF($AK512, INDEX(Appliances, $W512, 9), 0)</f>
        <v>0</v>
      </c>
      <c r="AM512" s="211" cm="1">
        <f t="array" ref="AM512">IF($AK512, INDEX(Appliances, $W512, 10), 0)</f>
        <v>0</v>
      </c>
      <c r="AN512" s="212">
        <f t="shared" si="437"/>
        <v>0</v>
      </c>
      <c r="AO512" s="213">
        <f t="shared" si="438"/>
        <v>0</v>
      </c>
      <c r="AP512" s="222" t="str">
        <f t="shared" si="439"/>
        <v>-</v>
      </c>
      <c r="AQ512" s="210">
        <f>_xlfn.MAXIFS(Y!$F$61:$J$61, Y!$F$61:$J$61, "&lt;="&amp;AP512)</f>
        <v>0</v>
      </c>
      <c r="AR512" s="210" cm="1">
        <f t="array" ref="AR512">IFERROR(IF(AN512&gt;0, INDEX(Appliances, $W512, MATCH($AQ512, Y!$F$61:$J$61, 0)+3),0), 0)</f>
        <v>0</v>
      </c>
      <c r="AS512" s="64"/>
      <c r="AT512" s="211" t="b">
        <f t="shared" si="429"/>
        <v>0</v>
      </c>
      <c r="AU512" s="211">
        <f t="shared" si="332"/>
        <v>0</v>
      </c>
      <c r="AV512" s="211">
        <f t="shared" si="333"/>
        <v>0</v>
      </c>
      <c r="AW512" s="212">
        <f t="shared" si="440"/>
        <v>0</v>
      </c>
      <c r="AX512" s="213">
        <f t="shared" si="441"/>
        <v>0</v>
      </c>
      <c r="AY512" s="222" t="str">
        <f t="shared" si="442"/>
        <v>-</v>
      </c>
      <c r="AZ512" s="210">
        <f>_xlfn.MAXIFS(Y!$F$61:$J$61, Y!$F$61:$J$61, "&lt;="&amp;AY512)</f>
        <v>0</v>
      </c>
      <c r="BA512" s="210" cm="1">
        <f t="array" ref="BA512">IFERROR(IF(AW512&gt;0, INDEX(Appliances, $W512, MATCH($AQ512, Y!$F$61:$J$61, 0)+3),0), 0)</f>
        <v>0</v>
      </c>
      <c r="BB512" s="64"/>
    </row>
    <row r="513" spans="1:54" s="264" customFormat="1" ht="12" x14ac:dyDescent="0.2">
      <c r="A513" s="64"/>
      <c r="B513" s="251">
        <v>491</v>
      </c>
      <c r="C513" s="255"/>
      <c r="D513" s="255"/>
      <c r="E513" s="256"/>
      <c r="F513" s="257" t="str">
        <f>IFERROR(VLOOKUP(E513, Z!$A$2:$C$4127, 3, FALSE), "")</f>
        <v/>
      </c>
      <c r="G513" s="258"/>
      <c r="H513" s="255"/>
      <c r="I513" s="255"/>
      <c r="J513" s="256"/>
      <c r="K513" s="259"/>
      <c r="L513" s="260"/>
      <c r="M513" s="253">
        <f t="shared" si="426"/>
        <v>0</v>
      </c>
      <c r="N513" s="261"/>
      <c r="O513" s="260"/>
      <c r="P513" s="253">
        <f t="shared" si="430"/>
        <v>0</v>
      </c>
      <c r="Q513" s="261"/>
      <c r="R513" s="260"/>
      <c r="S513" s="262">
        <f t="shared" si="431"/>
        <v>0</v>
      </c>
      <c r="T513" s="268"/>
      <c r="U513" s="263">
        <f t="shared" si="432"/>
        <v>0</v>
      </c>
      <c r="V513" s="64"/>
      <c r="W513" s="210">
        <f t="shared" si="443"/>
        <v>0</v>
      </c>
      <c r="X513" s="210" t="str">
        <f t="shared" si="433"/>
        <v>-</v>
      </c>
      <c r="Y513" s="210" t="e">
        <f>IF(X513, MATCH(J513, Y!$F$62:$H$62, 0), 0)</f>
        <v>#VALUE!</v>
      </c>
      <c r="Z513" s="210" cm="1">
        <f t="array" ref="Z513">IFERROR(IF($X513, INDEX(Appliances, $W513, $Y513+3), 0), 0)</f>
        <v>0</v>
      </c>
      <c r="AA513" s="64"/>
      <c r="AB513" s="211" t="b">
        <f t="shared" si="427"/>
        <v>0</v>
      </c>
      <c r="AC513" s="211" cm="1">
        <f t="array" ref="AC513">IF($AB513, INDEX(Appliances, $W513, 9), 0)</f>
        <v>0</v>
      </c>
      <c r="AD513" s="211" cm="1">
        <f t="array" ref="AD513">IF($AB513, INDEX(Appliances, $W513, 10), 0)</f>
        <v>0</v>
      </c>
      <c r="AE513" s="212">
        <f t="shared" si="434"/>
        <v>0</v>
      </c>
      <c r="AF513" s="213">
        <f t="shared" si="435"/>
        <v>0</v>
      </c>
      <c r="AG513" s="222" t="str">
        <f t="shared" si="436"/>
        <v>-</v>
      </c>
      <c r="AH513" s="210">
        <f>_xlfn.MAXIFS(Y!$F$61:$J$61, Y!$F$61:$J$61, "&lt;="&amp;AG513)</f>
        <v>0</v>
      </c>
      <c r="AI513" s="210" cm="1">
        <f t="array" ref="AI513">IFERROR(IF(AE513&gt;0, INDEX(Appliances, $W513, MATCH($AH513, Y!$F$61:$J$61, 0)+3),0), 0)</f>
        <v>0</v>
      </c>
      <c r="AJ513" s="64"/>
      <c r="AK513" s="211" t="b">
        <f t="shared" si="428"/>
        <v>0</v>
      </c>
      <c r="AL513" s="211" cm="1">
        <f t="array" ref="AL513">IF($AK513, INDEX(Appliances, $W513, 9), 0)</f>
        <v>0</v>
      </c>
      <c r="AM513" s="211" cm="1">
        <f t="array" ref="AM513">IF($AK513, INDEX(Appliances, $W513, 10), 0)</f>
        <v>0</v>
      </c>
      <c r="AN513" s="212">
        <f t="shared" si="437"/>
        <v>0</v>
      </c>
      <c r="AO513" s="213">
        <f t="shared" si="438"/>
        <v>0</v>
      </c>
      <c r="AP513" s="222" t="str">
        <f t="shared" si="439"/>
        <v>-</v>
      </c>
      <c r="AQ513" s="210">
        <f>_xlfn.MAXIFS(Y!$F$61:$J$61, Y!$F$61:$J$61, "&lt;="&amp;AP513)</f>
        <v>0</v>
      </c>
      <c r="AR513" s="210" cm="1">
        <f t="array" ref="AR513">IFERROR(IF(AN513&gt;0, INDEX(Appliances, $W513, MATCH($AQ513, Y!$F$61:$J$61, 0)+3),0), 0)</f>
        <v>0</v>
      </c>
      <c r="AS513" s="64"/>
      <c r="AT513" s="211" t="b">
        <f t="shared" si="429"/>
        <v>0</v>
      </c>
      <c r="AU513" s="211">
        <f t="shared" si="329"/>
        <v>0</v>
      </c>
      <c r="AV513" s="211">
        <f t="shared" si="330"/>
        <v>0</v>
      </c>
      <c r="AW513" s="212">
        <f t="shared" si="440"/>
        <v>0</v>
      </c>
      <c r="AX513" s="213">
        <f t="shared" si="441"/>
        <v>0</v>
      </c>
      <c r="AY513" s="222" t="str">
        <f t="shared" si="442"/>
        <v>-</v>
      </c>
      <c r="AZ513" s="210">
        <f>_xlfn.MAXIFS(Y!$F$61:$J$61, Y!$F$61:$J$61, "&lt;="&amp;AY513)</f>
        <v>0</v>
      </c>
      <c r="BA513" s="210" cm="1">
        <f t="array" ref="BA513">IFERROR(IF(AW513&gt;0, INDEX(Appliances, $W513, MATCH($AQ513, Y!$F$61:$J$61, 0)+3),0), 0)</f>
        <v>0</v>
      </c>
      <c r="BB513" s="64"/>
    </row>
    <row r="514" spans="1:54" s="264" customFormat="1" ht="12" x14ac:dyDescent="0.2">
      <c r="A514" s="64"/>
      <c r="B514" s="251">
        <v>492</v>
      </c>
      <c r="C514" s="255"/>
      <c r="D514" s="255"/>
      <c r="E514" s="256"/>
      <c r="F514" s="257" t="str">
        <f>IFERROR(VLOOKUP(E514, Z!$A$2:$C$4127, 3, FALSE), "")</f>
        <v/>
      </c>
      <c r="G514" s="258"/>
      <c r="H514" s="255"/>
      <c r="I514" s="255"/>
      <c r="J514" s="256"/>
      <c r="K514" s="259"/>
      <c r="L514" s="260"/>
      <c r="M514" s="253">
        <f t="shared" si="426"/>
        <v>0</v>
      </c>
      <c r="N514" s="261"/>
      <c r="O514" s="260"/>
      <c r="P514" s="253">
        <f t="shared" si="430"/>
        <v>0</v>
      </c>
      <c r="Q514" s="261"/>
      <c r="R514" s="260"/>
      <c r="S514" s="262">
        <f t="shared" si="431"/>
        <v>0</v>
      </c>
      <c r="T514" s="268"/>
      <c r="U514" s="263">
        <f t="shared" si="432"/>
        <v>0</v>
      </c>
      <c r="V514" s="64"/>
      <c r="W514" s="210">
        <f t="shared" si="443"/>
        <v>0</v>
      </c>
      <c r="X514" s="210" t="str">
        <f t="shared" si="433"/>
        <v>-</v>
      </c>
      <c r="Y514" s="210" t="e">
        <f>IF(X514, MATCH(J514, Y!$F$62:$H$62, 0), 0)</f>
        <v>#VALUE!</v>
      </c>
      <c r="Z514" s="210" cm="1">
        <f t="array" ref="Z514">IFERROR(IF($X514, INDEX(Appliances, $W514, $Y514+3), 0), 0)</f>
        <v>0</v>
      </c>
      <c r="AA514" s="64"/>
      <c r="AB514" s="211" t="b">
        <f t="shared" si="427"/>
        <v>0</v>
      </c>
      <c r="AC514" s="211" cm="1">
        <f t="array" ref="AC514">IF($AB514, INDEX(Appliances, $W514, 9), 0)</f>
        <v>0</v>
      </c>
      <c r="AD514" s="211" cm="1">
        <f t="array" ref="AD514">IF($AB514, INDEX(Appliances, $W514, 10), 0)</f>
        <v>0</v>
      </c>
      <c r="AE514" s="212">
        <f t="shared" si="434"/>
        <v>0</v>
      </c>
      <c r="AF514" s="213">
        <f t="shared" si="435"/>
        <v>0</v>
      </c>
      <c r="AG514" s="222" t="str">
        <f t="shared" si="436"/>
        <v>-</v>
      </c>
      <c r="AH514" s="210">
        <f>_xlfn.MAXIFS(Y!$F$61:$J$61, Y!$F$61:$J$61, "&lt;="&amp;AG514)</f>
        <v>0</v>
      </c>
      <c r="AI514" s="210" cm="1">
        <f t="array" ref="AI514">IFERROR(IF(AE514&gt;0, INDEX(Appliances, $W514, MATCH($AH514, Y!$F$61:$J$61, 0)+3),0), 0)</f>
        <v>0</v>
      </c>
      <c r="AJ514" s="64"/>
      <c r="AK514" s="211" t="b">
        <f t="shared" si="428"/>
        <v>0</v>
      </c>
      <c r="AL514" s="211" cm="1">
        <f t="array" ref="AL514">IF($AK514, INDEX(Appliances, $W514, 9), 0)</f>
        <v>0</v>
      </c>
      <c r="AM514" s="211" cm="1">
        <f t="array" ref="AM514">IF($AK514, INDEX(Appliances, $W514, 10), 0)</f>
        <v>0</v>
      </c>
      <c r="AN514" s="212">
        <f t="shared" si="437"/>
        <v>0</v>
      </c>
      <c r="AO514" s="213">
        <f t="shared" si="438"/>
        <v>0</v>
      </c>
      <c r="AP514" s="222" t="str">
        <f t="shared" si="439"/>
        <v>-</v>
      </c>
      <c r="AQ514" s="210">
        <f>_xlfn.MAXIFS(Y!$F$61:$J$61, Y!$F$61:$J$61, "&lt;="&amp;AP514)</f>
        <v>0</v>
      </c>
      <c r="AR514" s="210" cm="1">
        <f t="array" ref="AR514">IFERROR(IF(AN514&gt;0, INDEX(Appliances, $W514, MATCH($AQ514, Y!$F$61:$J$61, 0)+3),0), 0)</f>
        <v>0</v>
      </c>
      <c r="AS514" s="64"/>
      <c r="AT514" s="211" t="b">
        <f t="shared" si="429"/>
        <v>0</v>
      </c>
      <c r="AU514" s="211">
        <f t="shared" si="332"/>
        <v>0</v>
      </c>
      <c r="AV514" s="211">
        <f t="shared" si="333"/>
        <v>0</v>
      </c>
      <c r="AW514" s="212">
        <f t="shared" si="440"/>
        <v>0</v>
      </c>
      <c r="AX514" s="213">
        <f t="shared" si="441"/>
        <v>0</v>
      </c>
      <c r="AY514" s="222" t="str">
        <f t="shared" si="442"/>
        <v>-</v>
      </c>
      <c r="AZ514" s="210">
        <f>_xlfn.MAXIFS(Y!$F$61:$J$61, Y!$F$61:$J$61, "&lt;="&amp;AY514)</f>
        <v>0</v>
      </c>
      <c r="BA514" s="210" cm="1">
        <f t="array" ref="BA514">IFERROR(IF(AW514&gt;0, INDEX(Appliances, $W514, MATCH($AQ514, Y!$F$61:$J$61, 0)+3),0), 0)</f>
        <v>0</v>
      </c>
      <c r="BB514" s="64"/>
    </row>
    <row r="515" spans="1:54" s="264" customFormat="1" ht="12" x14ac:dyDescent="0.2">
      <c r="A515" s="64"/>
      <c r="B515" s="251">
        <v>493</v>
      </c>
      <c r="C515" s="255"/>
      <c r="D515" s="255"/>
      <c r="E515" s="256"/>
      <c r="F515" s="257" t="str">
        <f>IFERROR(VLOOKUP(E515, Z!$A$2:$C$4127, 3, FALSE), "")</f>
        <v/>
      </c>
      <c r="G515" s="258"/>
      <c r="H515" s="255"/>
      <c r="I515" s="255"/>
      <c r="J515" s="256"/>
      <c r="K515" s="259"/>
      <c r="L515" s="260"/>
      <c r="M515" s="253">
        <f t="shared" si="426"/>
        <v>0</v>
      </c>
      <c r="N515" s="261"/>
      <c r="O515" s="260"/>
      <c r="P515" s="253">
        <f t="shared" si="430"/>
        <v>0</v>
      </c>
      <c r="Q515" s="261"/>
      <c r="R515" s="260"/>
      <c r="S515" s="262">
        <f t="shared" si="431"/>
        <v>0</v>
      </c>
      <c r="T515" s="268"/>
      <c r="U515" s="263">
        <f t="shared" si="432"/>
        <v>0</v>
      </c>
      <c r="V515" s="64"/>
      <c r="W515" s="210">
        <f t="shared" si="443"/>
        <v>0</v>
      </c>
      <c r="X515" s="210" t="str">
        <f t="shared" si="433"/>
        <v>-</v>
      </c>
      <c r="Y515" s="210" t="e">
        <f>IF(X515, MATCH(J515, Y!$F$62:$H$62, 0), 0)</f>
        <v>#VALUE!</v>
      </c>
      <c r="Z515" s="210" cm="1">
        <f t="array" ref="Z515">IFERROR(IF($X515, INDEX(Appliances, $W515, $Y515+3), 0), 0)</f>
        <v>0</v>
      </c>
      <c r="AA515" s="64"/>
      <c r="AB515" s="211" t="b">
        <f t="shared" si="427"/>
        <v>0</v>
      </c>
      <c r="AC515" s="211" cm="1">
        <f t="array" ref="AC515">IF($AB515, INDEX(Appliances, $W515, 9), 0)</f>
        <v>0</v>
      </c>
      <c r="AD515" s="211" cm="1">
        <f t="array" ref="AD515">IF($AB515, INDEX(Appliances, $W515, 10), 0)</f>
        <v>0</v>
      </c>
      <c r="AE515" s="212">
        <f t="shared" si="434"/>
        <v>0</v>
      </c>
      <c r="AF515" s="213">
        <f t="shared" si="435"/>
        <v>0</v>
      </c>
      <c r="AG515" s="222" t="str">
        <f t="shared" si="436"/>
        <v>-</v>
      </c>
      <c r="AH515" s="210">
        <f>_xlfn.MAXIFS(Y!$F$61:$J$61, Y!$F$61:$J$61, "&lt;="&amp;AG515)</f>
        <v>0</v>
      </c>
      <c r="AI515" s="210" cm="1">
        <f t="array" ref="AI515">IFERROR(IF(AE515&gt;0, INDEX(Appliances, $W515, MATCH($AH515, Y!$F$61:$J$61, 0)+3),0), 0)</f>
        <v>0</v>
      </c>
      <c r="AJ515" s="64"/>
      <c r="AK515" s="211" t="b">
        <f t="shared" si="428"/>
        <v>0</v>
      </c>
      <c r="AL515" s="211" cm="1">
        <f t="array" ref="AL515">IF($AK515, INDEX(Appliances, $W515, 9), 0)</f>
        <v>0</v>
      </c>
      <c r="AM515" s="211" cm="1">
        <f t="array" ref="AM515">IF($AK515, INDEX(Appliances, $W515, 10), 0)</f>
        <v>0</v>
      </c>
      <c r="AN515" s="212">
        <f t="shared" si="437"/>
        <v>0</v>
      </c>
      <c r="AO515" s="213">
        <f t="shared" si="438"/>
        <v>0</v>
      </c>
      <c r="AP515" s="222" t="str">
        <f t="shared" si="439"/>
        <v>-</v>
      </c>
      <c r="AQ515" s="210">
        <f>_xlfn.MAXIFS(Y!$F$61:$J$61, Y!$F$61:$J$61, "&lt;="&amp;AP515)</f>
        <v>0</v>
      </c>
      <c r="AR515" s="210" cm="1">
        <f t="array" ref="AR515">IFERROR(IF(AN515&gt;0, INDEX(Appliances, $W515, MATCH($AQ515, Y!$F$61:$J$61, 0)+3),0), 0)</f>
        <v>0</v>
      </c>
      <c r="AS515" s="64"/>
      <c r="AT515" s="211" t="b">
        <f t="shared" si="429"/>
        <v>0</v>
      </c>
      <c r="AU515" s="211">
        <f t="shared" si="329"/>
        <v>0</v>
      </c>
      <c r="AV515" s="211">
        <f t="shared" si="330"/>
        <v>0</v>
      </c>
      <c r="AW515" s="212">
        <f t="shared" si="440"/>
        <v>0</v>
      </c>
      <c r="AX515" s="213">
        <f t="shared" si="441"/>
        <v>0</v>
      </c>
      <c r="AY515" s="222" t="str">
        <f t="shared" si="442"/>
        <v>-</v>
      </c>
      <c r="AZ515" s="210">
        <f>_xlfn.MAXIFS(Y!$F$61:$J$61, Y!$F$61:$J$61, "&lt;="&amp;AY515)</f>
        <v>0</v>
      </c>
      <c r="BA515" s="210" cm="1">
        <f t="array" ref="BA515">IFERROR(IF(AW515&gt;0, INDEX(Appliances, $W515, MATCH($AQ515, Y!$F$61:$J$61, 0)+3),0), 0)</f>
        <v>0</v>
      </c>
      <c r="BB515" s="64"/>
    </row>
    <row r="516" spans="1:54" s="264" customFormat="1" ht="12" x14ac:dyDescent="0.2">
      <c r="A516" s="64"/>
      <c r="B516" s="251">
        <v>494</v>
      </c>
      <c r="C516" s="255"/>
      <c r="D516" s="255"/>
      <c r="E516" s="256"/>
      <c r="F516" s="257" t="str">
        <f>IFERROR(VLOOKUP(E516, Z!$A$2:$C$4127, 3, FALSE), "")</f>
        <v/>
      </c>
      <c r="G516" s="258"/>
      <c r="H516" s="255"/>
      <c r="I516" s="255"/>
      <c r="J516" s="256"/>
      <c r="K516" s="259"/>
      <c r="L516" s="260"/>
      <c r="M516" s="253">
        <f t="shared" si="426"/>
        <v>0</v>
      </c>
      <c r="N516" s="261"/>
      <c r="O516" s="260"/>
      <c r="P516" s="253">
        <f t="shared" si="430"/>
        <v>0</v>
      </c>
      <c r="Q516" s="261"/>
      <c r="R516" s="260"/>
      <c r="S516" s="262">
        <f t="shared" si="431"/>
        <v>0</v>
      </c>
      <c r="T516" s="268"/>
      <c r="U516" s="263">
        <f t="shared" si="432"/>
        <v>0</v>
      </c>
      <c r="V516" s="64"/>
      <c r="W516" s="210">
        <f t="shared" si="443"/>
        <v>0</v>
      </c>
      <c r="X516" s="210" t="str">
        <f t="shared" si="433"/>
        <v>-</v>
      </c>
      <c r="Y516" s="210" t="e">
        <f>IF(X516, MATCH(J516, Y!$F$62:$H$62, 0), 0)</f>
        <v>#VALUE!</v>
      </c>
      <c r="Z516" s="210" cm="1">
        <f t="array" ref="Z516">IFERROR(IF($X516, INDEX(Appliances, $W516, $Y516+3), 0), 0)</f>
        <v>0</v>
      </c>
      <c r="AA516" s="64"/>
      <c r="AB516" s="211" t="b">
        <f t="shared" si="427"/>
        <v>0</v>
      </c>
      <c r="AC516" s="211" cm="1">
        <f t="array" ref="AC516">IF($AB516, INDEX(Appliances, $W516, 9), 0)</f>
        <v>0</v>
      </c>
      <c r="AD516" s="211" cm="1">
        <f t="array" ref="AD516">IF($AB516, INDEX(Appliances, $W516, 10), 0)</f>
        <v>0</v>
      </c>
      <c r="AE516" s="212">
        <f t="shared" si="434"/>
        <v>0</v>
      </c>
      <c r="AF516" s="213">
        <f t="shared" si="435"/>
        <v>0</v>
      </c>
      <c r="AG516" s="222" t="str">
        <f t="shared" si="436"/>
        <v>-</v>
      </c>
      <c r="AH516" s="210">
        <f>_xlfn.MAXIFS(Y!$F$61:$J$61, Y!$F$61:$J$61, "&lt;="&amp;AG516)</f>
        <v>0</v>
      </c>
      <c r="AI516" s="210" cm="1">
        <f t="array" ref="AI516">IFERROR(IF(AE516&gt;0, INDEX(Appliances, $W516, MATCH($AH516, Y!$F$61:$J$61, 0)+3),0), 0)</f>
        <v>0</v>
      </c>
      <c r="AJ516" s="64"/>
      <c r="AK516" s="211" t="b">
        <f t="shared" si="428"/>
        <v>0</v>
      </c>
      <c r="AL516" s="211" cm="1">
        <f t="array" ref="AL516">IF($AK516, INDEX(Appliances, $W516, 9), 0)</f>
        <v>0</v>
      </c>
      <c r="AM516" s="211" cm="1">
        <f t="array" ref="AM516">IF($AK516, INDEX(Appliances, $W516, 10), 0)</f>
        <v>0</v>
      </c>
      <c r="AN516" s="212">
        <f t="shared" si="437"/>
        <v>0</v>
      </c>
      <c r="AO516" s="213">
        <f t="shared" si="438"/>
        <v>0</v>
      </c>
      <c r="AP516" s="222" t="str">
        <f t="shared" si="439"/>
        <v>-</v>
      </c>
      <c r="AQ516" s="210">
        <f>_xlfn.MAXIFS(Y!$F$61:$J$61, Y!$F$61:$J$61, "&lt;="&amp;AP516)</f>
        <v>0</v>
      </c>
      <c r="AR516" s="210" cm="1">
        <f t="array" ref="AR516">IFERROR(IF(AN516&gt;0, INDEX(Appliances, $W516, MATCH($AQ516, Y!$F$61:$J$61, 0)+3),0), 0)</f>
        <v>0</v>
      </c>
      <c r="AS516" s="64"/>
      <c r="AT516" s="211" t="b">
        <f t="shared" si="429"/>
        <v>0</v>
      </c>
      <c r="AU516" s="211">
        <f t="shared" si="332"/>
        <v>0</v>
      </c>
      <c r="AV516" s="211">
        <f t="shared" si="333"/>
        <v>0</v>
      </c>
      <c r="AW516" s="212">
        <f t="shared" si="440"/>
        <v>0</v>
      </c>
      <c r="AX516" s="213">
        <f t="shared" si="441"/>
        <v>0</v>
      </c>
      <c r="AY516" s="222" t="str">
        <f t="shared" si="442"/>
        <v>-</v>
      </c>
      <c r="AZ516" s="210">
        <f>_xlfn.MAXIFS(Y!$F$61:$J$61, Y!$F$61:$J$61, "&lt;="&amp;AY516)</f>
        <v>0</v>
      </c>
      <c r="BA516" s="210" cm="1">
        <f t="array" ref="BA516">IFERROR(IF(AW516&gt;0, INDEX(Appliances, $W516, MATCH($AQ516, Y!$F$61:$J$61, 0)+3),0), 0)</f>
        <v>0</v>
      </c>
      <c r="BB516" s="64"/>
    </row>
    <row r="517" spans="1:54" s="264" customFormat="1" ht="12" x14ac:dyDescent="0.2">
      <c r="A517" s="64"/>
      <c r="B517" s="251">
        <v>495</v>
      </c>
      <c r="C517" s="255"/>
      <c r="D517" s="255"/>
      <c r="E517" s="256"/>
      <c r="F517" s="257" t="str">
        <f>IFERROR(VLOOKUP(E517, Z!$A$2:$C$4127, 3, FALSE), "")</f>
        <v/>
      </c>
      <c r="G517" s="258"/>
      <c r="H517" s="255"/>
      <c r="I517" s="255"/>
      <c r="J517" s="256"/>
      <c r="K517" s="259"/>
      <c r="L517" s="260"/>
      <c r="M517" s="253">
        <f t="shared" si="426"/>
        <v>0</v>
      </c>
      <c r="N517" s="261"/>
      <c r="O517" s="260"/>
      <c r="P517" s="253">
        <f t="shared" si="430"/>
        <v>0</v>
      </c>
      <c r="Q517" s="261"/>
      <c r="R517" s="260"/>
      <c r="S517" s="262">
        <f t="shared" si="431"/>
        <v>0</v>
      </c>
      <c r="T517" s="268"/>
      <c r="U517" s="263">
        <f t="shared" si="432"/>
        <v>0</v>
      </c>
      <c r="V517" s="64"/>
      <c r="W517" s="210">
        <f t="shared" si="443"/>
        <v>0</v>
      </c>
      <c r="X517" s="210" t="str">
        <f t="shared" si="433"/>
        <v>-</v>
      </c>
      <c r="Y517" s="210" t="e">
        <f>IF(X517, MATCH(J517, Y!$F$62:$H$62, 0), 0)</f>
        <v>#VALUE!</v>
      </c>
      <c r="Z517" s="210" cm="1">
        <f t="array" ref="Z517">IFERROR(IF($X517, INDEX(Appliances, $W517, $Y517+3), 0), 0)</f>
        <v>0</v>
      </c>
      <c r="AA517" s="64"/>
      <c r="AB517" s="211" t="b">
        <f t="shared" si="427"/>
        <v>0</v>
      </c>
      <c r="AC517" s="211" cm="1">
        <f t="array" ref="AC517">IF($AB517, INDEX(Appliances, $W517, 9), 0)</f>
        <v>0</v>
      </c>
      <c r="AD517" s="211" cm="1">
        <f t="array" ref="AD517">IF($AB517, INDEX(Appliances, $W517, 10), 0)</f>
        <v>0</v>
      </c>
      <c r="AE517" s="212">
        <f t="shared" si="434"/>
        <v>0</v>
      </c>
      <c r="AF517" s="213">
        <f t="shared" si="435"/>
        <v>0</v>
      </c>
      <c r="AG517" s="222" t="str">
        <f t="shared" si="436"/>
        <v>-</v>
      </c>
      <c r="AH517" s="210">
        <f>_xlfn.MAXIFS(Y!$F$61:$J$61, Y!$F$61:$J$61, "&lt;="&amp;AG517)</f>
        <v>0</v>
      </c>
      <c r="AI517" s="210" cm="1">
        <f t="array" ref="AI517">IFERROR(IF(AE517&gt;0, INDEX(Appliances, $W517, MATCH($AH517, Y!$F$61:$J$61, 0)+3),0), 0)</f>
        <v>0</v>
      </c>
      <c r="AJ517" s="64"/>
      <c r="AK517" s="211" t="b">
        <f t="shared" si="428"/>
        <v>0</v>
      </c>
      <c r="AL517" s="211" cm="1">
        <f t="array" ref="AL517">IF($AK517, INDEX(Appliances, $W517, 9), 0)</f>
        <v>0</v>
      </c>
      <c r="AM517" s="211" cm="1">
        <f t="array" ref="AM517">IF($AK517, INDEX(Appliances, $W517, 10), 0)</f>
        <v>0</v>
      </c>
      <c r="AN517" s="212">
        <f t="shared" si="437"/>
        <v>0</v>
      </c>
      <c r="AO517" s="213">
        <f t="shared" si="438"/>
        <v>0</v>
      </c>
      <c r="AP517" s="222" t="str">
        <f t="shared" si="439"/>
        <v>-</v>
      </c>
      <c r="AQ517" s="210">
        <f>_xlfn.MAXIFS(Y!$F$61:$J$61, Y!$F$61:$J$61, "&lt;="&amp;AP517)</f>
        <v>0</v>
      </c>
      <c r="AR517" s="210" cm="1">
        <f t="array" ref="AR517">IFERROR(IF(AN517&gt;0, INDEX(Appliances, $W517, MATCH($AQ517, Y!$F$61:$J$61, 0)+3),0), 0)</f>
        <v>0</v>
      </c>
      <c r="AS517" s="64"/>
      <c r="AT517" s="211" t="b">
        <f t="shared" si="429"/>
        <v>0</v>
      </c>
      <c r="AU517" s="211">
        <f t="shared" si="329"/>
        <v>0</v>
      </c>
      <c r="AV517" s="211">
        <f t="shared" si="330"/>
        <v>0</v>
      </c>
      <c r="AW517" s="212">
        <f t="shared" si="440"/>
        <v>0</v>
      </c>
      <c r="AX517" s="213">
        <f t="shared" si="441"/>
        <v>0</v>
      </c>
      <c r="AY517" s="222" t="str">
        <f t="shared" si="442"/>
        <v>-</v>
      </c>
      <c r="AZ517" s="210">
        <f>_xlfn.MAXIFS(Y!$F$61:$J$61, Y!$F$61:$J$61, "&lt;="&amp;AY517)</f>
        <v>0</v>
      </c>
      <c r="BA517" s="210" cm="1">
        <f t="array" ref="BA517">IFERROR(IF(AW517&gt;0, INDEX(Appliances, $W517, MATCH($AQ517, Y!$F$61:$J$61, 0)+3),0), 0)</f>
        <v>0</v>
      </c>
      <c r="BB517" s="64"/>
    </row>
    <row r="518" spans="1:54" s="264" customFormat="1" ht="12" x14ac:dyDescent="0.2">
      <c r="A518" s="64"/>
      <c r="B518" s="251">
        <v>496</v>
      </c>
      <c r="C518" s="255"/>
      <c r="D518" s="255"/>
      <c r="E518" s="256"/>
      <c r="F518" s="257" t="str">
        <f>IFERROR(VLOOKUP(E518, Z!$A$2:$C$4127, 3, FALSE), "")</f>
        <v/>
      </c>
      <c r="G518" s="258"/>
      <c r="H518" s="255"/>
      <c r="I518" s="255"/>
      <c r="J518" s="256"/>
      <c r="K518" s="259"/>
      <c r="L518" s="260"/>
      <c r="M518" s="253">
        <f t="shared" si="426"/>
        <v>0</v>
      </c>
      <c r="N518" s="261"/>
      <c r="O518" s="260"/>
      <c r="P518" s="253">
        <f t="shared" si="430"/>
        <v>0</v>
      </c>
      <c r="Q518" s="261"/>
      <c r="R518" s="260"/>
      <c r="S518" s="262">
        <f t="shared" si="431"/>
        <v>0</v>
      </c>
      <c r="T518" s="268"/>
      <c r="U518" s="263">
        <f t="shared" si="432"/>
        <v>0</v>
      </c>
      <c r="V518" s="64"/>
      <c r="W518" s="210">
        <f t="shared" si="443"/>
        <v>0</v>
      </c>
      <c r="X518" s="210" t="str">
        <f t="shared" si="433"/>
        <v>-</v>
      </c>
      <c r="Y518" s="210" t="e">
        <f>IF(X518, MATCH(J518, Y!$F$62:$H$62, 0), 0)</f>
        <v>#VALUE!</v>
      </c>
      <c r="Z518" s="210" cm="1">
        <f t="array" ref="Z518">IFERROR(IF($X518, INDEX(Appliances, $W518, $Y518+3), 0), 0)</f>
        <v>0</v>
      </c>
      <c r="AA518" s="64"/>
      <c r="AB518" s="211" t="b">
        <f t="shared" si="427"/>
        <v>0</v>
      </c>
      <c r="AC518" s="211" cm="1">
        <f t="array" ref="AC518">IF($AB518, INDEX(Appliances, $W518, 9), 0)</f>
        <v>0</v>
      </c>
      <c r="AD518" s="211" cm="1">
        <f t="array" ref="AD518">IF($AB518, INDEX(Appliances, $W518, 10), 0)</f>
        <v>0</v>
      </c>
      <c r="AE518" s="212">
        <f t="shared" si="434"/>
        <v>0</v>
      </c>
      <c r="AF518" s="213">
        <f t="shared" si="435"/>
        <v>0</v>
      </c>
      <c r="AG518" s="222" t="str">
        <f t="shared" si="436"/>
        <v>-</v>
      </c>
      <c r="AH518" s="210">
        <f>_xlfn.MAXIFS(Y!$F$61:$J$61, Y!$F$61:$J$61, "&lt;="&amp;AG518)</f>
        <v>0</v>
      </c>
      <c r="AI518" s="210" cm="1">
        <f t="array" ref="AI518">IFERROR(IF(AE518&gt;0, INDEX(Appliances, $W518, MATCH($AH518, Y!$F$61:$J$61, 0)+3),0), 0)</f>
        <v>0</v>
      </c>
      <c r="AJ518" s="64"/>
      <c r="AK518" s="211" t="b">
        <f t="shared" si="428"/>
        <v>0</v>
      </c>
      <c r="AL518" s="211" cm="1">
        <f t="array" ref="AL518">IF($AK518, INDEX(Appliances, $W518, 9), 0)</f>
        <v>0</v>
      </c>
      <c r="AM518" s="211" cm="1">
        <f t="array" ref="AM518">IF($AK518, INDEX(Appliances, $W518, 10), 0)</f>
        <v>0</v>
      </c>
      <c r="AN518" s="212">
        <f t="shared" si="437"/>
        <v>0</v>
      </c>
      <c r="AO518" s="213">
        <f t="shared" si="438"/>
        <v>0</v>
      </c>
      <c r="AP518" s="222" t="str">
        <f t="shared" si="439"/>
        <v>-</v>
      </c>
      <c r="AQ518" s="210">
        <f>_xlfn.MAXIFS(Y!$F$61:$J$61, Y!$F$61:$J$61, "&lt;="&amp;AP518)</f>
        <v>0</v>
      </c>
      <c r="AR518" s="210" cm="1">
        <f t="array" ref="AR518">IFERROR(IF(AN518&gt;0, INDEX(Appliances, $W518, MATCH($AQ518, Y!$F$61:$J$61, 0)+3),0), 0)</f>
        <v>0</v>
      </c>
      <c r="AS518" s="64"/>
      <c r="AT518" s="211" t="b">
        <f t="shared" si="429"/>
        <v>0</v>
      </c>
      <c r="AU518" s="211">
        <f t="shared" si="332"/>
        <v>0</v>
      </c>
      <c r="AV518" s="211">
        <f t="shared" si="333"/>
        <v>0</v>
      </c>
      <c r="AW518" s="212">
        <f t="shared" si="440"/>
        <v>0</v>
      </c>
      <c r="AX518" s="213">
        <f t="shared" si="441"/>
        <v>0</v>
      </c>
      <c r="AY518" s="222" t="str">
        <f t="shared" si="442"/>
        <v>-</v>
      </c>
      <c r="AZ518" s="210">
        <f>_xlfn.MAXIFS(Y!$F$61:$J$61, Y!$F$61:$J$61, "&lt;="&amp;AY518)</f>
        <v>0</v>
      </c>
      <c r="BA518" s="210" cm="1">
        <f t="array" ref="BA518">IFERROR(IF(AW518&gt;0, INDEX(Appliances, $W518, MATCH($AQ518, Y!$F$61:$J$61, 0)+3),0), 0)</f>
        <v>0</v>
      </c>
      <c r="BB518" s="64"/>
    </row>
    <row r="519" spans="1:54" s="264" customFormat="1" ht="12" x14ac:dyDescent="0.2">
      <c r="A519" s="64"/>
      <c r="B519" s="251">
        <v>497</v>
      </c>
      <c r="C519" s="255"/>
      <c r="D519" s="255"/>
      <c r="E519" s="256"/>
      <c r="F519" s="257" t="str">
        <f>IFERROR(VLOOKUP(E519, Z!$A$2:$C$4127, 3, FALSE), "")</f>
        <v/>
      </c>
      <c r="G519" s="258"/>
      <c r="H519" s="255"/>
      <c r="I519" s="255"/>
      <c r="J519" s="256"/>
      <c r="K519" s="259"/>
      <c r="L519" s="260"/>
      <c r="M519" s="253">
        <f t="shared" si="426"/>
        <v>0</v>
      </c>
      <c r="N519" s="261"/>
      <c r="O519" s="260"/>
      <c r="P519" s="253">
        <f t="shared" si="430"/>
        <v>0</v>
      </c>
      <c r="Q519" s="261"/>
      <c r="R519" s="260"/>
      <c r="S519" s="262">
        <f t="shared" si="431"/>
        <v>0</v>
      </c>
      <c r="T519" s="268"/>
      <c r="U519" s="263">
        <f t="shared" si="432"/>
        <v>0</v>
      </c>
      <c r="V519" s="64"/>
      <c r="W519" s="210">
        <f t="shared" si="443"/>
        <v>0</v>
      </c>
      <c r="X519" s="210" t="str">
        <f t="shared" si="433"/>
        <v>-</v>
      </c>
      <c r="Y519" s="210" t="e">
        <f>IF(X519, MATCH(J519, Y!$F$62:$H$62, 0), 0)</f>
        <v>#VALUE!</v>
      </c>
      <c r="Z519" s="210" cm="1">
        <f t="array" ref="Z519">IFERROR(IF($X519, INDEX(Appliances, $W519, $Y519+3), 0), 0)</f>
        <v>0</v>
      </c>
      <c r="AA519" s="64"/>
      <c r="AB519" s="211" t="b">
        <f t="shared" si="427"/>
        <v>0</v>
      </c>
      <c r="AC519" s="211" cm="1">
        <f t="array" ref="AC519">IF($AB519, INDEX(Appliances, $W519, 9), 0)</f>
        <v>0</v>
      </c>
      <c r="AD519" s="211" cm="1">
        <f t="array" ref="AD519">IF($AB519, INDEX(Appliances, $W519, 10), 0)</f>
        <v>0</v>
      </c>
      <c r="AE519" s="212">
        <f t="shared" si="434"/>
        <v>0</v>
      </c>
      <c r="AF519" s="213">
        <f t="shared" si="435"/>
        <v>0</v>
      </c>
      <c r="AG519" s="222" t="str">
        <f t="shared" si="436"/>
        <v>-</v>
      </c>
      <c r="AH519" s="210">
        <f>_xlfn.MAXIFS(Y!$F$61:$J$61, Y!$F$61:$J$61, "&lt;="&amp;AG519)</f>
        <v>0</v>
      </c>
      <c r="AI519" s="210" cm="1">
        <f t="array" ref="AI519">IFERROR(IF(AE519&gt;0, INDEX(Appliances, $W519, MATCH($AH519, Y!$F$61:$J$61, 0)+3),0), 0)</f>
        <v>0</v>
      </c>
      <c r="AJ519" s="64"/>
      <c r="AK519" s="211" t="b">
        <f t="shared" si="428"/>
        <v>0</v>
      </c>
      <c r="AL519" s="211" cm="1">
        <f t="array" ref="AL519">IF($AK519, INDEX(Appliances, $W519, 9), 0)</f>
        <v>0</v>
      </c>
      <c r="AM519" s="211" cm="1">
        <f t="array" ref="AM519">IF($AK519, INDEX(Appliances, $W519, 10), 0)</f>
        <v>0</v>
      </c>
      <c r="AN519" s="212">
        <f t="shared" si="437"/>
        <v>0</v>
      </c>
      <c r="AO519" s="213">
        <f t="shared" si="438"/>
        <v>0</v>
      </c>
      <c r="AP519" s="222" t="str">
        <f t="shared" si="439"/>
        <v>-</v>
      </c>
      <c r="AQ519" s="210">
        <f>_xlfn.MAXIFS(Y!$F$61:$J$61, Y!$F$61:$J$61, "&lt;="&amp;AP519)</f>
        <v>0</v>
      </c>
      <c r="AR519" s="210" cm="1">
        <f t="array" ref="AR519">IFERROR(IF(AN519&gt;0, INDEX(Appliances, $W519, MATCH($AQ519, Y!$F$61:$J$61, 0)+3),0), 0)</f>
        <v>0</v>
      </c>
      <c r="AS519" s="64"/>
      <c r="AT519" s="211" t="b">
        <f t="shared" si="429"/>
        <v>0</v>
      </c>
      <c r="AU519" s="211">
        <f t="shared" si="329"/>
        <v>0</v>
      </c>
      <c r="AV519" s="211">
        <f t="shared" si="330"/>
        <v>0</v>
      </c>
      <c r="AW519" s="212">
        <f t="shared" si="440"/>
        <v>0</v>
      </c>
      <c r="AX519" s="213">
        <f t="shared" si="441"/>
        <v>0</v>
      </c>
      <c r="AY519" s="222" t="str">
        <f t="shared" si="442"/>
        <v>-</v>
      </c>
      <c r="AZ519" s="210">
        <f>_xlfn.MAXIFS(Y!$F$61:$J$61, Y!$F$61:$J$61, "&lt;="&amp;AY519)</f>
        <v>0</v>
      </c>
      <c r="BA519" s="210" cm="1">
        <f t="array" ref="BA519">IFERROR(IF(AW519&gt;0, INDEX(Appliances, $W519, MATCH($AQ519, Y!$F$61:$J$61, 0)+3),0), 0)</f>
        <v>0</v>
      </c>
      <c r="BB519" s="64"/>
    </row>
    <row r="520" spans="1:54" s="264" customFormat="1" ht="12" x14ac:dyDescent="0.2">
      <c r="A520" s="64"/>
      <c r="B520" s="251">
        <v>498</v>
      </c>
      <c r="C520" s="255"/>
      <c r="D520" s="255"/>
      <c r="E520" s="256"/>
      <c r="F520" s="257" t="str">
        <f>IFERROR(VLOOKUP(E520, Z!$A$2:$C$4127, 3, FALSE), "")</f>
        <v/>
      </c>
      <c r="G520" s="258"/>
      <c r="H520" s="255"/>
      <c r="I520" s="255"/>
      <c r="J520" s="256"/>
      <c r="K520" s="259"/>
      <c r="L520" s="260"/>
      <c r="M520" s="253">
        <f t="shared" si="426"/>
        <v>0</v>
      </c>
      <c r="N520" s="261"/>
      <c r="O520" s="260"/>
      <c r="P520" s="253">
        <f t="shared" si="430"/>
        <v>0</v>
      </c>
      <c r="Q520" s="261"/>
      <c r="R520" s="260"/>
      <c r="S520" s="262">
        <f t="shared" si="431"/>
        <v>0</v>
      </c>
      <c r="T520" s="268"/>
      <c r="U520" s="263">
        <f t="shared" si="432"/>
        <v>0</v>
      </c>
      <c r="V520" s="64"/>
      <c r="W520" s="210">
        <f t="shared" si="443"/>
        <v>0</v>
      </c>
      <c r="X520" s="210" t="str">
        <f t="shared" si="433"/>
        <v>-</v>
      </c>
      <c r="Y520" s="210" t="e">
        <f>IF(X520, MATCH(J520, Y!$F$62:$H$62, 0), 0)</f>
        <v>#VALUE!</v>
      </c>
      <c r="Z520" s="210" cm="1">
        <f t="array" ref="Z520">IFERROR(IF($X520, INDEX(Appliances, $W520, $Y520+3), 0), 0)</f>
        <v>0</v>
      </c>
      <c r="AA520" s="64"/>
      <c r="AB520" s="211" t="b">
        <f t="shared" si="427"/>
        <v>0</v>
      </c>
      <c r="AC520" s="211" cm="1">
        <f t="array" ref="AC520">IF($AB520, INDEX(Appliances, $W520, 9), 0)</f>
        <v>0</v>
      </c>
      <c r="AD520" s="211" cm="1">
        <f t="array" ref="AD520">IF($AB520, INDEX(Appliances, $W520, 10), 0)</f>
        <v>0</v>
      </c>
      <c r="AE520" s="212">
        <f t="shared" si="434"/>
        <v>0</v>
      </c>
      <c r="AF520" s="213">
        <f t="shared" si="435"/>
        <v>0</v>
      </c>
      <c r="AG520" s="222" t="str">
        <f t="shared" si="436"/>
        <v>-</v>
      </c>
      <c r="AH520" s="210">
        <f>_xlfn.MAXIFS(Y!$F$61:$J$61, Y!$F$61:$J$61, "&lt;="&amp;AG520)</f>
        <v>0</v>
      </c>
      <c r="AI520" s="210" cm="1">
        <f t="array" ref="AI520">IFERROR(IF(AE520&gt;0, INDEX(Appliances, $W520, MATCH($AH520, Y!$F$61:$J$61, 0)+3),0), 0)</f>
        <v>0</v>
      </c>
      <c r="AJ520" s="64"/>
      <c r="AK520" s="211" t="b">
        <f t="shared" si="428"/>
        <v>0</v>
      </c>
      <c r="AL520" s="211" cm="1">
        <f t="array" ref="AL520">IF($AK520, INDEX(Appliances, $W520, 9), 0)</f>
        <v>0</v>
      </c>
      <c r="AM520" s="211" cm="1">
        <f t="array" ref="AM520">IF($AK520, INDEX(Appliances, $W520, 10), 0)</f>
        <v>0</v>
      </c>
      <c r="AN520" s="212">
        <f t="shared" si="437"/>
        <v>0</v>
      </c>
      <c r="AO520" s="213">
        <f t="shared" si="438"/>
        <v>0</v>
      </c>
      <c r="AP520" s="222" t="str">
        <f t="shared" si="439"/>
        <v>-</v>
      </c>
      <c r="AQ520" s="210">
        <f>_xlfn.MAXIFS(Y!$F$61:$J$61, Y!$F$61:$J$61, "&lt;="&amp;AP520)</f>
        <v>0</v>
      </c>
      <c r="AR520" s="210" cm="1">
        <f t="array" ref="AR520">IFERROR(IF(AN520&gt;0, INDEX(Appliances, $W520, MATCH($AQ520, Y!$F$61:$J$61, 0)+3),0), 0)</f>
        <v>0</v>
      </c>
      <c r="AS520" s="64"/>
      <c r="AT520" s="211" t="b">
        <f t="shared" si="429"/>
        <v>0</v>
      </c>
      <c r="AU520" s="211">
        <f t="shared" si="332"/>
        <v>0</v>
      </c>
      <c r="AV520" s="211">
        <f t="shared" si="333"/>
        <v>0</v>
      </c>
      <c r="AW520" s="212">
        <f t="shared" si="440"/>
        <v>0</v>
      </c>
      <c r="AX520" s="213">
        <f t="shared" si="441"/>
        <v>0</v>
      </c>
      <c r="AY520" s="222" t="str">
        <f t="shared" si="442"/>
        <v>-</v>
      </c>
      <c r="AZ520" s="210">
        <f>_xlfn.MAXIFS(Y!$F$61:$J$61, Y!$F$61:$J$61, "&lt;="&amp;AY520)</f>
        <v>0</v>
      </c>
      <c r="BA520" s="210" cm="1">
        <f t="array" ref="BA520">IFERROR(IF(AW520&gt;0, INDEX(Appliances, $W520, MATCH($AQ520, Y!$F$61:$J$61, 0)+3),0), 0)</f>
        <v>0</v>
      </c>
      <c r="BB520" s="64"/>
    </row>
    <row r="521" spans="1:54" s="264" customFormat="1" ht="12" x14ac:dyDescent="0.2">
      <c r="A521" s="64"/>
      <c r="B521" s="251">
        <v>499</v>
      </c>
      <c r="C521" s="255"/>
      <c r="D521" s="255"/>
      <c r="E521" s="256"/>
      <c r="F521" s="257" t="str">
        <f>IFERROR(VLOOKUP(E521, Z!$A$2:$C$4127, 3, FALSE), "")</f>
        <v/>
      </c>
      <c r="G521" s="258"/>
      <c r="H521" s="255"/>
      <c r="I521" s="255"/>
      <c r="J521" s="256"/>
      <c r="K521" s="259"/>
      <c r="L521" s="260"/>
      <c r="M521" s="253">
        <f t="shared" si="426"/>
        <v>0</v>
      </c>
      <c r="N521" s="261"/>
      <c r="O521" s="260"/>
      <c r="P521" s="253">
        <f t="shared" si="430"/>
        <v>0</v>
      </c>
      <c r="Q521" s="261"/>
      <c r="R521" s="260"/>
      <c r="S521" s="262">
        <f t="shared" si="431"/>
        <v>0</v>
      </c>
      <c r="T521" s="268"/>
      <c r="U521" s="263">
        <f t="shared" si="432"/>
        <v>0</v>
      </c>
      <c r="V521" s="64"/>
      <c r="W521" s="210">
        <f t="shared" si="443"/>
        <v>0</v>
      </c>
      <c r="X521" s="210" t="str">
        <f t="shared" si="433"/>
        <v>-</v>
      </c>
      <c r="Y521" s="210" t="e">
        <f>IF(X521, MATCH(J521, Y!$F$62:$H$62, 0), 0)</f>
        <v>#VALUE!</v>
      </c>
      <c r="Z521" s="210" cm="1">
        <f t="array" ref="Z521">IFERROR(IF($X521, INDEX(Appliances, $W521, $Y521+3), 0), 0)</f>
        <v>0</v>
      </c>
      <c r="AA521" s="64"/>
      <c r="AB521" s="211" t="b">
        <f t="shared" si="427"/>
        <v>0</v>
      </c>
      <c r="AC521" s="211" cm="1">
        <f t="array" ref="AC521">IF($AB521, INDEX(Appliances, $W521, 9), 0)</f>
        <v>0</v>
      </c>
      <c r="AD521" s="211" cm="1">
        <f t="array" ref="AD521">IF($AB521, INDEX(Appliances, $W521, 10), 0)</f>
        <v>0</v>
      </c>
      <c r="AE521" s="212">
        <f t="shared" si="434"/>
        <v>0</v>
      </c>
      <c r="AF521" s="213">
        <f t="shared" si="435"/>
        <v>0</v>
      </c>
      <c r="AG521" s="222" t="str">
        <f t="shared" si="436"/>
        <v>-</v>
      </c>
      <c r="AH521" s="210">
        <f>_xlfn.MAXIFS(Y!$F$61:$J$61, Y!$F$61:$J$61, "&lt;="&amp;AG521)</f>
        <v>0</v>
      </c>
      <c r="AI521" s="210" cm="1">
        <f t="array" ref="AI521">IFERROR(IF(AE521&gt;0, INDEX(Appliances, $W521, MATCH($AH521, Y!$F$61:$J$61, 0)+3),0), 0)</f>
        <v>0</v>
      </c>
      <c r="AJ521" s="64"/>
      <c r="AK521" s="211" t="b">
        <f t="shared" si="428"/>
        <v>0</v>
      </c>
      <c r="AL521" s="211" cm="1">
        <f t="array" ref="AL521">IF($AK521, INDEX(Appliances, $W521, 9), 0)</f>
        <v>0</v>
      </c>
      <c r="AM521" s="211" cm="1">
        <f t="array" ref="AM521">IF($AK521, INDEX(Appliances, $W521, 10), 0)</f>
        <v>0</v>
      </c>
      <c r="AN521" s="212">
        <f t="shared" si="437"/>
        <v>0</v>
      </c>
      <c r="AO521" s="213">
        <f t="shared" si="438"/>
        <v>0</v>
      </c>
      <c r="AP521" s="222" t="str">
        <f t="shared" si="439"/>
        <v>-</v>
      </c>
      <c r="AQ521" s="210">
        <f>_xlfn.MAXIFS(Y!$F$61:$J$61, Y!$F$61:$J$61, "&lt;="&amp;AP521)</f>
        <v>0</v>
      </c>
      <c r="AR521" s="210" cm="1">
        <f t="array" ref="AR521">IFERROR(IF(AN521&gt;0, INDEX(Appliances, $W521, MATCH($AQ521, Y!$F$61:$J$61, 0)+3),0), 0)</f>
        <v>0</v>
      </c>
      <c r="AS521" s="64"/>
      <c r="AT521" s="211" t="b">
        <f t="shared" si="429"/>
        <v>0</v>
      </c>
      <c r="AU521" s="211">
        <f t="shared" si="329"/>
        <v>0</v>
      </c>
      <c r="AV521" s="211">
        <f t="shared" si="330"/>
        <v>0</v>
      </c>
      <c r="AW521" s="212">
        <f t="shared" si="440"/>
        <v>0</v>
      </c>
      <c r="AX521" s="213">
        <f t="shared" si="441"/>
        <v>0</v>
      </c>
      <c r="AY521" s="222" t="str">
        <f t="shared" si="442"/>
        <v>-</v>
      </c>
      <c r="AZ521" s="210">
        <f>_xlfn.MAXIFS(Y!$F$61:$J$61, Y!$F$61:$J$61, "&lt;="&amp;AY521)</f>
        <v>0</v>
      </c>
      <c r="BA521" s="210" cm="1">
        <f t="array" ref="BA521">IFERROR(IF(AW521&gt;0, INDEX(Appliances, $W521, MATCH($AQ521, Y!$F$61:$J$61, 0)+3),0), 0)</f>
        <v>0</v>
      </c>
      <c r="BB521" s="64"/>
    </row>
    <row r="522" spans="1:54" s="264" customFormat="1" ht="12" x14ac:dyDescent="0.2">
      <c r="A522" s="64"/>
      <c r="B522" s="251">
        <v>500</v>
      </c>
      <c r="C522" s="255"/>
      <c r="D522" s="255"/>
      <c r="E522" s="256"/>
      <c r="F522" s="257" t="str">
        <f>IFERROR(VLOOKUP(E522, Z!$A$2:$C$4127, 3, FALSE), "")</f>
        <v/>
      </c>
      <c r="G522" s="258"/>
      <c r="H522" s="255"/>
      <c r="I522" s="255"/>
      <c r="J522" s="256"/>
      <c r="K522" s="259"/>
      <c r="L522" s="260"/>
      <c r="M522" s="253">
        <f t="shared" si="426"/>
        <v>0</v>
      </c>
      <c r="N522" s="261"/>
      <c r="O522" s="260"/>
      <c r="P522" s="253">
        <f t="shared" si="430"/>
        <v>0</v>
      </c>
      <c r="Q522" s="261"/>
      <c r="R522" s="260"/>
      <c r="S522" s="262">
        <f t="shared" si="431"/>
        <v>0</v>
      </c>
      <c r="T522" s="268"/>
      <c r="U522" s="263">
        <f t="shared" si="432"/>
        <v>0</v>
      </c>
      <c r="V522" s="64"/>
      <c r="W522" s="210">
        <f t="shared" si="443"/>
        <v>0</v>
      </c>
      <c r="X522" s="210" t="str">
        <f t="shared" si="433"/>
        <v>-</v>
      </c>
      <c r="Y522" s="210" t="e">
        <f>IF(X522, MATCH(J522, Y!$F$62:$H$62, 0), 0)</f>
        <v>#VALUE!</v>
      </c>
      <c r="Z522" s="210" cm="1">
        <f t="array" ref="Z522">IFERROR(IF($X522, INDEX(Appliances, $W522, $Y522+3), 0), 0)</f>
        <v>0</v>
      </c>
      <c r="AA522" s="64"/>
      <c r="AB522" s="211" t="b">
        <f t="shared" si="427"/>
        <v>0</v>
      </c>
      <c r="AC522" s="211" cm="1">
        <f t="array" ref="AC522">IF($AB522, INDEX(Appliances, $W522, 9), 0)</f>
        <v>0</v>
      </c>
      <c r="AD522" s="211" cm="1">
        <f t="array" ref="AD522">IF($AB522, INDEX(Appliances, $W522, 10), 0)</f>
        <v>0</v>
      </c>
      <c r="AE522" s="212">
        <f t="shared" si="434"/>
        <v>0</v>
      </c>
      <c r="AF522" s="213">
        <f t="shared" si="435"/>
        <v>0</v>
      </c>
      <c r="AG522" s="222" t="str">
        <f t="shared" si="436"/>
        <v>-</v>
      </c>
      <c r="AH522" s="210">
        <f>_xlfn.MAXIFS(Y!$F$61:$J$61, Y!$F$61:$J$61, "&lt;="&amp;AG522)</f>
        <v>0</v>
      </c>
      <c r="AI522" s="210" cm="1">
        <f t="array" ref="AI522">IFERROR(IF(AE522&gt;0, INDEX(Appliances, $W522, MATCH($AH522, Y!$F$61:$J$61, 0)+3),0), 0)</f>
        <v>0</v>
      </c>
      <c r="AJ522" s="64"/>
      <c r="AK522" s="211" t="b">
        <f t="shared" si="428"/>
        <v>0</v>
      </c>
      <c r="AL522" s="211" cm="1">
        <f t="array" ref="AL522">IF($AK522, INDEX(Appliances, $W522, 9), 0)</f>
        <v>0</v>
      </c>
      <c r="AM522" s="211" cm="1">
        <f t="array" ref="AM522">IF($AK522, INDEX(Appliances, $W522, 10), 0)</f>
        <v>0</v>
      </c>
      <c r="AN522" s="212">
        <f t="shared" si="437"/>
        <v>0</v>
      </c>
      <c r="AO522" s="213">
        <f t="shared" si="438"/>
        <v>0</v>
      </c>
      <c r="AP522" s="222" t="str">
        <f t="shared" si="439"/>
        <v>-</v>
      </c>
      <c r="AQ522" s="210">
        <f>_xlfn.MAXIFS(Y!$F$61:$J$61, Y!$F$61:$J$61, "&lt;="&amp;AP522)</f>
        <v>0</v>
      </c>
      <c r="AR522" s="210" cm="1">
        <f t="array" ref="AR522">IFERROR(IF(AN522&gt;0, INDEX(Appliances, $W522, MATCH($AQ522, Y!$F$61:$J$61, 0)+3),0), 0)</f>
        <v>0</v>
      </c>
      <c r="AS522" s="64"/>
      <c r="AT522" s="211" t="b">
        <f t="shared" si="429"/>
        <v>0</v>
      </c>
      <c r="AU522" s="211">
        <f t="shared" si="332"/>
        <v>0</v>
      </c>
      <c r="AV522" s="211">
        <f t="shared" si="333"/>
        <v>0</v>
      </c>
      <c r="AW522" s="212">
        <f t="shared" si="440"/>
        <v>0</v>
      </c>
      <c r="AX522" s="213">
        <f t="shared" si="441"/>
        <v>0</v>
      </c>
      <c r="AY522" s="222" t="str">
        <f t="shared" si="442"/>
        <v>-</v>
      </c>
      <c r="AZ522" s="210">
        <f>_xlfn.MAXIFS(Y!$F$61:$J$61, Y!$F$61:$J$61, "&lt;="&amp;AY522)</f>
        <v>0</v>
      </c>
      <c r="BA522" s="210" cm="1">
        <f t="array" ref="BA522">IFERROR(IF(AW522&gt;0, INDEX(Appliances, $W522, MATCH($AQ522, Y!$F$61:$J$61, 0)+3),0), 0)</f>
        <v>0</v>
      </c>
      <c r="BB522" s="64"/>
    </row>
    <row r="523" spans="1:54" s="264" customFormat="1" ht="12" x14ac:dyDescent="0.2">
      <c r="A523" s="64"/>
      <c r="B523" s="251">
        <v>501</v>
      </c>
      <c r="C523" s="255"/>
      <c r="D523" s="255"/>
      <c r="E523" s="256"/>
      <c r="F523" s="257" t="str">
        <f>IFERROR(VLOOKUP(E523, Z!$A$2:$C$4127, 3, FALSE), "")</f>
        <v/>
      </c>
      <c r="G523" s="258"/>
      <c r="H523" s="255"/>
      <c r="I523" s="255"/>
      <c r="J523" s="256"/>
      <c r="K523" s="259"/>
      <c r="L523" s="260"/>
      <c r="M523" s="253">
        <f t="shared" si="426"/>
        <v>0</v>
      </c>
      <c r="N523" s="261"/>
      <c r="O523" s="260"/>
      <c r="P523" s="253">
        <f t="shared" si="430"/>
        <v>0</v>
      </c>
      <c r="Q523" s="261"/>
      <c r="R523" s="260"/>
      <c r="S523" s="262">
        <f t="shared" si="431"/>
        <v>0</v>
      </c>
      <c r="T523" s="268"/>
      <c r="U523" s="263">
        <f t="shared" si="432"/>
        <v>0</v>
      </c>
      <c r="V523" s="64"/>
      <c r="W523" s="210">
        <f t="shared" si="443"/>
        <v>0</v>
      </c>
      <c r="X523" s="210" t="str">
        <f t="shared" si="433"/>
        <v>-</v>
      </c>
      <c r="Y523" s="210" t="e">
        <f>IF(X523, MATCH(J523, Y!$F$62:$H$62, 0), 0)</f>
        <v>#VALUE!</v>
      </c>
      <c r="Z523" s="210" cm="1">
        <f t="array" ref="Z523">IFERROR(IF($X523, INDEX(Appliances, $W523, $Y523+3), 0), 0)</f>
        <v>0</v>
      </c>
      <c r="AA523" s="64"/>
      <c r="AB523" s="211" t="b">
        <f t="shared" si="427"/>
        <v>0</v>
      </c>
      <c r="AC523" s="211" cm="1">
        <f t="array" ref="AC523">IF($AB523, INDEX(Appliances, $W523, 9), 0)</f>
        <v>0</v>
      </c>
      <c r="AD523" s="211" cm="1">
        <f t="array" ref="AD523">IF($AB523, INDEX(Appliances, $W523, 10), 0)</f>
        <v>0</v>
      </c>
      <c r="AE523" s="212">
        <f t="shared" si="434"/>
        <v>0</v>
      </c>
      <c r="AF523" s="213">
        <f t="shared" si="435"/>
        <v>0</v>
      </c>
      <c r="AG523" s="222" t="str">
        <f t="shared" si="436"/>
        <v>-</v>
      </c>
      <c r="AH523" s="210">
        <f>_xlfn.MAXIFS(Y!$F$61:$J$61, Y!$F$61:$J$61, "&lt;="&amp;AG523)</f>
        <v>0</v>
      </c>
      <c r="AI523" s="210" cm="1">
        <f t="array" ref="AI523">IFERROR(IF(AE523&gt;0, INDEX(Appliances, $W523, MATCH($AH523, Y!$F$61:$J$61, 0)+3),0), 0)</f>
        <v>0</v>
      </c>
      <c r="AJ523" s="64"/>
      <c r="AK523" s="211" t="b">
        <f t="shared" si="428"/>
        <v>0</v>
      </c>
      <c r="AL523" s="211" cm="1">
        <f t="array" ref="AL523">IF($AK523, INDEX(Appliances, $W523, 9), 0)</f>
        <v>0</v>
      </c>
      <c r="AM523" s="211" cm="1">
        <f t="array" ref="AM523">IF($AK523, INDEX(Appliances, $W523, 10), 0)</f>
        <v>0</v>
      </c>
      <c r="AN523" s="212">
        <f t="shared" si="437"/>
        <v>0</v>
      </c>
      <c r="AO523" s="213">
        <f t="shared" si="438"/>
        <v>0</v>
      </c>
      <c r="AP523" s="222" t="str">
        <f t="shared" si="439"/>
        <v>-</v>
      </c>
      <c r="AQ523" s="210">
        <f>_xlfn.MAXIFS(Y!$F$61:$J$61, Y!$F$61:$J$61, "&lt;="&amp;AP523)</f>
        <v>0</v>
      </c>
      <c r="AR523" s="210" cm="1">
        <f t="array" ref="AR523">IFERROR(IF(AN523&gt;0, INDEX(Appliances, $W523, MATCH($AQ523, Y!$F$61:$J$61, 0)+3),0), 0)</f>
        <v>0</v>
      </c>
      <c r="AS523" s="64"/>
      <c r="AT523" s="211" t="b">
        <f t="shared" si="429"/>
        <v>0</v>
      </c>
      <c r="AU523" s="211">
        <f t="shared" si="329"/>
        <v>0</v>
      </c>
      <c r="AV523" s="211">
        <f t="shared" si="330"/>
        <v>0</v>
      </c>
      <c r="AW523" s="212">
        <f t="shared" si="440"/>
        <v>0</v>
      </c>
      <c r="AX523" s="213">
        <f t="shared" si="441"/>
        <v>0</v>
      </c>
      <c r="AY523" s="222" t="str">
        <f t="shared" si="442"/>
        <v>-</v>
      </c>
      <c r="AZ523" s="210">
        <f>_xlfn.MAXIFS(Y!$F$61:$J$61, Y!$F$61:$J$61, "&lt;="&amp;AY523)</f>
        <v>0</v>
      </c>
      <c r="BA523" s="210" cm="1">
        <f t="array" ref="BA523">IFERROR(IF(AW523&gt;0, INDEX(Appliances, $W523, MATCH($AQ523, Y!$F$61:$J$61, 0)+3),0), 0)</f>
        <v>0</v>
      </c>
      <c r="BB523" s="64"/>
    </row>
    <row r="524" spans="1:54" s="264" customFormat="1" ht="12" x14ac:dyDescent="0.2">
      <c r="A524" s="64"/>
      <c r="B524" s="251">
        <v>502</v>
      </c>
      <c r="C524" s="255"/>
      <c r="D524" s="255"/>
      <c r="E524" s="256"/>
      <c r="F524" s="257" t="str">
        <f>IFERROR(VLOOKUP(E524, Z!$A$2:$C$4127, 3, FALSE), "")</f>
        <v/>
      </c>
      <c r="G524" s="258"/>
      <c r="H524" s="255"/>
      <c r="I524" s="255"/>
      <c r="J524" s="256"/>
      <c r="K524" s="259"/>
      <c r="L524" s="260"/>
      <c r="M524" s="253">
        <f t="shared" si="426"/>
        <v>0</v>
      </c>
      <c r="N524" s="261"/>
      <c r="O524" s="260"/>
      <c r="P524" s="253">
        <f t="shared" si="430"/>
        <v>0</v>
      </c>
      <c r="Q524" s="261"/>
      <c r="R524" s="260"/>
      <c r="S524" s="262">
        <f t="shared" si="431"/>
        <v>0</v>
      </c>
      <c r="T524" s="268"/>
      <c r="U524" s="263">
        <f t="shared" si="432"/>
        <v>0</v>
      </c>
      <c r="V524" s="64"/>
      <c r="W524" s="210">
        <f t="shared" si="443"/>
        <v>0</v>
      </c>
      <c r="X524" s="210" t="str">
        <f t="shared" si="433"/>
        <v>-</v>
      </c>
      <c r="Y524" s="210" t="e">
        <f>IF(X524, MATCH(J524, Y!$F$62:$H$62, 0), 0)</f>
        <v>#VALUE!</v>
      </c>
      <c r="Z524" s="210" cm="1">
        <f t="array" ref="Z524">IFERROR(IF($X524, INDEX(Appliances, $W524, $Y524+3), 0), 0)</f>
        <v>0</v>
      </c>
      <c r="AA524" s="64"/>
      <c r="AB524" s="211" t="b">
        <f t="shared" si="427"/>
        <v>0</v>
      </c>
      <c r="AC524" s="211" cm="1">
        <f t="array" ref="AC524">IF($AB524, INDEX(Appliances, $W524, 9), 0)</f>
        <v>0</v>
      </c>
      <c r="AD524" s="211" cm="1">
        <f t="array" ref="AD524">IF($AB524, INDEX(Appliances, $W524, 10), 0)</f>
        <v>0</v>
      </c>
      <c r="AE524" s="212">
        <f t="shared" si="434"/>
        <v>0</v>
      </c>
      <c r="AF524" s="213">
        <f t="shared" si="435"/>
        <v>0</v>
      </c>
      <c r="AG524" s="222" t="str">
        <f t="shared" si="436"/>
        <v>-</v>
      </c>
      <c r="AH524" s="210">
        <f>_xlfn.MAXIFS(Y!$F$61:$J$61, Y!$F$61:$J$61, "&lt;="&amp;AG524)</f>
        <v>0</v>
      </c>
      <c r="AI524" s="210" cm="1">
        <f t="array" ref="AI524">IFERROR(IF(AE524&gt;0, INDEX(Appliances, $W524, MATCH($AH524, Y!$F$61:$J$61, 0)+3),0), 0)</f>
        <v>0</v>
      </c>
      <c r="AJ524" s="64"/>
      <c r="AK524" s="211" t="b">
        <f t="shared" si="428"/>
        <v>0</v>
      </c>
      <c r="AL524" s="211" cm="1">
        <f t="array" ref="AL524">IF($AK524, INDEX(Appliances, $W524, 9), 0)</f>
        <v>0</v>
      </c>
      <c r="AM524" s="211" cm="1">
        <f t="array" ref="AM524">IF($AK524, INDEX(Appliances, $W524, 10), 0)</f>
        <v>0</v>
      </c>
      <c r="AN524" s="212">
        <f t="shared" si="437"/>
        <v>0</v>
      </c>
      <c r="AO524" s="213">
        <f t="shared" si="438"/>
        <v>0</v>
      </c>
      <c r="AP524" s="222" t="str">
        <f t="shared" si="439"/>
        <v>-</v>
      </c>
      <c r="AQ524" s="210">
        <f>_xlfn.MAXIFS(Y!$F$61:$J$61, Y!$F$61:$J$61, "&lt;="&amp;AP524)</f>
        <v>0</v>
      </c>
      <c r="AR524" s="210" cm="1">
        <f t="array" ref="AR524">IFERROR(IF(AN524&gt;0, INDEX(Appliances, $W524, MATCH($AQ524, Y!$F$61:$J$61, 0)+3),0), 0)</f>
        <v>0</v>
      </c>
      <c r="AS524" s="64"/>
      <c r="AT524" s="211" t="b">
        <f t="shared" si="429"/>
        <v>0</v>
      </c>
      <c r="AU524" s="211">
        <f t="shared" si="332"/>
        <v>0</v>
      </c>
      <c r="AV524" s="211">
        <f t="shared" si="333"/>
        <v>0</v>
      </c>
      <c r="AW524" s="212">
        <f t="shared" si="440"/>
        <v>0</v>
      </c>
      <c r="AX524" s="213">
        <f t="shared" si="441"/>
        <v>0</v>
      </c>
      <c r="AY524" s="222" t="str">
        <f t="shared" si="442"/>
        <v>-</v>
      </c>
      <c r="AZ524" s="210">
        <f>_xlfn.MAXIFS(Y!$F$61:$J$61, Y!$F$61:$J$61, "&lt;="&amp;AY524)</f>
        <v>0</v>
      </c>
      <c r="BA524" s="210" cm="1">
        <f t="array" ref="BA524">IFERROR(IF(AW524&gt;0, INDEX(Appliances, $W524, MATCH($AQ524, Y!$F$61:$J$61, 0)+3),0), 0)</f>
        <v>0</v>
      </c>
      <c r="BB524" s="64"/>
    </row>
    <row r="525" spans="1:54" s="264" customFormat="1" ht="12" x14ac:dyDescent="0.2">
      <c r="A525" s="64"/>
      <c r="B525" s="251">
        <v>503</v>
      </c>
      <c r="C525" s="255"/>
      <c r="D525" s="255"/>
      <c r="E525" s="256"/>
      <c r="F525" s="257" t="str">
        <f>IFERROR(VLOOKUP(E525, Z!$A$2:$C$4127, 3, FALSE), "")</f>
        <v/>
      </c>
      <c r="G525" s="258"/>
      <c r="H525" s="255"/>
      <c r="I525" s="255"/>
      <c r="J525" s="256"/>
      <c r="K525" s="259"/>
      <c r="L525" s="260"/>
      <c r="M525" s="253">
        <f t="shared" si="426"/>
        <v>0</v>
      </c>
      <c r="N525" s="261"/>
      <c r="O525" s="260"/>
      <c r="P525" s="253">
        <f t="shared" si="430"/>
        <v>0</v>
      </c>
      <c r="Q525" s="261"/>
      <c r="R525" s="260"/>
      <c r="S525" s="262">
        <f t="shared" si="431"/>
        <v>0</v>
      </c>
      <c r="T525" s="268"/>
      <c r="U525" s="263">
        <f t="shared" si="432"/>
        <v>0</v>
      </c>
      <c r="V525" s="64"/>
      <c r="W525" s="210">
        <f t="shared" si="443"/>
        <v>0</v>
      </c>
      <c r="X525" s="210" t="str">
        <f t="shared" si="433"/>
        <v>-</v>
      </c>
      <c r="Y525" s="210" t="e">
        <f>IF(X525, MATCH(J525, Y!$F$62:$H$62, 0), 0)</f>
        <v>#VALUE!</v>
      </c>
      <c r="Z525" s="210" cm="1">
        <f t="array" ref="Z525">IFERROR(IF($X525, INDEX(Appliances, $W525, $Y525+3), 0), 0)</f>
        <v>0</v>
      </c>
      <c r="AA525" s="64"/>
      <c r="AB525" s="211" t="b">
        <f t="shared" si="427"/>
        <v>0</v>
      </c>
      <c r="AC525" s="211" cm="1">
        <f t="array" ref="AC525">IF($AB525, INDEX(Appliances, $W525, 9), 0)</f>
        <v>0</v>
      </c>
      <c r="AD525" s="211" cm="1">
        <f t="array" ref="AD525">IF($AB525, INDEX(Appliances, $W525, 10), 0)</f>
        <v>0</v>
      </c>
      <c r="AE525" s="212">
        <f t="shared" si="434"/>
        <v>0</v>
      </c>
      <c r="AF525" s="213">
        <f t="shared" si="435"/>
        <v>0</v>
      </c>
      <c r="AG525" s="222" t="str">
        <f t="shared" si="436"/>
        <v>-</v>
      </c>
      <c r="AH525" s="210">
        <f>_xlfn.MAXIFS(Y!$F$61:$J$61, Y!$F$61:$J$61, "&lt;="&amp;AG525)</f>
        <v>0</v>
      </c>
      <c r="AI525" s="210" cm="1">
        <f t="array" ref="AI525">IFERROR(IF(AE525&gt;0, INDEX(Appliances, $W525, MATCH($AH525, Y!$F$61:$J$61, 0)+3),0), 0)</f>
        <v>0</v>
      </c>
      <c r="AJ525" s="64"/>
      <c r="AK525" s="211" t="b">
        <f t="shared" si="428"/>
        <v>0</v>
      </c>
      <c r="AL525" s="211" cm="1">
        <f t="array" ref="AL525">IF($AK525, INDEX(Appliances, $W525, 9), 0)</f>
        <v>0</v>
      </c>
      <c r="AM525" s="211" cm="1">
        <f t="array" ref="AM525">IF($AK525, INDEX(Appliances, $W525, 10), 0)</f>
        <v>0</v>
      </c>
      <c r="AN525" s="212">
        <f t="shared" si="437"/>
        <v>0</v>
      </c>
      <c r="AO525" s="213">
        <f t="shared" si="438"/>
        <v>0</v>
      </c>
      <c r="AP525" s="222" t="str">
        <f t="shared" si="439"/>
        <v>-</v>
      </c>
      <c r="AQ525" s="210">
        <f>_xlfn.MAXIFS(Y!$F$61:$J$61, Y!$F$61:$J$61, "&lt;="&amp;AP525)</f>
        <v>0</v>
      </c>
      <c r="AR525" s="210" cm="1">
        <f t="array" ref="AR525">IFERROR(IF(AN525&gt;0, INDEX(Appliances, $W525, MATCH($AQ525, Y!$F$61:$J$61, 0)+3),0), 0)</f>
        <v>0</v>
      </c>
      <c r="AS525" s="64"/>
      <c r="AT525" s="211" t="b">
        <f t="shared" si="429"/>
        <v>0</v>
      </c>
      <c r="AU525" s="211">
        <f t="shared" si="329"/>
        <v>0</v>
      </c>
      <c r="AV525" s="211">
        <f t="shared" si="330"/>
        <v>0</v>
      </c>
      <c r="AW525" s="212">
        <f t="shared" si="440"/>
        <v>0</v>
      </c>
      <c r="AX525" s="213">
        <f t="shared" si="441"/>
        <v>0</v>
      </c>
      <c r="AY525" s="222" t="str">
        <f t="shared" si="442"/>
        <v>-</v>
      </c>
      <c r="AZ525" s="210">
        <f>_xlfn.MAXIFS(Y!$F$61:$J$61, Y!$F$61:$J$61, "&lt;="&amp;AY525)</f>
        <v>0</v>
      </c>
      <c r="BA525" s="210" cm="1">
        <f t="array" ref="BA525">IFERROR(IF(AW525&gt;0, INDEX(Appliances, $W525, MATCH($AQ525, Y!$F$61:$J$61, 0)+3),0), 0)</f>
        <v>0</v>
      </c>
      <c r="BB525" s="64"/>
    </row>
    <row r="526" spans="1:54" s="264" customFormat="1" ht="12" x14ac:dyDescent="0.2">
      <c r="A526" s="64"/>
      <c r="B526" s="251">
        <v>504</v>
      </c>
      <c r="C526" s="255"/>
      <c r="D526" s="255"/>
      <c r="E526" s="256"/>
      <c r="F526" s="257" t="str">
        <f>IFERROR(VLOOKUP(E526, Z!$A$2:$C$4127, 3, FALSE), "")</f>
        <v/>
      </c>
      <c r="G526" s="258"/>
      <c r="H526" s="255"/>
      <c r="I526" s="255"/>
      <c r="J526" s="256"/>
      <c r="K526" s="259"/>
      <c r="L526" s="260"/>
      <c r="M526" s="253">
        <f t="shared" si="426"/>
        <v>0</v>
      </c>
      <c r="N526" s="261"/>
      <c r="O526" s="260"/>
      <c r="P526" s="253">
        <f t="shared" si="430"/>
        <v>0</v>
      </c>
      <c r="Q526" s="261"/>
      <c r="R526" s="260"/>
      <c r="S526" s="262">
        <f t="shared" si="431"/>
        <v>0</v>
      </c>
      <c r="T526" s="268"/>
      <c r="U526" s="263">
        <f t="shared" si="432"/>
        <v>0</v>
      </c>
      <c r="V526" s="64"/>
      <c r="W526" s="210">
        <f t="shared" si="443"/>
        <v>0</v>
      </c>
      <c r="X526" s="210" t="str">
        <f t="shared" si="433"/>
        <v>-</v>
      </c>
      <c r="Y526" s="210" t="e">
        <f>IF(X526, MATCH(J526, Y!$F$62:$H$62, 0), 0)</f>
        <v>#VALUE!</v>
      </c>
      <c r="Z526" s="210" cm="1">
        <f t="array" ref="Z526">IFERROR(IF($X526, INDEX(Appliances, $W526, $Y526+3), 0), 0)</f>
        <v>0</v>
      </c>
      <c r="AA526" s="64"/>
      <c r="AB526" s="211" t="b">
        <f t="shared" si="427"/>
        <v>0</v>
      </c>
      <c r="AC526" s="211" cm="1">
        <f t="array" ref="AC526">IF($AB526, INDEX(Appliances, $W526, 9), 0)</f>
        <v>0</v>
      </c>
      <c r="AD526" s="211" cm="1">
        <f t="array" ref="AD526">IF($AB526, INDEX(Appliances, $W526, 10), 0)</f>
        <v>0</v>
      </c>
      <c r="AE526" s="212">
        <f t="shared" si="434"/>
        <v>0</v>
      </c>
      <c r="AF526" s="213">
        <f t="shared" si="435"/>
        <v>0</v>
      </c>
      <c r="AG526" s="222" t="str">
        <f t="shared" si="436"/>
        <v>-</v>
      </c>
      <c r="AH526" s="210">
        <f>_xlfn.MAXIFS(Y!$F$61:$J$61, Y!$F$61:$J$61, "&lt;="&amp;AG526)</f>
        <v>0</v>
      </c>
      <c r="AI526" s="210" cm="1">
        <f t="array" ref="AI526">IFERROR(IF(AE526&gt;0, INDEX(Appliances, $W526, MATCH($AH526, Y!$F$61:$J$61, 0)+3),0), 0)</f>
        <v>0</v>
      </c>
      <c r="AJ526" s="64"/>
      <c r="AK526" s="211" t="b">
        <f t="shared" si="428"/>
        <v>0</v>
      </c>
      <c r="AL526" s="211" cm="1">
        <f t="array" ref="AL526">IF($AK526, INDEX(Appliances, $W526, 9), 0)</f>
        <v>0</v>
      </c>
      <c r="AM526" s="211" cm="1">
        <f t="array" ref="AM526">IF($AK526, INDEX(Appliances, $W526, 10), 0)</f>
        <v>0</v>
      </c>
      <c r="AN526" s="212">
        <f t="shared" si="437"/>
        <v>0</v>
      </c>
      <c r="AO526" s="213">
        <f t="shared" si="438"/>
        <v>0</v>
      </c>
      <c r="AP526" s="222" t="str">
        <f t="shared" si="439"/>
        <v>-</v>
      </c>
      <c r="AQ526" s="210">
        <f>_xlfn.MAXIFS(Y!$F$61:$J$61, Y!$F$61:$J$61, "&lt;="&amp;AP526)</f>
        <v>0</v>
      </c>
      <c r="AR526" s="210" cm="1">
        <f t="array" ref="AR526">IFERROR(IF(AN526&gt;0, INDEX(Appliances, $W526, MATCH($AQ526, Y!$F$61:$J$61, 0)+3),0), 0)</f>
        <v>0</v>
      </c>
      <c r="AS526" s="64"/>
      <c r="AT526" s="211" t="b">
        <f t="shared" si="429"/>
        <v>0</v>
      </c>
      <c r="AU526" s="211">
        <f t="shared" si="332"/>
        <v>0</v>
      </c>
      <c r="AV526" s="211">
        <f t="shared" si="333"/>
        <v>0</v>
      </c>
      <c r="AW526" s="212">
        <f t="shared" si="440"/>
        <v>0</v>
      </c>
      <c r="AX526" s="213">
        <f t="shared" si="441"/>
        <v>0</v>
      </c>
      <c r="AY526" s="222" t="str">
        <f t="shared" si="442"/>
        <v>-</v>
      </c>
      <c r="AZ526" s="210">
        <f>_xlfn.MAXIFS(Y!$F$61:$J$61, Y!$F$61:$J$61, "&lt;="&amp;AY526)</f>
        <v>0</v>
      </c>
      <c r="BA526" s="210" cm="1">
        <f t="array" ref="BA526">IFERROR(IF(AW526&gt;0, INDEX(Appliances, $W526, MATCH($AQ526, Y!$F$61:$J$61, 0)+3),0), 0)</f>
        <v>0</v>
      </c>
      <c r="BB526" s="64"/>
    </row>
    <row r="527" spans="1:54" s="264" customFormat="1" ht="12" x14ac:dyDescent="0.2">
      <c r="A527" s="64"/>
      <c r="B527" s="251">
        <v>505</v>
      </c>
      <c r="C527" s="255"/>
      <c r="D527" s="255"/>
      <c r="E527" s="256"/>
      <c r="F527" s="257" t="str">
        <f>IFERROR(VLOOKUP(E527, Z!$A$2:$C$4127, 3, FALSE), "")</f>
        <v/>
      </c>
      <c r="G527" s="258"/>
      <c r="H527" s="255"/>
      <c r="I527" s="255"/>
      <c r="J527" s="256"/>
      <c r="K527" s="259"/>
      <c r="L527" s="260"/>
      <c r="M527" s="253">
        <f t="shared" si="426"/>
        <v>0</v>
      </c>
      <c r="N527" s="261"/>
      <c r="O527" s="260"/>
      <c r="P527" s="253">
        <f t="shared" si="430"/>
        <v>0</v>
      </c>
      <c r="Q527" s="261"/>
      <c r="R527" s="260"/>
      <c r="S527" s="262">
        <f t="shared" si="431"/>
        <v>0</v>
      </c>
      <c r="T527" s="268"/>
      <c r="U527" s="263">
        <f t="shared" si="432"/>
        <v>0</v>
      </c>
      <c r="V527" s="64"/>
      <c r="W527" s="210">
        <f t="shared" si="443"/>
        <v>0</v>
      </c>
      <c r="X527" s="210" t="str">
        <f t="shared" si="433"/>
        <v>-</v>
      </c>
      <c r="Y527" s="210" t="e">
        <f>IF(X527, MATCH(J527, Y!$F$62:$H$62, 0), 0)</f>
        <v>#VALUE!</v>
      </c>
      <c r="Z527" s="210" cm="1">
        <f t="array" ref="Z527">IFERROR(IF($X527, INDEX(Appliances, $W527, $Y527+3), 0), 0)</f>
        <v>0</v>
      </c>
      <c r="AA527" s="64"/>
      <c r="AB527" s="211" t="b">
        <f t="shared" si="427"/>
        <v>0</v>
      </c>
      <c r="AC527" s="211" cm="1">
        <f t="array" ref="AC527">IF($AB527, INDEX(Appliances, $W527, 9), 0)</f>
        <v>0</v>
      </c>
      <c r="AD527" s="211" cm="1">
        <f t="array" ref="AD527">IF($AB527, INDEX(Appliances, $W527, 10), 0)</f>
        <v>0</v>
      </c>
      <c r="AE527" s="212">
        <f t="shared" si="434"/>
        <v>0</v>
      </c>
      <c r="AF527" s="213">
        <f t="shared" si="435"/>
        <v>0</v>
      </c>
      <c r="AG527" s="222" t="str">
        <f t="shared" si="436"/>
        <v>-</v>
      </c>
      <c r="AH527" s="210">
        <f>_xlfn.MAXIFS(Y!$F$61:$J$61, Y!$F$61:$J$61, "&lt;="&amp;AG527)</f>
        <v>0</v>
      </c>
      <c r="AI527" s="210" cm="1">
        <f t="array" ref="AI527">IFERROR(IF(AE527&gt;0, INDEX(Appliances, $W527, MATCH($AH527, Y!$F$61:$J$61, 0)+3),0), 0)</f>
        <v>0</v>
      </c>
      <c r="AJ527" s="64"/>
      <c r="AK527" s="211" t="b">
        <f t="shared" si="428"/>
        <v>0</v>
      </c>
      <c r="AL527" s="211" cm="1">
        <f t="array" ref="AL527">IF($AK527, INDEX(Appliances, $W527, 9), 0)</f>
        <v>0</v>
      </c>
      <c r="AM527" s="211" cm="1">
        <f t="array" ref="AM527">IF($AK527, INDEX(Appliances, $W527, 10), 0)</f>
        <v>0</v>
      </c>
      <c r="AN527" s="212">
        <f t="shared" si="437"/>
        <v>0</v>
      </c>
      <c r="AO527" s="213">
        <f t="shared" si="438"/>
        <v>0</v>
      </c>
      <c r="AP527" s="222" t="str">
        <f t="shared" si="439"/>
        <v>-</v>
      </c>
      <c r="AQ527" s="210">
        <f>_xlfn.MAXIFS(Y!$F$61:$J$61, Y!$F$61:$J$61, "&lt;="&amp;AP527)</f>
        <v>0</v>
      </c>
      <c r="AR527" s="210" cm="1">
        <f t="array" ref="AR527">IFERROR(IF(AN527&gt;0, INDEX(Appliances, $W527, MATCH($AQ527, Y!$F$61:$J$61, 0)+3),0), 0)</f>
        <v>0</v>
      </c>
      <c r="AS527" s="64"/>
      <c r="AT527" s="211" t="b">
        <f t="shared" si="429"/>
        <v>0</v>
      </c>
      <c r="AU527" s="211">
        <f t="shared" si="329"/>
        <v>0</v>
      </c>
      <c r="AV527" s="211">
        <f t="shared" si="330"/>
        <v>0</v>
      </c>
      <c r="AW527" s="212">
        <f t="shared" si="440"/>
        <v>0</v>
      </c>
      <c r="AX527" s="213">
        <f t="shared" si="441"/>
        <v>0</v>
      </c>
      <c r="AY527" s="222" t="str">
        <f t="shared" si="442"/>
        <v>-</v>
      </c>
      <c r="AZ527" s="210">
        <f>_xlfn.MAXIFS(Y!$F$61:$J$61, Y!$F$61:$J$61, "&lt;="&amp;AY527)</f>
        <v>0</v>
      </c>
      <c r="BA527" s="210" cm="1">
        <f t="array" ref="BA527">IFERROR(IF(AW527&gt;0, INDEX(Appliances, $W527, MATCH($AQ527, Y!$F$61:$J$61, 0)+3),0), 0)</f>
        <v>0</v>
      </c>
      <c r="BB527" s="64"/>
    </row>
    <row r="528" spans="1:54" s="264" customFormat="1" ht="12" x14ac:dyDescent="0.2">
      <c r="A528" s="64"/>
      <c r="B528" s="251">
        <v>506</v>
      </c>
      <c r="C528" s="255"/>
      <c r="D528" s="255"/>
      <c r="E528" s="256"/>
      <c r="F528" s="257" t="str">
        <f>IFERROR(VLOOKUP(E528, Z!$A$2:$C$4127, 3, FALSE), "")</f>
        <v/>
      </c>
      <c r="G528" s="258"/>
      <c r="H528" s="255"/>
      <c r="I528" s="255"/>
      <c r="J528" s="256"/>
      <c r="K528" s="259"/>
      <c r="L528" s="260"/>
      <c r="M528" s="253">
        <f t="shared" si="426"/>
        <v>0</v>
      </c>
      <c r="N528" s="261"/>
      <c r="O528" s="260"/>
      <c r="P528" s="253">
        <f t="shared" si="430"/>
        <v>0</v>
      </c>
      <c r="Q528" s="261"/>
      <c r="R528" s="260"/>
      <c r="S528" s="262">
        <f t="shared" si="431"/>
        <v>0</v>
      </c>
      <c r="T528" s="268"/>
      <c r="U528" s="263">
        <f t="shared" si="432"/>
        <v>0</v>
      </c>
      <c r="V528" s="64"/>
      <c r="W528" s="210">
        <f t="shared" si="443"/>
        <v>0</v>
      </c>
      <c r="X528" s="210" t="str">
        <f t="shared" si="433"/>
        <v>-</v>
      </c>
      <c r="Y528" s="210" t="e">
        <f>IF(X528, MATCH(J528, Y!$F$62:$H$62, 0), 0)</f>
        <v>#VALUE!</v>
      </c>
      <c r="Z528" s="210" cm="1">
        <f t="array" ref="Z528">IFERROR(IF($X528, INDEX(Appliances, $W528, $Y528+3), 0), 0)</f>
        <v>0</v>
      </c>
      <c r="AA528" s="64"/>
      <c r="AB528" s="211" t="b">
        <f t="shared" si="427"/>
        <v>0</v>
      </c>
      <c r="AC528" s="211" cm="1">
        <f t="array" ref="AC528">IF($AB528, INDEX(Appliances, $W528, 9), 0)</f>
        <v>0</v>
      </c>
      <c r="AD528" s="211" cm="1">
        <f t="array" ref="AD528">IF($AB528, INDEX(Appliances, $W528, 10), 0)</f>
        <v>0</v>
      </c>
      <c r="AE528" s="212">
        <f t="shared" si="434"/>
        <v>0</v>
      </c>
      <c r="AF528" s="213">
        <f t="shared" si="435"/>
        <v>0</v>
      </c>
      <c r="AG528" s="222" t="str">
        <f t="shared" si="436"/>
        <v>-</v>
      </c>
      <c r="AH528" s="210">
        <f>_xlfn.MAXIFS(Y!$F$61:$J$61, Y!$F$61:$J$61, "&lt;="&amp;AG528)</f>
        <v>0</v>
      </c>
      <c r="AI528" s="210" cm="1">
        <f t="array" ref="AI528">IFERROR(IF(AE528&gt;0, INDEX(Appliances, $W528, MATCH($AH528, Y!$F$61:$J$61, 0)+3),0), 0)</f>
        <v>0</v>
      </c>
      <c r="AJ528" s="64"/>
      <c r="AK528" s="211" t="b">
        <f t="shared" si="428"/>
        <v>0</v>
      </c>
      <c r="AL528" s="211" cm="1">
        <f t="array" ref="AL528">IF($AK528, INDEX(Appliances, $W528, 9), 0)</f>
        <v>0</v>
      </c>
      <c r="AM528" s="211" cm="1">
        <f t="array" ref="AM528">IF($AK528, INDEX(Appliances, $W528, 10), 0)</f>
        <v>0</v>
      </c>
      <c r="AN528" s="212">
        <f t="shared" si="437"/>
        <v>0</v>
      </c>
      <c r="AO528" s="213">
        <f t="shared" si="438"/>
        <v>0</v>
      </c>
      <c r="AP528" s="222" t="str">
        <f t="shared" si="439"/>
        <v>-</v>
      </c>
      <c r="AQ528" s="210">
        <f>_xlfn.MAXIFS(Y!$F$61:$J$61, Y!$F$61:$J$61, "&lt;="&amp;AP528)</f>
        <v>0</v>
      </c>
      <c r="AR528" s="210" cm="1">
        <f t="array" ref="AR528">IFERROR(IF(AN528&gt;0, INDEX(Appliances, $W528, MATCH($AQ528, Y!$F$61:$J$61, 0)+3),0), 0)</f>
        <v>0</v>
      </c>
      <c r="AS528" s="64"/>
      <c r="AT528" s="211" t="b">
        <f t="shared" si="429"/>
        <v>0</v>
      </c>
      <c r="AU528" s="211">
        <f t="shared" si="332"/>
        <v>0</v>
      </c>
      <c r="AV528" s="211">
        <f t="shared" si="333"/>
        <v>0</v>
      </c>
      <c r="AW528" s="212">
        <f t="shared" si="440"/>
        <v>0</v>
      </c>
      <c r="AX528" s="213">
        <f t="shared" si="441"/>
        <v>0</v>
      </c>
      <c r="AY528" s="222" t="str">
        <f t="shared" si="442"/>
        <v>-</v>
      </c>
      <c r="AZ528" s="210">
        <f>_xlfn.MAXIFS(Y!$F$61:$J$61, Y!$F$61:$J$61, "&lt;="&amp;AY528)</f>
        <v>0</v>
      </c>
      <c r="BA528" s="210" cm="1">
        <f t="array" ref="BA528">IFERROR(IF(AW528&gt;0, INDEX(Appliances, $W528, MATCH($AQ528, Y!$F$61:$J$61, 0)+3),0), 0)</f>
        <v>0</v>
      </c>
      <c r="BB528" s="64"/>
    </row>
    <row r="529" spans="1:54" s="264" customFormat="1" ht="12" x14ac:dyDescent="0.2">
      <c r="A529" s="64"/>
      <c r="B529" s="251">
        <v>507</v>
      </c>
      <c r="C529" s="255"/>
      <c r="D529" s="255"/>
      <c r="E529" s="256"/>
      <c r="F529" s="257" t="str">
        <f>IFERROR(VLOOKUP(E529, Z!$A$2:$C$4127, 3, FALSE), "")</f>
        <v/>
      </c>
      <c r="G529" s="258"/>
      <c r="H529" s="255"/>
      <c r="I529" s="255"/>
      <c r="J529" s="256"/>
      <c r="K529" s="259"/>
      <c r="L529" s="260"/>
      <c r="M529" s="253">
        <f t="shared" si="426"/>
        <v>0</v>
      </c>
      <c r="N529" s="261"/>
      <c r="O529" s="260"/>
      <c r="P529" s="253">
        <f t="shared" si="430"/>
        <v>0</v>
      </c>
      <c r="Q529" s="261"/>
      <c r="R529" s="260"/>
      <c r="S529" s="262">
        <f t="shared" si="431"/>
        <v>0</v>
      </c>
      <c r="T529" s="268"/>
      <c r="U529" s="263">
        <f t="shared" si="432"/>
        <v>0</v>
      </c>
      <c r="V529" s="64"/>
      <c r="W529" s="210">
        <f t="shared" si="443"/>
        <v>0</v>
      </c>
      <c r="X529" s="210" t="str">
        <f t="shared" si="433"/>
        <v>-</v>
      </c>
      <c r="Y529" s="210" t="e">
        <f>IF(X529, MATCH(J529, Y!$F$62:$H$62, 0), 0)</f>
        <v>#VALUE!</v>
      </c>
      <c r="Z529" s="210" cm="1">
        <f t="array" ref="Z529">IFERROR(IF($X529, INDEX(Appliances, $W529, $Y529+3), 0), 0)</f>
        <v>0</v>
      </c>
      <c r="AA529" s="64"/>
      <c r="AB529" s="211" t="b">
        <f t="shared" si="427"/>
        <v>0</v>
      </c>
      <c r="AC529" s="211" cm="1">
        <f t="array" ref="AC529">IF($AB529, INDEX(Appliances, $W529, 9), 0)</f>
        <v>0</v>
      </c>
      <c r="AD529" s="211" cm="1">
        <f t="array" ref="AD529">IF($AB529, INDEX(Appliances, $W529, 10), 0)</f>
        <v>0</v>
      </c>
      <c r="AE529" s="212">
        <f t="shared" si="434"/>
        <v>0</v>
      </c>
      <c r="AF529" s="213">
        <f t="shared" si="435"/>
        <v>0</v>
      </c>
      <c r="AG529" s="222" t="str">
        <f t="shared" si="436"/>
        <v>-</v>
      </c>
      <c r="AH529" s="210">
        <f>_xlfn.MAXIFS(Y!$F$61:$J$61, Y!$F$61:$J$61, "&lt;="&amp;AG529)</f>
        <v>0</v>
      </c>
      <c r="AI529" s="210" cm="1">
        <f t="array" ref="AI529">IFERROR(IF(AE529&gt;0, INDEX(Appliances, $W529, MATCH($AH529, Y!$F$61:$J$61, 0)+3),0), 0)</f>
        <v>0</v>
      </c>
      <c r="AJ529" s="64"/>
      <c r="AK529" s="211" t="b">
        <f t="shared" si="428"/>
        <v>0</v>
      </c>
      <c r="AL529" s="211" cm="1">
        <f t="array" ref="AL529">IF($AK529, INDEX(Appliances, $W529, 9), 0)</f>
        <v>0</v>
      </c>
      <c r="AM529" s="211" cm="1">
        <f t="array" ref="AM529">IF($AK529, INDEX(Appliances, $W529, 10), 0)</f>
        <v>0</v>
      </c>
      <c r="AN529" s="212">
        <f t="shared" si="437"/>
        <v>0</v>
      </c>
      <c r="AO529" s="213">
        <f t="shared" si="438"/>
        <v>0</v>
      </c>
      <c r="AP529" s="222" t="str">
        <f t="shared" si="439"/>
        <v>-</v>
      </c>
      <c r="AQ529" s="210">
        <f>_xlfn.MAXIFS(Y!$F$61:$J$61, Y!$F$61:$J$61, "&lt;="&amp;AP529)</f>
        <v>0</v>
      </c>
      <c r="AR529" s="210" cm="1">
        <f t="array" ref="AR529">IFERROR(IF(AN529&gt;0, INDEX(Appliances, $W529, MATCH($AQ529, Y!$F$61:$J$61, 0)+3),0), 0)</f>
        <v>0</v>
      </c>
      <c r="AS529" s="64"/>
      <c r="AT529" s="211" t="b">
        <f t="shared" si="429"/>
        <v>0</v>
      </c>
      <c r="AU529" s="211">
        <f t="shared" si="329"/>
        <v>0</v>
      </c>
      <c r="AV529" s="211">
        <f t="shared" si="330"/>
        <v>0</v>
      </c>
      <c r="AW529" s="212">
        <f t="shared" si="440"/>
        <v>0</v>
      </c>
      <c r="AX529" s="213">
        <f t="shared" si="441"/>
        <v>0</v>
      </c>
      <c r="AY529" s="222" t="str">
        <f t="shared" si="442"/>
        <v>-</v>
      </c>
      <c r="AZ529" s="210">
        <f>_xlfn.MAXIFS(Y!$F$61:$J$61, Y!$F$61:$J$61, "&lt;="&amp;AY529)</f>
        <v>0</v>
      </c>
      <c r="BA529" s="210" cm="1">
        <f t="array" ref="BA529">IFERROR(IF(AW529&gt;0, INDEX(Appliances, $W529, MATCH($AQ529, Y!$F$61:$J$61, 0)+3),0), 0)</f>
        <v>0</v>
      </c>
      <c r="BB529" s="64"/>
    </row>
    <row r="530" spans="1:54" s="264" customFormat="1" ht="12" x14ac:dyDescent="0.2">
      <c r="A530" s="64"/>
      <c r="B530" s="251">
        <v>508</v>
      </c>
      <c r="C530" s="255"/>
      <c r="D530" s="255"/>
      <c r="E530" s="256"/>
      <c r="F530" s="257" t="str">
        <f>IFERROR(VLOOKUP(E530, Z!$A$2:$C$4127, 3, FALSE), "")</f>
        <v/>
      </c>
      <c r="G530" s="258"/>
      <c r="H530" s="255"/>
      <c r="I530" s="255"/>
      <c r="J530" s="256"/>
      <c r="K530" s="259"/>
      <c r="L530" s="260"/>
      <c r="M530" s="253">
        <f t="shared" si="426"/>
        <v>0</v>
      </c>
      <c r="N530" s="261"/>
      <c r="O530" s="260"/>
      <c r="P530" s="253">
        <f t="shared" si="430"/>
        <v>0</v>
      </c>
      <c r="Q530" s="261"/>
      <c r="R530" s="260"/>
      <c r="S530" s="262">
        <f t="shared" si="431"/>
        <v>0</v>
      </c>
      <c r="T530" s="268"/>
      <c r="U530" s="263">
        <f t="shared" si="432"/>
        <v>0</v>
      </c>
      <c r="V530" s="64"/>
      <c r="W530" s="210">
        <f t="shared" si="443"/>
        <v>0</v>
      </c>
      <c r="X530" s="210" t="str">
        <f t="shared" si="433"/>
        <v>-</v>
      </c>
      <c r="Y530" s="210" t="e">
        <f>IF(X530, MATCH(J530, Y!$F$62:$H$62, 0), 0)</f>
        <v>#VALUE!</v>
      </c>
      <c r="Z530" s="210" cm="1">
        <f t="array" ref="Z530">IFERROR(IF($X530, INDEX(Appliances, $W530, $Y530+3), 0), 0)</f>
        <v>0</v>
      </c>
      <c r="AA530" s="64"/>
      <c r="AB530" s="211" t="b">
        <f t="shared" si="427"/>
        <v>0</v>
      </c>
      <c r="AC530" s="211" cm="1">
        <f t="array" ref="AC530">IF($AB530, INDEX(Appliances, $W530, 9), 0)</f>
        <v>0</v>
      </c>
      <c r="AD530" s="211" cm="1">
        <f t="array" ref="AD530">IF($AB530, INDEX(Appliances, $W530, 10), 0)</f>
        <v>0</v>
      </c>
      <c r="AE530" s="212">
        <f t="shared" si="434"/>
        <v>0</v>
      </c>
      <c r="AF530" s="213">
        <f t="shared" si="435"/>
        <v>0</v>
      </c>
      <c r="AG530" s="222" t="str">
        <f t="shared" si="436"/>
        <v>-</v>
      </c>
      <c r="AH530" s="210">
        <f>_xlfn.MAXIFS(Y!$F$61:$J$61, Y!$F$61:$J$61, "&lt;="&amp;AG530)</f>
        <v>0</v>
      </c>
      <c r="AI530" s="210" cm="1">
        <f t="array" ref="AI530">IFERROR(IF(AE530&gt;0, INDEX(Appliances, $W530, MATCH($AH530, Y!$F$61:$J$61, 0)+3),0), 0)</f>
        <v>0</v>
      </c>
      <c r="AJ530" s="64"/>
      <c r="AK530" s="211" t="b">
        <f t="shared" si="428"/>
        <v>0</v>
      </c>
      <c r="AL530" s="211" cm="1">
        <f t="array" ref="AL530">IF($AK530, INDEX(Appliances, $W530, 9), 0)</f>
        <v>0</v>
      </c>
      <c r="AM530" s="211" cm="1">
        <f t="array" ref="AM530">IF($AK530, INDEX(Appliances, $W530, 10), 0)</f>
        <v>0</v>
      </c>
      <c r="AN530" s="212">
        <f t="shared" si="437"/>
        <v>0</v>
      </c>
      <c r="AO530" s="213">
        <f t="shared" si="438"/>
        <v>0</v>
      </c>
      <c r="AP530" s="222" t="str">
        <f t="shared" si="439"/>
        <v>-</v>
      </c>
      <c r="AQ530" s="210">
        <f>_xlfn.MAXIFS(Y!$F$61:$J$61, Y!$F$61:$J$61, "&lt;="&amp;AP530)</f>
        <v>0</v>
      </c>
      <c r="AR530" s="210" cm="1">
        <f t="array" ref="AR530">IFERROR(IF(AN530&gt;0, INDEX(Appliances, $W530, MATCH($AQ530, Y!$F$61:$J$61, 0)+3),0), 0)</f>
        <v>0</v>
      </c>
      <c r="AS530" s="64"/>
      <c r="AT530" s="211" t="b">
        <f t="shared" si="429"/>
        <v>0</v>
      </c>
      <c r="AU530" s="211">
        <f t="shared" si="332"/>
        <v>0</v>
      </c>
      <c r="AV530" s="211">
        <f t="shared" si="333"/>
        <v>0</v>
      </c>
      <c r="AW530" s="212">
        <f t="shared" si="440"/>
        <v>0</v>
      </c>
      <c r="AX530" s="213">
        <f t="shared" si="441"/>
        <v>0</v>
      </c>
      <c r="AY530" s="222" t="str">
        <f t="shared" si="442"/>
        <v>-</v>
      </c>
      <c r="AZ530" s="210">
        <f>_xlfn.MAXIFS(Y!$F$61:$J$61, Y!$F$61:$J$61, "&lt;="&amp;AY530)</f>
        <v>0</v>
      </c>
      <c r="BA530" s="210" cm="1">
        <f t="array" ref="BA530">IFERROR(IF(AW530&gt;0, INDEX(Appliances, $W530, MATCH($AQ530, Y!$F$61:$J$61, 0)+3),0), 0)</f>
        <v>0</v>
      </c>
      <c r="BB530" s="64"/>
    </row>
    <row r="531" spans="1:54" s="264" customFormat="1" ht="12" x14ac:dyDescent="0.2">
      <c r="A531" s="64"/>
      <c r="B531" s="251">
        <v>509</v>
      </c>
      <c r="C531" s="255"/>
      <c r="D531" s="255"/>
      <c r="E531" s="256"/>
      <c r="F531" s="257" t="str">
        <f>IFERROR(VLOOKUP(E531, Z!$A$2:$C$4127, 3, FALSE), "")</f>
        <v/>
      </c>
      <c r="G531" s="258"/>
      <c r="H531" s="255"/>
      <c r="I531" s="255"/>
      <c r="J531" s="256"/>
      <c r="K531" s="259"/>
      <c r="L531" s="260"/>
      <c r="M531" s="253">
        <f t="shared" si="426"/>
        <v>0</v>
      </c>
      <c r="N531" s="261"/>
      <c r="O531" s="260"/>
      <c r="P531" s="253">
        <f t="shared" si="430"/>
        <v>0</v>
      </c>
      <c r="Q531" s="261"/>
      <c r="R531" s="260"/>
      <c r="S531" s="262">
        <f t="shared" si="431"/>
        <v>0</v>
      </c>
      <c r="T531" s="268"/>
      <c r="U531" s="263">
        <f t="shared" si="432"/>
        <v>0</v>
      </c>
      <c r="V531" s="64"/>
      <c r="W531" s="210">
        <f t="shared" si="443"/>
        <v>0</v>
      </c>
      <c r="X531" s="210" t="str">
        <f t="shared" si="433"/>
        <v>-</v>
      </c>
      <c r="Y531" s="210" t="e">
        <f>IF(X531, MATCH(J531, Y!$F$62:$H$62, 0), 0)</f>
        <v>#VALUE!</v>
      </c>
      <c r="Z531" s="210" cm="1">
        <f t="array" ref="Z531">IFERROR(IF($X531, INDEX(Appliances, $W531, $Y531+3), 0), 0)</f>
        <v>0</v>
      </c>
      <c r="AA531" s="64"/>
      <c r="AB531" s="211" t="b">
        <f t="shared" si="427"/>
        <v>0</v>
      </c>
      <c r="AC531" s="211" cm="1">
        <f t="array" ref="AC531">IF($AB531, INDEX(Appliances, $W531, 9), 0)</f>
        <v>0</v>
      </c>
      <c r="AD531" s="211" cm="1">
        <f t="array" ref="AD531">IF($AB531, INDEX(Appliances, $W531, 10), 0)</f>
        <v>0</v>
      </c>
      <c r="AE531" s="212">
        <f t="shared" si="434"/>
        <v>0</v>
      </c>
      <c r="AF531" s="213">
        <f t="shared" si="435"/>
        <v>0</v>
      </c>
      <c r="AG531" s="222" t="str">
        <f t="shared" si="436"/>
        <v>-</v>
      </c>
      <c r="AH531" s="210">
        <f>_xlfn.MAXIFS(Y!$F$61:$J$61, Y!$F$61:$J$61, "&lt;="&amp;AG531)</f>
        <v>0</v>
      </c>
      <c r="AI531" s="210" cm="1">
        <f t="array" ref="AI531">IFERROR(IF(AE531&gt;0, INDEX(Appliances, $W531, MATCH($AH531, Y!$F$61:$J$61, 0)+3),0), 0)</f>
        <v>0</v>
      </c>
      <c r="AJ531" s="64"/>
      <c r="AK531" s="211" t="b">
        <f t="shared" si="428"/>
        <v>0</v>
      </c>
      <c r="AL531" s="211" cm="1">
        <f t="array" ref="AL531">IF($AK531, INDEX(Appliances, $W531, 9), 0)</f>
        <v>0</v>
      </c>
      <c r="AM531" s="211" cm="1">
        <f t="array" ref="AM531">IF($AK531, INDEX(Appliances, $W531, 10), 0)</f>
        <v>0</v>
      </c>
      <c r="AN531" s="212">
        <f t="shared" si="437"/>
        <v>0</v>
      </c>
      <c r="AO531" s="213">
        <f t="shared" si="438"/>
        <v>0</v>
      </c>
      <c r="AP531" s="222" t="str">
        <f t="shared" si="439"/>
        <v>-</v>
      </c>
      <c r="AQ531" s="210">
        <f>_xlfn.MAXIFS(Y!$F$61:$J$61, Y!$F$61:$J$61, "&lt;="&amp;AP531)</f>
        <v>0</v>
      </c>
      <c r="AR531" s="210" cm="1">
        <f t="array" ref="AR531">IFERROR(IF(AN531&gt;0, INDEX(Appliances, $W531, MATCH($AQ531, Y!$F$61:$J$61, 0)+3),0), 0)</f>
        <v>0</v>
      </c>
      <c r="AS531" s="64"/>
      <c r="AT531" s="211" t="b">
        <f t="shared" si="429"/>
        <v>0</v>
      </c>
      <c r="AU531" s="211">
        <f t="shared" si="329"/>
        <v>0</v>
      </c>
      <c r="AV531" s="211">
        <f t="shared" si="330"/>
        <v>0</v>
      </c>
      <c r="AW531" s="212">
        <f t="shared" si="440"/>
        <v>0</v>
      </c>
      <c r="AX531" s="213">
        <f t="shared" si="441"/>
        <v>0</v>
      </c>
      <c r="AY531" s="222" t="str">
        <f t="shared" si="442"/>
        <v>-</v>
      </c>
      <c r="AZ531" s="210">
        <f>_xlfn.MAXIFS(Y!$F$61:$J$61, Y!$F$61:$J$61, "&lt;="&amp;AY531)</f>
        <v>0</v>
      </c>
      <c r="BA531" s="210" cm="1">
        <f t="array" ref="BA531">IFERROR(IF(AW531&gt;0, INDEX(Appliances, $W531, MATCH($AQ531, Y!$F$61:$J$61, 0)+3),0), 0)</f>
        <v>0</v>
      </c>
      <c r="BB531" s="64"/>
    </row>
    <row r="532" spans="1:54" s="264" customFormat="1" ht="12" x14ac:dyDescent="0.2">
      <c r="A532" s="64"/>
      <c r="B532" s="251">
        <v>510</v>
      </c>
      <c r="C532" s="255"/>
      <c r="D532" s="255"/>
      <c r="E532" s="256"/>
      <c r="F532" s="257" t="str">
        <f>IFERROR(VLOOKUP(E532, Z!$A$2:$C$4127, 3, FALSE), "")</f>
        <v/>
      </c>
      <c r="G532" s="258"/>
      <c r="H532" s="255"/>
      <c r="I532" s="255"/>
      <c r="J532" s="256"/>
      <c r="K532" s="259"/>
      <c r="L532" s="260"/>
      <c r="M532" s="253">
        <f t="shared" si="426"/>
        <v>0</v>
      </c>
      <c r="N532" s="261"/>
      <c r="O532" s="260"/>
      <c r="P532" s="253">
        <f t="shared" si="430"/>
        <v>0</v>
      </c>
      <c r="Q532" s="261"/>
      <c r="R532" s="260"/>
      <c r="S532" s="262">
        <f t="shared" si="431"/>
        <v>0</v>
      </c>
      <c r="T532" s="268"/>
      <c r="U532" s="263">
        <f t="shared" si="432"/>
        <v>0</v>
      </c>
      <c r="V532" s="64"/>
      <c r="W532" s="210">
        <f t="shared" si="443"/>
        <v>0</v>
      </c>
      <c r="X532" s="210" t="str">
        <f t="shared" si="433"/>
        <v>-</v>
      </c>
      <c r="Y532" s="210" t="e">
        <f>IF(X532, MATCH(J532, Y!$F$62:$H$62, 0), 0)</f>
        <v>#VALUE!</v>
      </c>
      <c r="Z532" s="210" cm="1">
        <f t="array" ref="Z532">IFERROR(IF($X532, INDEX(Appliances, $W532, $Y532+3), 0), 0)</f>
        <v>0</v>
      </c>
      <c r="AA532" s="64"/>
      <c r="AB532" s="211" t="b">
        <f t="shared" si="427"/>
        <v>0</v>
      </c>
      <c r="AC532" s="211" cm="1">
        <f t="array" ref="AC532">IF($AB532, INDEX(Appliances, $W532, 9), 0)</f>
        <v>0</v>
      </c>
      <c r="AD532" s="211" cm="1">
        <f t="array" ref="AD532">IF($AB532, INDEX(Appliances, $W532, 10), 0)</f>
        <v>0</v>
      </c>
      <c r="AE532" s="212">
        <f t="shared" si="434"/>
        <v>0</v>
      </c>
      <c r="AF532" s="213">
        <f t="shared" si="435"/>
        <v>0</v>
      </c>
      <c r="AG532" s="222" t="str">
        <f t="shared" si="436"/>
        <v>-</v>
      </c>
      <c r="AH532" s="210">
        <f>_xlfn.MAXIFS(Y!$F$61:$J$61, Y!$F$61:$J$61, "&lt;="&amp;AG532)</f>
        <v>0</v>
      </c>
      <c r="AI532" s="210" cm="1">
        <f t="array" ref="AI532">IFERROR(IF(AE532&gt;0, INDEX(Appliances, $W532, MATCH($AH532, Y!$F$61:$J$61, 0)+3),0), 0)</f>
        <v>0</v>
      </c>
      <c r="AJ532" s="64"/>
      <c r="AK532" s="211" t="b">
        <f t="shared" si="428"/>
        <v>0</v>
      </c>
      <c r="AL532" s="211" cm="1">
        <f t="array" ref="AL532">IF($AK532, INDEX(Appliances, $W532, 9), 0)</f>
        <v>0</v>
      </c>
      <c r="AM532" s="211" cm="1">
        <f t="array" ref="AM532">IF($AK532, INDEX(Appliances, $W532, 10), 0)</f>
        <v>0</v>
      </c>
      <c r="AN532" s="212">
        <f t="shared" si="437"/>
        <v>0</v>
      </c>
      <c r="AO532" s="213">
        <f t="shared" si="438"/>
        <v>0</v>
      </c>
      <c r="AP532" s="222" t="str">
        <f t="shared" si="439"/>
        <v>-</v>
      </c>
      <c r="AQ532" s="210">
        <f>_xlfn.MAXIFS(Y!$F$61:$J$61, Y!$F$61:$J$61, "&lt;="&amp;AP532)</f>
        <v>0</v>
      </c>
      <c r="AR532" s="210" cm="1">
        <f t="array" ref="AR532">IFERROR(IF(AN532&gt;0, INDEX(Appliances, $W532, MATCH($AQ532, Y!$F$61:$J$61, 0)+3),0), 0)</f>
        <v>0</v>
      </c>
      <c r="AS532" s="64"/>
      <c r="AT532" s="211" t="b">
        <f t="shared" si="429"/>
        <v>0</v>
      </c>
      <c r="AU532" s="211">
        <f t="shared" si="332"/>
        <v>0</v>
      </c>
      <c r="AV532" s="211">
        <f t="shared" si="333"/>
        <v>0</v>
      </c>
      <c r="AW532" s="212">
        <f t="shared" si="440"/>
        <v>0</v>
      </c>
      <c r="AX532" s="213">
        <f t="shared" si="441"/>
        <v>0</v>
      </c>
      <c r="AY532" s="222" t="str">
        <f t="shared" si="442"/>
        <v>-</v>
      </c>
      <c r="AZ532" s="210">
        <f>_xlfn.MAXIFS(Y!$F$61:$J$61, Y!$F$61:$J$61, "&lt;="&amp;AY532)</f>
        <v>0</v>
      </c>
      <c r="BA532" s="210" cm="1">
        <f t="array" ref="BA532">IFERROR(IF(AW532&gt;0, INDEX(Appliances, $W532, MATCH($AQ532, Y!$F$61:$J$61, 0)+3),0), 0)</f>
        <v>0</v>
      </c>
      <c r="BB532" s="64"/>
    </row>
    <row r="533" spans="1:54" s="264" customFormat="1" ht="12" x14ac:dyDescent="0.2">
      <c r="A533" s="64"/>
      <c r="B533" s="251">
        <v>511</v>
      </c>
      <c r="C533" s="255"/>
      <c r="D533" s="255"/>
      <c r="E533" s="256"/>
      <c r="F533" s="257" t="str">
        <f>IFERROR(VLOOKUP(E533, Z!$A$2:$C$4127, 3, FALSE), "")</f>
        <v/>
      </c>
      <c r="G533" s="258"/>
      <c r="H533" s="255"/>
      <c r="I533" s="255"/>
      <c r="J533" s="256"/>
      <c r="K533" s="259"/>
      <c r="L533" s="260"/>
      <c r="M533" s="253">
        <f t="shared" si="426"/>
        <v>0</v>
      </c>
      <c r="N533" s="261"/>
      <c r="O533" s="260"/>
      <c r="P533" s="253">
        <f t="shared" si="430"/>
        <v>0</v>
      </c>
      <c r="Q533" s="261"/>
      <c r="R533" s="260"/>
      <c r="S533" s="262">
        <f t="shared" si="431"/>
        <v>0</v>
      </c>
      <c r="T533" s="268"/>
      <c r="U533" s="263">
        <f t="shared" si="432"/>
        <v>0</v>
      </c>
      <c r="V533" s="64"/>
      <c r="W533" s="210">
        <f t="shared" si="443"/>
        <v>0</v>
      </c>
      <c r="X533" s="210" t="str">
        <f t="shared" si="433"/>
        <v>-</v>
      </c>
      <c r="Y533" s="210" t="e">
        <f>IF(X533, MATCH(J533, Y!$F$62:$H$62, 0), 0)</f>
        <v>#VALUE!</v>
      </c>
      <c r="Z533" s="210" cm="1">
        <f t="array" ref="Z533">IFERROR(IF($X533, INDEX(Appliances, $W533, $Y533+3), 0), 0)</f>
        <v>0</v>
      </c>
      <c r="AA533" s="64"/>
      <c r="AB533" s="211" t="b">
        <f t="shared" si="427"/>
        <v>0</v>
      </c>
      <c r="AC533" s="211" cm="1">
        <f t="array" ref="AC533">IF($AB533, INDEX(Appliances, $W533, 9), 0)</f>
        <v>0</v>
      </c>
      <c r="AD533" s="211" cm="1">
        <f t="array" ref="AD533">IF($AB533, INDEX(Appliances, $W533, 10), 0)</f>
        <v>0</v>
      </c>
      <c r="AE533" s="212">
        <f t="shared" si="434"/>
        <v>0</v>
      </c>
      <c r="AF533" s="213">
        <f t="shared" si="435"/>
        <v>0</v>
      </c>
      <c r="AG533" s="222" t="str">
        <f t="shared" si="436"/>
        <v>-</v>
      </c>
      <c r="AH533" s="210">
        <f>_xlfn.MAXIFS(Y!$F$61:$J$61, Y!$F$61:$J$61, "&lt;="&amp;AG533)</f>
        <v>0</v>
      </c>
      <c r="AI533" s="210" cm="1">
        <f t="array" ref="AI533">IFERROR(IF(AE533&gt;0, INDEX(Appliances, $W533, MATCH($AH533, Y!$F$61:$J$61, 0)+3),0), 0)</f>
        <v>0</v>
      </c>
      <c r="AJ533" s="64"/>
      <c r="AK533" s="211" t="b">
        <f t="shared" si="428"/>
        <v>0</v>
      </c>
      <c r="AL533" s="211" cm="1">
        <f t="array" ref="AL533">IF($AK533, INDEX(Appliances, $W533, 9), 0)</f>
        <v>0</v>
      </c>
      <c r="AM533" s="211" cm="1">
        <f t="array" ref="AM533">IF($AK533, INDEX(Appliances, $W533, 10), 0)</f>
        <v>0</v>
      </c>
      <c r="AN533" s="212">
        <f t="shared" si="437"/>
        <v>0</v>
      </c>
      <c r="AO533" s="213">
        <f t="shared" si="438"/>
        <v>0</v>
      </c>
      <c r="AP533" s="222" t="str">
        <f t="shared" si="439"/>
        <v>-</v>
      </c>
      <c r="AQ533" s="210">
        <f>_xlfn.MAXIFS(Y!$F$61:$J$61, Y!$F$61:$J$61, "&lt;="&amp;AP533)</f>
        <v>0</v>
      </c>
      <c r="AR533" s="210" cm="1">
        <f t="array" ref="AR533">IFERROR(IF(AN533&gt;0, INDEX(Appliances, $W533, MATCH($AQ533, Y!$F$61:$J$61, 0)+3),0), 0)</f>
        <v>0</v>
      </c>
      <c r="AS533" s="64"/>
      <c r="AT533" s="211" t="b">
        <f t="shared" si="429"/>
        <v>0</v>
      </c>
      <c r="AU533" s="211">
        <f t="shared" si="329"/>
        <v>0</v>
      </c>
      <c r="AV533" s="211">
        <f t="shared" si="330"/>
        <v>0</v>
      </c>
      <c r="AW533" s="212">
        <f t="shared" si="440"/>
        <v>0</v>
      </c>
      <c r="AX533" s="213">
        <f t="shared" si="441"/>
        <v>0</v>
      </c>
      <c r="AY533" s="222" t="str">
        <f t="shared" si="442"/>
        <v>-</v>
      </c>
      <c r="AZ533" s="210">
        <f>_xlfn.MAXIFS(Y!$F$61:$J$61, Y!$F$61:$J$61, "&lt;="&amp;AY533)</f>
        <v>0</v>
      </c>
      <c r="BA533" s="210" cm="1">
        <f t="array" ref="BA533">IFERROR(IF(AW533&gt;0, INDEX(Appliances, $W533, MATCH($AQ533, Y!$F$61:$J$61, 0)+3),0), 0)</f>
        <v>0</v>
      </c>
      <c r="BB533" s="64"/>
    </row>
    <row r="534" spans="1:54" s="264" customFormat="1" ht="12" x14ac:dyDescent="0.2">
      <c r="A534" s="64"/>
      <c r="B534" s="251">
        <v>512</v>
      </c>
      <c r="C534" s="255"/>
      <c r="D534" s="255"/>
      <c r="E534" s="256"/>
      <c r="F534" s="257" t="str">
        <f>IFERROR(VLOOKUP(E534, Z!$A$2:$C$4127, 3, FALSE), "")</f>
        <v/>
      </c>
      <c r="G534" s="258"/>
      <c r="H534" s="255"/>
      <c r="I534" s="255"/>
      <c r="J534" s="256"/>
      <c r="K534" s="259"/>
      <c r="L534" s="260"/>
      <c r="M534" s="253">
        <f t="shared" ref="M534:M597" si="444">$AF534</f>
        <v>0</v>
      </c>
      <c r="N534" s="261"/>
      <c r="O534" s="260"/>
      <c r="P534" s="253">
        <f t="shared" si="430"/>
        <v>0</v>
      </c>
      <c r="Q534" s="261"/>
      <c r="R534" s="260"/>
      <c r="S534" s="262">
        <f t="shared" si="431"/>
        <v>0</v>
      </c>
      <c r="T534" s="268"/>
      <c r="U534" s="263">
        <f t="shared" si="432"/>
        <v>0</v>
      </c>
      <c r="V534" s="64"/>
      <c r="W534" s="210">
        <f t="shared" si="443"/>
        <v>0</v>
      </c>
      <c r="X534" s="210" t="str">
        <f t="shared" si="433"/>
        <v>-</v>
      </c>
      <c r="Y534" s="210" t="e">
        <f>IF(X534, MATCH(J534, Y!$F$62:$H$62, 0), 0)</f>
        <v>#VALUE!</v>
      </c>
      <c r="Z534" s="210" cm="1">
        <f t="array" ref="Z534">IFERROR(IF($X534, INDEX(Appliances, $W534, $Y534+3), 0), 0)</f>
        <v>0</v>
      </c>
      <c r="AA534" s="64"/>
      <c r="AB534" s="211" t="b">
        <f t="shared" si="427"/>
        <v>0</v>
      </c>
      <c r="AC534" s="211" cm="1">
        <f t="array" ref="AC534">IF($AB534, INDEX(Appliances, $W534, 9), 0)</f>
        <v>0</v>
      </c>
      <c r="AD534" s="211" cm="1">
        <f t="array" ref="AD534">IF($AB534, INDEX(Appliances, $W534, 10), 0)</f>
        <v>0</v>
      </c>
      <c r="AE534" s="212">
        <f t="shared" si="434"/>
        <v>0</v>
      </c>
      <c r="AF534" s="213">
        <f t="shared" si="435"/>
        <v>0</v>
      </c>
      <c r="AG534" s="222" t="str">
        <f t="shared" si="436"/>
        <v>-</v>
      </c>
      <c r="AH534" s="210">
        <f>_xlfn.MAXIFS(Y!$F$61:$J$61, Y!$F$61:$J$61, "&lt;="&amp;AG534)</f>
        <v>0</v>
      </c>
      <c r="AI534" s="210" cm="1">
        <f t="array" ref="AI534">IFERROR(IF(AE534&gt;0, INDEX(Appliances, $W534, MATCH($AH534, Y!$F$61:$J$61, 0)+3),0), 0)</f>
        <v>0</v>
      </c>
      <c r="AJ534" s="64"/>
      <c r="AK534" s="211" t="b">
        <f t="shared" si="428"/>
        <v>0</v>
      </c>
      <c r="AL534" s="211" cm="1">
        <f t="array" ref="AL534">IF($AK534, INDEX(Appliances, $W534, 9), 0)</f>
        <v>0</v>
      </c>
      <c r="AM534" s="211" cm="1">
        <f t="array" ref="AM534">IF($AK534, INDEX(Appliances, $W534, 10), 0)</f>
        <v>0</v>
      </c>
      <c r="AN534" s="212">
        <f t="shared" si="437"/>
        <v>0</v>
      </c>
      <c r="AO534" s="213">
        <f t="shared" si="438"/>
        <v>0</v>
      </c>
      <c r="AP534" s="222" t="str">
        <f t="shared" si="439"/>
        <v>-</v>
      </c>
      <c r="AQ534" s="210">
        <f>_xlfn.MAXIFS(Y!$F$61:$J$61, Y!$F$61:$J$61, "&lt;="&amp;AP534)</f>
        <v>0</v>
      </c>
      <c r="AR534" s="210" cm="1">
        <f t="array" ref="AR534">IFERROR(IF(AN534&gt;0, INDEX(Appliances, $W534, MATCH($AQ534, Y!$F$61:$J$61, 0)+3),0), 0)</f>
        <v>0</v>
      </c>
      <c r="AS534" s="64"/>
      <c r="AT534" s="211" t="b">
        <f t="shared" si="429"/>
        <v>0</v>
      </c>
      <c r="AU534" s="211">
        <f t="shared" si="332"/>
        <v>0</v>
      </c>
      <c r="AV534" s="211">
        <f t="shared" si="333"/>
        <v>0</v>
      </c>
      <c r="AW534" s="212">
        <f t="shared" si="440"/>
        <v>0</v>
      </c>
      <c r="AX534" s="213">
        <f t="shared" si="441"/>
        <v>0</v>
      </c>
      <c r="AY534" s="222" t="str">
        <f t="shared" si="442"/>
        <v>-</v>
      </c>
      <c r="AZ534" s="210">
        <f>_xlfn.MAXIFS(Y!$F$61:$J$61, Y!$F$61:$J$61, "&lt;="&amp;AY534)</f>
        <v>0</v>
      </c>
      <c r="BA534" s="210" cm="1">
        <f t="array" ref="BA534">IFERROR(IF(AW534&gt;0, INDEX(Appliances, $W534, MATCH($AQ534, Y!$F$61:$J$61, 0)+3),0), 0)</f>
        <v>0</v>
      </c>
      <c r="BB534" s="64"/>
    </row>
    <row r="535" spans="1:54" s="264" customFormat="1" ht="12" x14ac:dyDescent="0.2">
      <c r="A535" s="64"/>
      <c r="B535" s="251">
        <v>513</v>
      </c>
      <c r="C535" s="255"/>
      <c r="D535" s="255"/>
      <c r="E535" s="256"/>
      <c r="F535" s="257" t="str">
        <f>IFERROR(VLOOKUP(E535, Z!$A$2:$C$4127, 3, FALSE), "")</f>
        <v/>
      </c>
      <c r="G535" s="258"/>
      <c r="H535" s="255"/>
      <c r="I535" s="255"/>
      <c r="J535" s="256"/>
      <c r="K535" s="259"/>
      <c r="L535" s="260"/>
      <c r="M535" s="253">
        <f t="shared" si="444"/>
        <v>0</v>
      </c>
      <c r="N535" s="261"/>
      <c r="O535" s="260"/>
      <c r="P535" s="253">
        <f t="shared" si="430"/>
        <v>0</v>
      </c>
      <c r="Q535" s="261"/>
      <c r="R535" s="260"/>
      <c r="S535" s="262">
        <f t="shared" si="431"/>
        <v>0</v>
      </c>
      <c r="T535" s="268"/>
      <c r="U535" s="263">
        <f t="shared" si="432"/>
        <v>0</v>
      </c>
      <c r="V535" s="64"/>
      <c r="W535" s="210">
        <f t="shared" si="443"/>
        <v>0</v>
      </c>
      <c r="X535" s="210" t="str">
        <f t="shared" si="433"/>
        <v>-</v>
      </c>
      <c r="Y535" s="210" t="e">
        <f>IF(X535, MATCH(J535, Y!$F$62:$H$62, 0), 0)</f>
        <v>#VALUE!</v>
      </c>
      <c r="Z535" s="210" cm="1">
        <f t="array" ref="Z535">IFERROR(IF($X535, INDEX(Appliances, $W535, $Y535+3), 0), 0)</f>
        <v>0</v>
      </c>
      <c r="AA535" s="64"/>
      <c r="AB535" s="211" t="b">
        <f t="shared" ref="AB535:AB598" si="445">IF(OR($W535=9, $W535&gt;=12), TRUE, FALSE)</f>
        <v>0</v>
      </c>
      <c r="AC535" s="211" cm="1">
        <f t="array" ref="AC535">IF($AB535, INDEX(Appliances, $W535, 9), 0)</f>
        <v>0</v>
      </c>
      <c r="AD535" s="211" cm="1">
        <f t="array" ref="AD535">IF($AB535, INDEX(Appliances, $W535, 10), 0)</f>
        <v>0</v>
      </c>
      <c r="AE535" s="212">
        <f t="shared" si="434"/>
        <v>0</v>
      </c>
      <c r="AF535" s="213">
        <f t="shared" si="435"/>
        <v>0</v>
      </c>
      <c r="AG535" s="222" t="str">
        <f t="shared" si="436"/>
        <v>-</v>
      </c>
      <c r="AH535" s="210">
        <f>_xlfn.MAXIFS(Y!$F$61:$J$61, Y!$F$61:$J$61, "&lt;="&amp;AG535)</f>
        <v>0</v>
      </c>
      <c r="AI535" s="210" cm="1">
        <f t="array" ref="AI535">IFERROR(IF(AE535&gt;0, INDEX(Appliances, $W535, MATCH($AH535, Y!$F$61:$J$61, 0)+3),0), 0)</f>
        <v>0</v>
      </c>
      <c r="AJ535" s="64"/>
      <c r="AK535" s="211" t="b">
        <f t="shared" ref="AK535:AK598" si="446">IF($W535=11, TRUE, FALSE)</f>
        <v>0</v>
      </c>
      <c r="AL535" s="211" cm="1">
        <f t="array" ref="AL535">IF($AK535, INDEX(Appliances, $W535, 9), 0)</f>
        <v>0</v>
      </c>
      <c r="AM535" s="211" cm="1">
        <f t="array" ref="AM535">IF($AK535, INDEX(Appliances, $W535, 10), 0)</f>
        <v>0</v>
      </c>
      <c r="AN535" s="212">
        <f t="shared" si="437"/>
        <v>0</v>
      </c>
      <c r="AO535" s="213">
        <f t="shared" si="438"/>
        <v>0</v>
      </c>
      <c r="AP535" s="222" t="str">
        <f t="shared" si="439"/>
        <v>-</v>
      </c>
      <c r="AQ535" s="210">
        <f>_xlfn.MAXIFS(Y!$F$61:$J$61, Y!$F$61:$J$61, "&lt;="&amp;AP535)</f>
        <v>0</v>
      </c>
      <c r="AR535" s="210" cm="1">
        <f t="array" ref="AR535">IFERROR(IF(AN535&gt;0, INDEX(Appliances, $W535, MATCH($AQ535, Y!$F$61:$J$61, 0)+3),0), 0)</f>
        <v>0</v>
      </c>
      <c r="AS535" s="64"/>
      <c r="AT535" s="211" t="b">
        <f t="shared" ref="AT535:AT598" si="447">IF(OR($W535=11, $W535=10), TRUE, FALSE)</f>
        <v>0</v>
      </c>
      <c r="AU535" s="211">
        <f t="shared" si="329"/>
        <v>0</v>
      </c>
      <c r="AV535" s="211">
        <f t="shared" si="330"/>
        <v>0</v>
      </c>
      <c r="AW535" s="212">
        <f t="shared" si="440"/>
        <v>0</v>
      </c>
      <c r="AX535" s="213">
        <f t="shared" si="441"/>
        <v>0</v>
      </c>
      <c r="AY535" s="222" t="str">
        <f t="shared" si="442"/>
        <v>-</v>
      </c>
      <c r="AZ535" s="210">
        <f>_xlfn.MAXIFS(Y!$F$61:$J$61, Y!$F$61:$J$61, "&lt;="&amp;AY535)</f>
        <v>0</v>
      </c>
      <c r="BA535" s="210" cm="1">
        <f t="array" ref="BA535">IFERROR(IF(AW535&gt;0, INDEX(Appliances, $W535, MATCH($AQ535, Y!$F$61:$J$61, 0)+3),0), 0)</f>
        <v>0</v>
      </c>
      <c r="BB535" s="64"/>
    </row>
    <row r="536" spans="1:54" s="264" customFormat="1" ht="12" x14ac:dyDescent="0.2">
      <c r="A536" s="64"/>
      <c r="B536" s="251">
        <v>514</v>
      </c>
      <c r="C536" s="255"/>
      <c r="D536" s="255"/>
      <c r="E536" s="256"/>
      <c r="F536" s="257" t="str">
        <f>IFERROR(VLOOKUP(E536, Z!$A$2:$C$4127, 3, FALSE), "")</f>
        <v/>
      </c>
      <c r="G536" s="258"/>
      <c r="H536" s="255"/>
      <c r="I536" s="255"/>
      <c r="J536" s="256"/>
      <c r="K536" s="259"/>
      <c r="L536" s="260"/>
      <c r="M536" s="253">
        <f t="shared" si="444"/>
        <v>0</v>
      </c>
      <c r="N536" s="261"/>
      <c r="O536" s="260"/>
      <c r="P536" s="253">
        <f t="shared" si="430"/>
        <v>0</v>
      </c>
      <c r="Q536" s="261"/>
      <c r="R536" s="260"/>
      <c r="S536" s="262">
        <f t="shared" si="431"/>
        <v>0</v>
      </c>
      <c r="T536" s="268"/>
      <c r="U536" s="263">
        <f t="shared" si="432"/>
        <v>0</v>
      </c>
      <c r="V536" s="64"/>
      <c r="W536" s="210">
        <f t="shared" si="443"/>
        <v>0</v>
      </c>
      <c r="X536" s="210" t="str">
        <f t="shared" si="433"/>
        <v>-</v>
      </c>
      <c r="Y536" s="210" t="e">
        <f>IF(X536, MATCH(J536, Y!$F$62:$H$62, 0), 0)</f>
        <v>#VALUE!</v>
      </c>
      <c r="Z536" s="210" cm="1">
        <f t="array" ref="Z536">IFERROR(IF($X536, INDEX(Appliances, $W536, $Y536+3), 0), 0)</f>
        <v>0</v>
      </c>
      <c r="AA536" s="64"/>
      <c r="AB536" s="211" t="b">
        <f t="shared" si="445"/>
        <v>0</v>
      </c>
      <c r="AC536" s="211" cm="1">
        <f t="array" ref="AC536">IF($AB536, INDEX(Appliances, $W536, 9), 0)</f>
        <v>0</v>
      </c>
      <c r="AD536" s="211" cm="1">
        <f t="array" ref="AD536">IF($AB536, INDEX(Appliances, $W536, 10), 0)</f>
        <v>0</v>
      </c>
      <c r="AE536" s="212">
        <f t="shared" si="434"/>
        <v>0</v>
      </c>
      <c r="AF536" s="213">
        <f t="shared" si="435"/>
        <v>0</v>
      </c>
      <c r="AG536" s="222" t="str">
        <f t="shared" si="436"/>
        <v>-</v>
      </c>
      <c r="AH536" s="210">
        <f>_xlfn.MAXIFS(Y!$F$61:$J$61, Y!$F$61:$J$61, "&lt;="&amp;AG536)</f>
        <v>0</v>
      </c>
      <c r="AI536" s="210" cm="1">
        <f t="array" ref="AI536">IFERROR(IF(AE536&gt;0, INDEX(Appliances, $W536, MATCH($AH536, Y!$F$61:$J$61, 0)+3),0), 0)</f>
        <v>0</v>
      </c>
      <c r="AJ536" s="64"/>
      <c r="AK536" s="211" t="b">
        <f t="shared" si="446"/>
        <v>0</v>
      </c>
      <c r="AL536" s="211" cm="1">
        <f t="array" ref="AL536">IF($AK536, INDEX(Appliances, $W536, 9), 0)</f>
        <v>0</v>
      </c>
      <c r="AM536" s="211" cm="1">
        <f t="array" ref="AM536">IF($AK536, INDEX(Appliances, $W536, 10), 0)</f>
        <v>0</v>
      </c>
      <c r="AN536" s="212">
        <f t="shared" si="437"/>
        <v>0</v>
      </c>
      <c r="AO536" s="213">
        <f t="shared" si="438"/>
        <v>0</v>
      </c>
      <c r="AP536" s="222" t="str">
        <f t="shared" si="439"/>
        <v>-</v>
      </c>
      <c r="AQ536" s="210">
        <f>_xlfn.MAXIFS(Y!$F$61:$J$61, Y!$F$61:$J$61, "&lt;="&amp;AP536)</f>
        <v>0</v>
      </c>
      <c r="AR536" s="210" cm="1">
        <f t="array" ref="AR536">IFERROR(IF(AN536&gt;0, INDEX(Appliances, $W536, MATCH($AQ536, Y!$F$61:$J$61, 0)+3),0), 0)</f>
        <v>0</v>
      </c>
      <c r="AS536" s="64"/>
      <c r="AT536" s="211" t="b">
        <f t="shared" si="447"/>
        <v>0</v>
      </c>
      <c r="AU536" s="211">
        <f t="shared" si="332"/>
        <v>0</v>
      </c>
      <c r="AV536" s="211">
        <f t="shared" si="333"/>
        <v>0</v>
      </c>
      <c r="AW536" s="212">
        <f t="shared" si="440"/>
        <v>0</v>
      </c>
      <c r="AX536" s="213">
        <f t="shared" si="441"/>
        <v>0</v>
      </c>
      <c r="AY536" s="222" t="str">
        <f t="shared" si="442"/>
        <v>-</v>
      </c>
      <c r="AZ536" s="210">
        <f>_xlfn.MAXIFS(Y!$F$61:$J$61, Y!$F$61:$J$61, "&lt;="&amp;AY536)</f>
        <v>0</v>
      </c>
      <c r="BA536" s="210" cm="1">
        <f t="array" ref="BA536">IFERROR(IF(AW536&gt;0, INDEX(Appliances, $W536, MATCH($AQ536, Y!$F$61:$J$61, 0)+3),0), 0)</f>
        <v>0</v>
      </c>
      <c r="BB536" s="64"/>
    </row>
    <row r="537" spans="1:54" s="264" customFormat="1" ht="12" x14ac:dyDescent="0.2">
      <c r="A537" s="64"/>
      <c r="B537" s="251">
        <v>515</v>
      </c>
      <c r="C537" s="255"/>
      <c r="D537" s="255"/>
      <c r="E537" s="256"/>
      <c r="F537" s="257" t="str">
        <f>IFERROR(VLOOKUP(E537, Z!$A$2:$C$4127, 3, FALSE), "")</f>
        <v/>
      </c>
      <c r="G537" s="258"/>
      <c r="H537" s="255"/>
      <c r="I537" s="255"/>
      <c r="J537" s="256"/>
      <c r="K537" s="259"/>
      <c r="L537" s="260"/>
      <c r="M537" s="253">
        <f t="shared" si="444"/>
        <v>0</v>
      </c>
      <c r="N537" s="261"/>
      <c r="O537" s="260"/>
      <c r="P537" s="253">
        <f t="shared" si="430"/>
        <v>0</v>
      </c>
      <c r="Q537" s="261"/>
      <c r="R537" s="260"/>
      <c r="S537" s="262">
        <f t="shared" si="431"/>
        <v>0</v>
      </c>
      <c r="T537" s="268"/>
      <c r="U537" s="263">
        <f t="shared" si="432"/>
        <v>0</v>
      </c>
      <c r="V537" s="64"/>
      <c r="W537" s="210">
        <f t="shared" si="443"/>
        <v>0</v>
      </c>
      <c r="X537" s="210" t="str">
        <f t="shared" si="433"/>
        <v>-</v>
      </c>
      <c r="Y537" s="210" t="e">
        <f>IF(X537, MATCH(J537, Y!$F$62:$H$62, 0), 0)</f>
        <v>#VALUE!</v>
      </c>
      <c r="Z537" s="210" cm="1">
        <f t="array" ref="Z537">IFERROR(IF($X537, INDEX(Appliances, $W537, $Y537+3), 0), 0)</f>
        <v>0</v>
      </c>
      <c r="AA537" s="64"/>
      <c r="AB537" s="211" t="b">
        <f t="shared" si="445"/>
        <v>0</v>
      </c>
      <c r="AC537" s="211" cm="1">
        <f t="array" ref="AC537">IF($AB537, INDEX(Appliances, $W537, 9), 0)</f>
        <v>0</v>
      </c>
      <c r="AD537" s="211" cm="1">
        <f t="array" ref="AD537">IF($AB537, INDEX(Appliances, $W537, 10), 0)</f>
        <v>0</v>
      </c>
      <c r="AE537" s="212">
        <f t="shared" si="434"/>
        <v>0</v>
      </c>
      <c r="AF537" s="213">
        <f t="shared" si="435"/>
        <v>0</v>
      </c>
      <c r="AG537" s="222" t="str">
        <f t="shared" si="436"/>
        <v>-</v>
      </c>
      <c r="AH537" s="210">
        <f>_xlfn.MAXIFS(Y!$F$61:$J$61, Y!$F$61:$J$61, "&lt;="&amp;AG537)</f>
        <v>0</v>
      </c>
      <c r="AI537" s="210" cm="1">
        <f t="array" ref="AI537">IFERROR(IF(AE537&gt;0, INDEX(Appliances, $W537, MATCH($AH537, Y!$F$61:$J$61, 0)+3),0), 0)</f>
        <v>0</v>
      </c>
      <c r="AJ537" s="64"/>
      <c r="AK537" s="211" t="b">
        <f t="shared" si="446"/>
        <v>0</v>
      </c>
      <c r="AL537" s="211" cm="1">
        <f t="array" ref="AL537">IF($AK537, INDEX(Appliances, $W537, 9), 0)</f>
        <v>0</v>
      </c>
      <c r="AM537" s="211" cm="1">
        <f t="array" ref="AM537">IF($AK537, INDEX(Appliances, $W537, 10), 0)</f>
        <v>0</v>
      </c>
      <c r="AN537" s="212">
        <f t="shared" si="437"/>
        <v>0</v>
      </c>
      <c r="AO537" s="213">
        <f t="shared" si="438"/>
        <v>0</v>
      </c>
      <c r="AP537" s="222" t="str">
        <f t="shared" si="439"/>
        <v>-</v>
      </c>
      <c r="AQ537" s="210">
        <f>_xlfn.MAXIFS(Y!$F$61:$J$61, Y!$F$61:$J$61, "&lt;="&amp;AP537)</f>
        <v>0</v>
      </c>
      <c r="AR537" s="210" cm="1">
        <f t="array" ref="AR537">IFERROR(IF(AN537&gt;0, INDEX(Appliances, $W537, MATCH($AQ537, Y!$F$61:$J$61, 0)+3),0), 0)</f>
        <v>0</v>
      </c>
      <c r="AS537" s="64"/>
      <c r="AT537" s="211" t="b">
        <f t="shared" si="447"/>
        <v>0</v>
      </c>
      <c r="AU537" s="211">
        <f t="shared" si="329"/>
        <v>0</v>
      </c>
      <c r="AV537" s="211">
        <f t="shared" si="330"/>
        <v>0</v>
      </c>
      <c r="AW537" s="212">
        <f t="shared" si="440"/>
        <v>0</v>
      </c>
      <c r="AX537" s="213">
        <f t="shared" si="441"/>
        <v>0</v>
      </c>
      <c r="AY537" s="222" t="str">
        <f t="shared" si="442"/>
        <v>-</v>
      </c>
      <c r="AZ537" s="210">
        <f>_xlfn.MAXIFS(Y!$F$61:$J$61, Y!$F$61:$J$61, "&lt;="&amp;AY537)</f>
        <v>0</v>
      </c>
      <c r="BA537" s="210" cm="1">
        <f t="array" ref="BA537">IFERROR(IF(AW537&gt;0, INDEX(Appliances, $W537, MATCH($AQ537, Y!$F$61:$J$61, 0)+3),0), 0)</f>
        <v>0</v>
      </c>
      <c r="BB537" s="64"/>
    </row>
    <row r="538" spans="1:54" s="264" customFormat="1" ht="12" x14ac:dyDescent="0.2">
      <c r="A538" s="64"/>
      <c r="B538" s="251">
        <v>516</v>
      </c>
      <c r="C538" s="255"/>
      <c r="D538" s="255"/>
      <c r="E538" s="256"/>
      <c r="F538" s="257" t="str">
        <f>IFERROR(VLOOKUP(E538, Z!$A$2:$C$4127, 3, FALSE), "")</f>
        <v/>
      </c>
      <c r="G538" s="258"/>
      <c r="H538" s="255"/>
      <c r="I538" s="255"/>
      <c r="J538" s="256"/>
      <c r="K538" s="259"/>
      <c r="L538" s="260"/>
      <c r="M538" s="253">
        <f t="shared" si="444"/>
        <v>0</v>
      </c>
      <c r="N538" s="261"/>
      <c r="O538" s="260"/>
      <c r="P538" s="253">
        <f t="shared" si="430"/>
        <v>0</v>
      </c>
      <c r="Q538" s="261"/>
      <c r="R538" s="260"/>
      <c r="S538" s="262">
        <f t="shared" si="431"/>
        <v>0</v>
      </c>
      <c r="T538" s="268"/>
      <c r="U538" s="263">
        <f t="shared" si="432"/>
        <v>0</v>
      </c>
      <c r="V538" s="64"/>
      <c r="W538" s="210">
        <f t="shared" si="443"/>
        <v>0</v>
      </c>
      <c r="X538" s="210" t="str">
        <f t="shared" si="433"/>
        <v>-</v>
      </c>
      <c r="Y538" s="210" t="e">
        <f>IF(X538, MATCH(J538, Y!$F$62:$H$62, 0), 0)</f>
        <v>#VALUE!</v>
      </c>
      <c r="Z538" s="210" cm="1">
        <f t="array" ref="Z538">IFERROR(IF($X538, INDEX(Appliances, $W538, $Y538+3), 0), 0)</f>
        <v>0</v>
      </c>
      <c r="AA538" s="64"/>
      <c r="AB538" s="211" t="b">
        <f t="shared" si="445"/>
        <v>0</v>
      </c>
      <c r="AC538" s="211" cm="1">
        <f t="array" ref="AC538">IF($AB538, INDEX(Appliances, $W538, 9), 0)</f>
        <v>0</v>
      </c>
      <c r="AD538" s="211" cm="1">
        <f t="array" ref="AD538">IF($AB538, INDEX(Appliances, $W538, 10), 0)</f>
        <v>0</v>
      </c>
      <c r="AE538" s="212">
        <f t="shared" si="434"/>
        <v>0</v>
      </c>
      <c r="AF538" s="213">
        <f t="shared" si="435"/>
        <v>0</v>
      </c>
      <c r="AG538" s="222" t="str">
        <f t="shared" si="436"/>
        <v>-</v>
      </c>
      <c r="AH538" s="210">
        <f>_xlfn.MAXIFS(Y!$F$61:$J$61, Y!$F$61:$J$61, "&lt;="&amp;AG538)</f>
        <v>0</v>
      </c>
      <c r="AI538" s="210" cm="1">
        <f t="array" ref="AI538">IFERROR(IF(AE538&gt;0, INDEX(Appliances, $W538, MATCH($AH538, Y!$F$61:$J$61, 0)+3),0), 0)</f>
        <v>0</v>
      </c>
      <c r="AJ538" s="64"/>
      <c r="AK538" s="211" t="b">
        <f t="shared" si="446"/>
        <v>0</v>
      </c>
      <c r="AL538" s="211" cm="1">
        <f t="array" ref="AL538">IF($AK538, INDEX(Appliances, $W538, 9), 0)</f>
        <v>0</v>
      </c>
      <c r="AM538" s="211" cm="1">
        <f t="array" ref="AM538">IF($AK538, INDEX(Appliances, $W538, 10), 0)</f>
        <v>0</v>
      </c>
      <c r="AN538" s="212">
        <f t="shared" si="437"/>
        <v>0</v>
      </c>
      <c r="AO538" s="213">
        <f t="shared" si="438"/>
        <v>0</v>
      </c>
      <c r="AP538" s="222" t="str">
        <f t="shared" si="439"/>
        <v>-</v>
      </c>
      <c r="AQ538" s="210">
        <f>_xlfn.MAXIFS(Y!$F$61:$J$61, Y!$F$61:$J$61, "&lt;="&amp;AP538)</f>
        <v>0</v>
      </c>
      <c r="AR538" s="210" cm="1">
        <f t="array" ref="AR538">IFERROR(IF(AN538&gt;0, INDEX(Appliances, $W538, MATCH($AQ538, Y!$F$61:$J$61, 0)+3),0), 0)</f>
        <v>0</v>
      </c>
      <c r="AS538" s="64"/>
      <c r="AT538" s="211" t="b">
        <f t="shared" si="447"/>
        <v>0</v>
      </c>
      <c r="AU538" s="211">
        <f t="shared" si="332"/>
        <v>0</v>
      </c>
      <c r="AV538" s="211">
        <f t="shared" si="333"/>
        <v>0</v>
      </c>
      <c r="AW538" s="212">
        <f t="shared" si="440"/>
        <v>0</v>
      </c>
      <c r="AX538" s="213">
        <f t="shared" si="441"/>
        <v>0</v>
      </c>
      <c r="AY538" s="222" t="str">
        <f t="shared" si="442"/>
        <v>-</v>
      </c>
      <c r="AZ538" s="210">
        <f>_xlfn.MAXIFS(Y!$F$61:$J$61, Y!$F$61:$J$61, "&lt;="&amp;AY538)</f>
        <v>0</v>
      </c>
      <c r="BA538" s="210" cm="1">
        <f t="array" ref="BA538">IFERROR(IF(AW538&gt;0, INDEX(Appliances, $W538, MATCH($AQ538, Y!$F$61:$J$61, 0)+3),0), 0)</f>
        <v>0</v>
      </c>
      <c r="BB538" s="64"/>
    </row>
    <row r="539" spans="1:54" s="264" customFormat="1" ht="12" x14ac:dyDescent="0.2">
      <c r="A539" s="64"/>
      <c r="B539" s="251">
        <v>517</v>
      </c>
      <c r="C539" s="255"/>
      <c r="D539" s="255"/>
      <c r="E539" s="256"/>
      <c r="F539" s="257" t="str">
        <f>IFERROR(VLOOKUP(E539, Z!$A$2:$C$4127, 3, FALSE), "")</f>
        <v/>
      </c>
      <c r="G539" s="258"/>
      <c r="H539" s="255"/>
      <c r="I539" s="255"/>
      <c r="J539" s="256"/>
      <c r="K539" s="259"/>
      <c r="L539" s="260"/>
      <c r="M539" s="253">
        <f t="shared" si="444"/>
        <v>0</v>
      </c>
      <c r="N539" s="261"/>
      <c r="O539" s="260"/>
      <c r="P539" s="253">
        <f t="shared" si="430"/>
        <v>0</v>
      </c>
      <c r="Q539" s="261"/>
      <c r="R539" s="260"/>
      <c r="S539" s="262">
        <f t="shared" si="431"/>
        <v>0</v>
      </c>
      <c r="T539" s="268"/>
      <c r="U539" s="263">
        <f t="shared" si="432"/>
        <v>0</v>
      </c>
      <c r="V539" s="64"/>
      <c r="W539" s="210">
        <f t="shared" si="443"/>
        <v>0</v>
      </c>
      <c r="X539" s="210" t="str">
        <f t="shared" si="433"/>
        <v>-</v>
      </c>
      <c r="Y539" s="210" t="e">
        <f>IF(X539, MATCH(J539, Y!$F$62:$H$62, 0), 0)</f>
        <v>#VALUE!</v>
      </c>
      <c r="Z539" s="210" cm="1">
        <f t="array" ref="Z539">IFERROR(IF($X539, INDEX(Appliances, $W539, $Y539+3), 0), 0)</f>
        <v>0</v>
      </c>
      <c r="AA539" s="64"/>
      <c r="AB539" s="211" t="b">
        <f t="shared" si="445"/>
        <v>0</v>
      </c>
      <c r="AC539" s="211" cm="1">
        <f t="array" ref="AC539">IF($AB539, INDEX(Appliances, $W539, 9), 0)</f>
        <v>0</v>
      </c>
      <c r="AD539" s="211" cm="1">
        <f t="array" ref="AD539">IF($AB539, INDEX(Appliances, $W539, 10), 0)</f>
        <v>0</v>
      </c>
      <c r="AE539" s="212">
        <f t="shared" si="434"/>
        <v>0</v>
      </c>
      <c r="AF539" s="213">
        <f t="shared" si="435"/>
        <v>0</v>
      </c>
      <c r="AG539" s="222" t="str">
        <f t="shared" si="436"/>
        <v>-</v>
      </c>
      <c r="AH539" s="210">
        <f>_xlfn.MAXIFS(Y!$F$61:$J$61, Y!$F$61:$J$61, "&lt;="&amp;AG539)</f>
        <v>0</v>
      </c>
      <c r="AI539" s="210" cm="1">
        <f t="array" ref="AI539">IFERROR(IF(AE539&gt;0, INDEX(Appliances, $W539, MATCH($AH539, Y!$F$61:$J$61, 0)+3),0), 0)</f>
        <v>0</v>
      </c>
      <c r="AJ539" s="64"/>
      <c r="AK539" s="211" t="b">
        <f t="shared" si="446"/>
        <v>0</v>
      </c>
      <c r="AL539" s="211" cm="1">
        <f t="array" ref="AL539">IF($AK539, INDEX(Appliances, $W539, 9), 0)</f>
        <v>0</v>
      </c>
      <c r="AM539" s="211" cm="1">
        <f t="array" ref="AM539">IF($AK539, INDEX(Appliances, $W539, 10), 0)</f>
        <v>0</v>
      </c>
      <c r="AN539" s="212">
        <f t="shared" si="437"/>
        <v>0</v>
      </c>
      <c r="AO539" s="213">
        <f t="shared" si="438"/>
        <v>0</v>
      </c>
      <c r="AP539" s="222" t="str">
        <f t="shared" si="439"/>
        <v>-</v>
      </c>
      <c r="AQ539" s="210">
        <f>_xlfn.MAXIFS(Y!$F$61:$J$61, Y!$F$61:$J$61, "&lt;="&amp;AP539)</f>
        <v>0</v>
      </c>
      <c r="AR539" s="210" cm="1">
        <f t="array" ref="AR539">IFERROR(IF(AN539&gt;0, INDEX(Appliances, $W539, MATCH($AQ539, Y!$F$61:$J$61, 0)+3),0), 0)</f>
        <v>0</v>
      </c>
      <c r="AS539" s="64"/>
      <c r="AT539" s="211" t="b">
        <f t="shared" si="447"/>
        <v>0</v>
      </c>
      <c r="AU539" s="211">
        <f t="shared" si="329"/>
        <v>0</v>
      </c>
      <c r="AV539" s="211">
        <f t="shared" si="330"/>
        <v>0</v>
      </c>
      <c r="AW539" s="212">
        <f t="shared" si="440"/>
        <v>0</v>
      </c>
      <c r="AX539" s="213">
        <f t="shared" si="441"/>
        <v>0</v>
      </c>
      <c r="AY539" s="222" t="str">
        <f t="shared" si="442"/>
        <v>-</v>
      </c>
      <c r="AZ539" s="210">
        <f>_xlfn.MAXIFS(Y!$F$61:$J$61, Y!$F$61:$J$61, "&lt;="&amp;AY539)</f>
        <v>0</v>
      </c>
      <c r="BA539" s="210" cm="1">
        <f t="array" ref="BA539">IFERROR(IF(AW539&gt;0, INDEX(Appliances, $W539, MATCH($AQ539, Y!$F$61:$J$61, 0)+3),0), 0)</f>
        <v>0</v>
      </c>
      <c r="BB539" s="64"/>
    </row>
    <row r="540" spans="1:54" s="264" customFormat="1" ht="12" x14ac:dyDescent="0.2">
      <c r="A540" s="64"/>
      <c r="B540" s="251">
        <v>518</v>
      </c>
      <c r="C540" s="255"/>
      <c r="D540" s="255"/>
      <c r="E540" s="256"/>
      <c r="F540" s="257" t="str">
        <f>IFERROR(VLOOKUP(E540, Z!$A$2:$C$4127, 3, FALSE), "")</f>
        <v/>
      </c>
      <c r="G540" s="258"/>
      <c r="H540" s="255"/>
      <c r="I540" s="255"/>
      <c r="J540" s="256"/>
      <c r="K540" s="259"/>
      <c r="L540" s="260"/>
      <c r="M540" s="253">
        <f t="shared" si="444"/>
        <v>0</v>
      </c>
      <c r="N540" s="261"/>
      <c r="O540" s="260"/>
      <c r="P540" s="253">
        <f t="shared" si="430"/>
        <v>0</v>
      </c>
      <c r="Q540" s="261"/>
      <c r="R540" s="260"/>
      <c r="S540" s="262">
        <f t="shared" si="431"/>
        <v>0</v>
      </c>
      <c r="T540" s="268"/>
      <c r="U540" s="263">
        <f t="shared" si="432"/>
        <v>0</v>
      </c>
      <c r="V540" s="64"/>
      <c r="W540" s="210">
        <f t="shared" si="443"/>
        <v>0</v>
      </c>
      <c r="X540" s="210" t="str">
        <f t="shared" si="433"/>
        <v>-</v>
      </c>
      <c r="Y540" s="210" t="e">
        <f>IF(X540, MATCH(J540, Y!$F$62:$H$62, 0), 0)</f>
        <v>#VALUE!</v>
      </c>
      <c r="Z540" s="210" cm="1">
        <f t="array" ref="Z540">IFERROR(IF($X540, INDEX(Appliances, $W540, $Y540+3), 0), 0)</f>
        <v>0</v>
      </c>
      <c r="AA540" s="64"/>
      <c r="AB540" s="211" t="b">
        <f t="shared" si="445"/>
        <v>0</v>
      </c>
      <c r="AC540" s="211" cm="1">
        <f t="array" ref="AC540">IF($AB540, INDEX(Appliances, $W540, 9), 0)</f>
        <v>0</v>
      </c>
      <c r="AD540" s="211" cm="1">
        <f t="array" ref="AD540">IF($AB540, INDEX(Appliances, $W540, 10), 0)</f>
        <v>0</v>
      </c>
      <c r="AE540" s="212">
        <f t="shared" si="434"/>
        <v>0</v>
      </c>
      <c r="AF540" s="213">
        <f t="shared" si="435"/>
        <v>0</v>
      </c>
      <c r="AG540" s="222" t="str">
        <f t="shared" si="436"/>
        <v>-</v>
      </c>
      <c r="AH540" s="210">
        <f>_xlfn.MAXIFS(Y!$F$61:$J$61, Y!$F$61:$J$61, "&lt;="&amp;AG540)</f>
        <v>0</v>
      </c>
      <c r="AI540" s="210" cm="1">
        <f t="array" ref="AI540">IFERROR(IF(AE540&gt;0, INDEX(Appliances, $W540, MATCH($AH540, Y!$F$61:$J$61, 0)+3),0), 0)</f>
        <v>0</v>
      </c>
      <c r="AJ540" s="64"/>
      <c r="AK540" s="211" t="b">
        <f t="shared" si="446"/>
        <v>0</v>
      </c>
      <c r="AL540" s="211" cm="1">
        <f t="array" ref="AL540">IF($AK540, INDEX(Appliances, $W540, 9), 0)</f>
        <v>0</v>
      </c>
      <c r="AM540" s="211" cm="1">
        <f t="array" ref="AM540">IF($AK540, INDEX(Appliances, $W540, 10), 0)</f>
        <v>0</v>
      </c>
      <c r="AN540" s="212">
        <f t="shared" si="437"/>
        <v>0</v>
      </c>
      <c r="AO540" s="213">
        <f t="shared" si="438"/>
        <v>0</v>
      </c>
      <c r="AP540" s="222" t="str">
        <f t="shared" si="439"/>
        <v>-</v>
      </c>
      <c r="AQ540" s="210">
        <f>_xlfn.MAXIFS(Y!$F$61:$J$61, Y!$F$61:$J$61, "&lt;="&amp;AP540)</f>
        <v>0</v>
      </c>
      <c r="AR540" s="210" cm="1">
        <f t="array" ref="AR540">IFERROR(IF(AN540&gt;0, INDEX(Appliances, $W540, MATCH($AQ540, Y!$F$61:$J$61, 0)+3),0), 0)</f>
        <v>0</v>
      </c>
      <c r="AS540" s="64"/>
      <c r="AT540" s="211" t="b">
        <f t="shared" si="447"/>
        <v>0</v>
      </c>
      <c r="AU540" s="211">
        <f t="shared" si="332"/>
        <v>0</v>
      </c>
      <c r="AV540" s="211">
        <f t="shared" si="333"/>
        <v>0</v>
      </c>
      <c r="AW540" s="212">
        <f t="shared" si="440"/>
        <v>0</v>
      </c>
      <c r="AX540" s="213">
        <f t="shared" si="441"/>
        <v>0</v>
      </c>
      <c r="AY540" s="222" t="str">
        <f t="shared" si="442"/>
        <v>-</v>
      </c>
      <c r="AZ540" s="210">
        <f>_xlfn.MAXIFS(Y!$F$61:$J$61, Y!$F$61:$J$61, "&lt;="&amp;AY540)</f>
        <v>0</v>
      </c>
      <c r="BA540" s="210" cm="1">
        <f t="array" ref="BA540">IFERROR(IF(AW540&gt;0, INDEX(Appliances, $W540, MATCH($AQ540, Y!$F$61:$J$61, 0)+3),0), 0)</f>
        <v>0</v>
      </c>
      <c r="BB540" s="64"/>
    </row>
    <row r="541" spans="1:54" s="264" customFormat="1" ht="12" x14ac:dyDescent="0.2">
      <c r="A541" s="64"/>
      <c r="B541" s="251">
        <v>519</v>
      </c>
      <c r="C541" s="255"/>
      <c r="D541" s="255"/>
      <c r="E541" s="256"/>
      <c r="F541" s="257" t="str">
        <f>IFERROR(VLOOKUP(E541, Z!$A$2:$C$4127, 3, FALSE), "")</f>
        <v/>
      </c>
      <c r="G541" s="258"/>
      <c r="H541" s="255"/>
      <c r="I541" s="255"/>
      <c r="J541" s="256"/>
      <c r="K541" s="259"/>
      <c r="L541" s="260"/>
      <c r="M541" s="253">
        <f t="shared" si="444"/>
        <v>0</v>
      </c>
      <c r="N541" s="261"/>
      <c r="O541" s="260"/>
      <c r="P541" s="253">
        <f t="shared" si="430"/>
        <v>0</v>
      </c>
      <c r="Q541" s="261"/>
      <c r="R541" s="260"/>
      <c r="S541" s="262">
        <f t="shared" si="431"/>
        <v>0</v>
      </c>
      <c r="T541" s="268"/>
      <c r="U541" s="263">
        <f t="shared" si="432"/>
        <v>0</v>
      </c>
      <c r="V541" s="64"/>
      <c r="W541" s="210">
        <f t="shared" si="443"/>
        <v>0</v>
      </c>
      <c r="X541" s="210" t="str">
        <f t="shared" si="433"/>
        <v>-</v>
      </c>
      <c r="Y541" s="210" t="e">
        <f>IF(X541, MATCH(J541, Y!$F$62:$H$62, 0), 0)</f>
        <v>#VALUE!</v>
      </c>
      <c r="Z541" s="210" cm="1">
        <f t="array" ref="Z541">IFERROR(IF($X541, INDEX(Appliances, $W541, $Y541+3), 0), 0)</f>
        <v>0</v>
      </c>
      <c r="AA541" s="64"/>
      <c r="AB541" s="211" t="b">
        <f t="shared" si="445"/>
        <v>0</v>
      </c>
      <c r="AC541" s="211" cm="1">
        <f t="array" ref="AC541">IF($AB541, INDEX(Appliances, $W541, 9), 0)</f>
        <v>0</v>
      </c>
      <c r="AD541" s="211" cm="1">
        <f t="array" ref="AD541">IF($AB541, INDEX(Appliances, $W541, 10), 0)</f>
        <v>0</v>
      </c>
      <c r="AE541" s="212">
        <f t="shared" si="434"/>
        <v>0</v>
      </c>
      <c r="AF541" s="213">
        <f t="shared" si="435"/>
        <v>0</v>
      </c>
      <c r="AG541" s="222" t="str">
        <f t="shared" si="436"/>
        <v>-</v>
      </c>
      <c r="AH541" s="210">
        <f>_xlfn.MAXIFS(Y!$F$61:$J$61, Y!$F$61:$J$61, "&lt;="&amp;AG541)</f>
        <v>0</v>
      </c>
      <c r="AI541" s="210" cm="1">
        <f t="array" ref="AI541">IFERROR(IF(AE541&gt;0, INDEX(Appliances, $W541, MATCH($AH541, Y!$F$61:$J$61, 0)+3),0), 0)</f>
        <v>0</v>
      </c>
      <c r="AJ541" s="64"/>
      <c r="AK541" s="211" t="b">
        <f t="shared" si="446"/>
        <v>0</v>
      </c>
      <c r="AL541" s="211" cm="1">
        <f t="array" ref="AL541">IF($AK541, INDEX(Appliances, $W541, 9), 0)</f>
        <v>0</v>
      </c>
      <c r="AM541" s="211" cm="1">
        <f t="array" ref="AM541">IF($AK541, INDEX(Appliances, $W541, 10), 0)</f>
        <v>0</v>
      </c>
      <c r="AN541" s="212">
        <f t="shared" si="437"/>
        <v>0</v>
      </c>
      <c r="AO541" s="213">
        <f t="shared" si="438"/>
        <v>0</v>
      </c>
      <c r="AP541" s="222" t="str">
        <f t="shared" si="439"/>
        <v>-</v>
      </c>
      <c r="AQ541" s="210">
        <f>_xlfn.MAXIFS(Y!$F$61:$J$61, Y!$F$61:$J$61, "&lt;="&amp;AP541)</f>
        <v>0</v>
      </c>
      <c r="AR541" s="210" cm="1">
        <f t="array" ref="AR541">IFERROR(IF(AN541&gt;0, INDEX(Appliances, $W541, MATCH($AQ541, Y!$F$61:$J$61, 0)+3),0), 0)</f>
        <v>0</v>
      </c>
      <c r="AS541" s="64"/>
      <c r="AT541" s="211" t="b">
        <f t="shared" si="447"/>
        <v>0</v>
      </c>
      <c r="AU541" s="211">
        <f t="shared" si="329"/>
        <v>0</v>
      </c>
      <c r="AV541" s="211">
        <f t="shared" si="330"/>
        <v>0</v>
      </c>
      <c r="AW541" s="212">
        <f t="shared" si="440"/>
        <v>0</v>
      </c>
      <c r="AX541" s="213">
        <f t="shared" si="441"/>
        <v>0</v>
      </c>
      <c r="AY541" s="222" t="str">
        <f t="shared" si="442"/>
        <v>-</v>
      </c>
      <c r="AZ541" s="210">
        <f>_xlfn.MAXIFS(Y!$F$61:$J$61, Y!$F$61:$J$61, "&lt;="&amp;AY541)</f>
        <v>0</v>
      </c>
      <c r="BA541" s="210" cm="1">
        <f t="array" ref="BA541">IFERROR(IF(AW541&gt;0, INDEX(Appliances, $W541, MATCH($AQ541, Y!$F$61:$J$61, 0)+3),0), 0)</f>
        <v>0</v>
      </c>
      <c r="BB541" s="64"/>
    </row>
    <row r="542" spans="1:54" s="264" customFormat="1" ht="12" x14ac:dyDescent="0.2">
      <c r="A542" s="64"/>
      <c r="B542" s="251">
        <v>520</v>
      </c>
      <c r="C542" s="255"/>
      <c r="D542" s="255"/>
      <c r="E542" s="256"/>
      <c r="F542" s="257" t="str">
        <f>IFERROR(VLOOKUP(E542, Z!$A$2:$C$4127, 3, FALSE), "")</f>
        <v/>
      </c>
      <c r="G542" s="258"/>
      <c r="H542" s="255"/>
      <c r="I542" s="255"/>
      <c r="J542" s="256"/>
      <c r="K542" s="259"/>
      <c r="L542" s="260"/>
      <c r="M542" s="253">
        <f t="shared" si="444"/>
        <v>0</v>
      </c>
      <c r="N542" s="261"/>
      <c r="O542" s="260"/>
      <c r="P542" s="253">
        <f t="shared" si="430"/>
        <v>0</v>
      </c>
      <c r="Q542" s="261"/>
      <c r="R542" s="260"/>
      <c r="S542" s="262">
        <f t="shared" si="431"/>
        <v>0</v>
      </c>
      <c r="T542" s="268"/>
      <c r="U542" s="263">
        <f t="shared" si="432"/>
        <v>0</v>
      </c>
      <c r="V542" s="64"/>
      <c r="W542" s="210">
        <f t="shared" si="443"/>
        <v>0</v>
      </c>
      <c r="X542" s="210" t="str">
        <f t="shared" si="433"/>
        <v>-</v>
      </c>
      <c r="Y542" s="210" t="e">
        <f>IF(X542, MATCH(J542, Y!$F$62:$H$62, 0), 0)</f>
        <v>#VALUE!</v>
      </c>
      <c r="Z542" s="210" cm="1">
        <f t="array" ref="Z542">IFERROR(IF($X542, INDEX(Appliances, $W542, $Y542+3), 0), 0)</f>
        <v>0</v>
      </c>
      <c r="AA542" s="64"/>
      <c r="AB542" s="211" t="b">
        <f t="shared" si="445"/>
        <v>0</v>
      </c>
      <c r="AC542" s="211" cm="1">
        <f t="array" ref="AC542">IF($AB542, INDEX(Appliances, $W542, 9), 0)</f>
        <v>0</v>
      </c>
      <c r="AD542" s="211" cm="1">
        <f t="array" ref="AD542">IF($AB542, INDEX(Appliances, $W542, 10), 0)</f>
        <v>0</v>
      </c>
      <c r="AE542" s="212">
        <f t="shared" si="434"/>
        <v>0</v>
      </c>
      <c r="AF542" s="213">
        <f t="shared" si="435"/>
        <v>0</v>
      </c>
      <c r="AG542" s="222" t="str">
        <f t="shared" si="436"/>
        <v>-</v>
      </c>
      <c r="AH542" s="210">
        <f>_xlfn.MAXIFS(Y!$F$61:$J$61, Y!$F$61:$J$61, "&lt;="&amp;AG542)</f>
        <v>0</v>
      </c>
      <c r="AI542" s="210" cm="1">
        <f t="array" ref="AI542">IFERROR(IF(AE542&gt;0, INDEX(Appliances, $W542, MATCH($AH542, Y!$F$61:$J$61, 0)+3),0), 0)</f>
        <v>0</v>
      </c>
      <c r="AJ542" s="64"/>
      <c r="AK542" s="211" t="b">
        <f t="shared" si="446"/>
        <v>0</v>
      </c>
      <c r="AL542" s="211" cm="1">
        <f t="array" ref="AL542">IF($AK542, INDEX(Appliances, $W542, 9), 0)</f>
        <v>0</v>
      </c>
      <c r="AM542" s="211" cm="1">
        <f t="array" ref="AM542">IF($AK542, INDEX(Appliances, $W542, 10), 0)</f>
        <v>0</v>
      </c>
      <c r="AN542" s="212">
        <f t="shared" si="437"/>
        <v>0</v>
      </c>
      <c r="AO542" s="213">
        <f t="shared" si="438"/>
        <v>0</v>
      </c>
      <c r="AP542" s="222" t="str">
        <f t="shared" si="439"/>
        <v>-</v>
      </c>
      <c r="AQ542" s="210">
        <f>_xlfn.MAXIFS(Y!$F$61:$J$61, Y!$F$61:$J$61, "&lt;="&amp;AP542)</f>
        <v>0</v>
      </c>
      <c r="AR542" s="210" cm="1">
        <f t="array" ref="AR542">IFERROR(IF(AN542&gt;0, INDEX(Appliances, $W542, MATCH($AQ542, Y!$F$61:$J$61, 0)+3),0), 0)</f>
        <v>0</v>
      </c>
      <c r="AS542" s="64"/>
      <c r="AT542" s="211" t="b">
        <f t="shared" si="447"/>
        <v>0</v>
      </c>
      <c r="AU542" s="211">
        <f t="shared" si="332"/>
        <v>0</v>
      </c>
      <c r="AV542" s="211">
        <f t="shared" si="333"/>
        <v>0</v>
      </c>
      <c r="AW542" s="212">
        <f t="shared" si="440"/>
        <v>0</v>
      </c>
      <c r="AX542" s="213">
        <f t="shared" si="441"/>
        <v>0</v>
      </c>
      <c r="AY542" s="222" t="str">
        <f t="shared" si="442"/>
        <v>-</v>
      </c>
      <c r="AZ542" s="210">
        <f>_xlfn.MAXIFS(Y!$F$61:$J$61, Y!$F$61:$J$61, "&lt;="&amp;AY542)</f>
        <v>0</v>
      </c>
      <c r="BA542" s="210" cm="1">
        <f t="array" ref="BA542">IFERROR(IF(AW542&gt;0, INDEX(Appliances, $W542, MATCH($AQ542, Y!$F$61:$J$61, 0)+3),0), 0)</f>
        <v>0</v>
      </c>
      <c r="BB542" s="64"/>
    </row>
    <row r="543" spans="1:54" s="264" customFormat="1" ht="12" x14ac:dyDescent="0.2">
      <c r="A543" s="64"/>
      <c r="B543" s="251">
        <v>521</v>
      </c>
      <c r="C543" s="255"/>
      <c r="D543" s="255"/>
      <c r="E543" s="256"/>
      <c r="F543" s="257" t="str">
        <f>IFERROR(VLOOKUP(E543, Z!$A$2:$C$4127, 3, FALSE), "")</f>
        <v/>
      </c>
      <c r="G543" s="258"/>
      <c r="H543" s="255"/>
      <c r="I543" s="255"/>
      <c r="J543" s="256"/>
      <c r="K543" s="259"/>
      <c r="L543" s="260"/>
      <c r="M543" s="253">
        <f t="shared" si="444"/>
        <v>0</v>
      </c>
      <c r="N543" s="261"/>
      <c r="O543" s="260"/>
      <c r="P543" s="253">
        <f t="shared" si="430"/>
        <v>0</v>
      </c>
      <c r="Q543" s="261"/>
      <c r="R543" s="260"/>
      <c r="S543" s="262">
        <f t="shared" si="431"/>
        <v>0</v>
      </c>
      <c r="T543" s="268"/>
      <c r="U543" s="263">
        <f t="shared" si="432"/>
        <v>0</v>
      </c>
      <c r="V543" s="64"/>
      <c r="W543" s="210">
        <f t="shared" si="443"/>
        <v>0</v>
      </c>
      <c r="X543" s="210" t="str">
        <f t="shared" si="433"/>
        <v>-</v>
      </c>
      <c r="Y543" s="210" t="e">
        <f>IF(X543, MATCH(J543, Y!$F$62:$H$62, 0), 0)</f>
        <v>#VALUE!</v>
      </c>
      <c r="Z543" s="210" cm="1">
        <f t="array" ref="Z543">IFERROR(IF($X543, INDEX(Appliances, $W543, $Y543+3), 0), 0)</f>
        <v>0</v>
      </c>
      <c r="AA543" s="64"/>
      <c r="AB543" s="211" t="b">
        <f t="shared" si="445"/>
        <v>0</v>
      </c>
      <c r="AC543" s="211" cm="1">
        <f t="array" ref="AC543">IF($AB543, INDEX(Appliances, $W543, 9), 0)</f>
        <v>0</v>
      </c>
      <c r="AD543" s="211" cm="1">
        <f t="array" ref="AD543">IF($AB543, INDEX(Appliances, $W543, 10), 0)</f>
        <v>0</v>
      </c>
      <c r="AE543" s="212">
        <f t="shared" si="434"/>
        <v>0</v>
      </c>
      <c r="AF543" s="213">
        <f t="shared" si="435"/>
        <v>0</v>
      </c>
      <c r="AG543" s="222" t="str">
        <f t="shared" si="436"/>
        <v>-</v>
      </c>
      <c r="AH543" s="210">
        <f>_xlfn.MAXIFS(Y!$F$61:$J$61, Y!$F$61:$J$61, "&lt;="&amp;AG543)</f>
        <v>0</v>
      </c>
      <c r="AI543" s="210" cm="1">
        <f t="array" ref="AI543">IFERROR(IF(AE543&gt;0, INDEX(Appliances, $W543, MATCH($AH543, Y!$F$61:$J$61, 0)+3),0), 0)</f>
        <v>0</v>
      </c>
      <c r="AJ543" s="64"/>
      <c r="AK543" s="211" t="b">
        <f t="shared" si="446"/>
        <v>0</v>
      </c>
      <c r="AL543" s="211" cm="1">
        <f t="array" ref="AL543">IF($AK543, INDEX(Appliances, $W543, 9), 0)</f>
        <v>0</v>
      </c>
      <c r="AM543" s="211" cm="1">
        <f t="array" ref="AM543">IF($AK543, INDEX(Appliances, $W543, 10), 0)</f>
        <v>0</v>
      </c>
      <c r="AN543" s="212">
        <f t="shared" si="437"/>
        <v>0</v>
      </c>
      <c r="AO543" s="213">
        <f t="shared" si="438"/>
        <v>0</v>
      </c>
      <c r="AP543" s="222" t="str">
        <f t="shared" si="439"/>
        <v>-</v>
      </c>
      <c r="AQ543" s="210">
        <f>_xlfn.MAXIFS(Y!$F$61:$J$61, Y!$F$61:$J$61, "&lt;="&amp;AP543)</f>
        <v>0</v>
      </c>
      <c r="AR543" s="210" cm="1">
        <f t="array" ref="AR543">IFERROR(IF(AN543&gt;0, INDEX(Appliances, $W543, MATCH($AQ543, Y!$F$61:$J$61, 0)+3),0), 0)</f>
        <v>0</v>
      </c>
      <c r="AS543" s="64"/>
      <c r="AT543" s="211" t="b">
        <f t="shared" si="447"/>
        <v>0</v>
      </c>
      <c r="AU543" s="211">
        <f t="shared" si="329"/>
        <v>0</v>
      </c>
      <c r="AV543" s="211">
        <f t="shared" si="330"/>
        <v>0</v>
      </c>
      <c r="AW543" s="212">
        <f t="shared" si="440"/>
        <v>0</v>
      </c>
      <c r="AX543" s="213">
        <f t="shared" si="441"/>
        <v>0</v>
      </c>
      <c r="AY543" s="222" t="str">
        <f t="shared" si="442"/>
        <v>-</v>
      </c>
      <c r="AZ543" s="210">
        <f>_xlfn.MAXIFS(Y!$F$61:$J$61, Y!$F$61:$J$61, "&lt;="&amp;AY543)</f>
        <v>0</v>
      </c>
      <c r="BA543" s="210" cm="1">
        <f t="array" ref="BA543">IFERROR(IF(AW543&gt;0, INDEX(Appliances, $W543, MATCH($AQ543, Y!$F$61:$J$61, 0)+3),0), 0)</f>
        <v>0</v>
      </c>
      <c r="BB543" s="64"/>
    </row>
    <row r="544" spans="1:54" s="264" customFormat="1" ht="12" x14ac:dyDescent="0.2">
      <c r="A544" s="64"/>
      <c r="B544" s="251">
        <v>522</v>
      </c>
      <c r="C544" s="255"/>
      <c r="D544" s="255"/>
      <c r="E544" s="256"/>
      <c r="F544" s="257" t="str">
        <f>IFERROR(VLOOKUP(E544, Z!$A$2:$C$4127, 3, FALSE), "")</f>
        <v/>
      </c>
      <c r="G544" s="258"/>
      <c r="H544" s="255"/>
      <c r="I544" s="255"/>
      <c r="J544" s="256"/>
      <c r="K544" s="259"/>
      <c r="L544" s="260"/>
      <c r="M544" s="253">
        <f t="shared" si="444"/>
        <v>0</v>
      </c>
      <c r="N544" s="261"/>
      <c r="O544" s="260"/>
      <c r="P544" s="253">
        <f t="shared" si="430"/>
        <v>0</v>
      </c>
      <c r="Q544" s="261"/>
      <c r="R544" s="260"/>
      <c r="S544" s="262">
        <f t="shared" si="431"/>
        <v>0</v>
      </c>
      <c r="T544" s="268"/>
      <c r="U544" s="263">
        <f t="shared" si="432"/>
        <v>0</v>
      </c>
      <c r="V544" s="64"/>
      <c r="W544" s="210">
        <f t="shared" si="443"/>
        <v>0</v>
      </c>
      <c r="X544" s="210" t="str">
        <f t="shared" si="433"/>
        <v>-</v>
      </c>
      <c r="Y544" s="210" t="e">
        <f>IF(X544, MATCH(J544, Y!$F$62:$H$62, 0), 0)</f>
        <v>#VALUE!</v>
      </c>
      <c r="Z544" s="210" cm="1">
        <f t="array" ref="Z544">IFERROR(IF($X544, INDEX(Appliances, $W544, $Y544+3), 0), 0)</f>
        <v>0</v>
      </c>
      <c r="AA544" s="64"/>
      <c r="AB544" s="211" t="b">
        <f t="shared" si="445"/>
        <v>0</v>
      </c>
      <c r="AC544" s="211" cm="1">
        <f t="array" ref="AC544">IF($AB544, INDEX(Appliances, $W544, 9), 0)</f>
        <v>0</v>
      </c>
      <c r="AD544" s="211" cm="1">
        <f t="array" ref="AD544">IF($AB544, INDEX(Appliances, $W544, 10), 0)</f>
        <v>0</v>
      </c>
      <c r="AE544" s="212">
        <f t="shared" si="434"/>
        <v>0</v>
      </c>
      <c r="AF544" s="213">
        <f t="shared" si="435"/>
        <v>0</v>
      </c>
      <c r="AG544" s="222" t="str">
        <f t="shared" si="436"/>
        <v>-</v>
      </c>
      <c r="AH544" s="210">
        <f>_xlfn.MAXIFS(Y!$F$61:$J$61, Y!$F$61:$J$61, "&lt;="&amp;AG544)</f>
        <v>0</v>
      </c>
      <c r="AI544" s="210" cm="1">
        <f t="array" ref="AI544">IFERROR(IF(AE544&gt;0, INDEX(Appliances, $W544, MATCH($AH544, Y!$F$61:$J$61, 0)+3),0), 0)</f>
        <v>0</v>
      </c>
      <c r="AJ544" s="64"/>
      <c r="AK544" s="211" t="b">
        <f t="shared" si="446"/>
        <v>0</v>
      </c>
      <c r="AL544" s="211" cm="1">
        <f t="array" ref="AL544">IF($AK544, INDEX(Appliances, $W544, 9), 0)</f>
        <v>0</v>
      </c>
      <c r="AM544" s="211" cm="1">
        <f t="array" ref="AM544">IF($AK544, INDEX(Appliances, $W544, 10), 0)</f>
        <v>0</v>
      </c>
      <c r="AN544" s="212">
        <f t="shared" si="437"/>
        <v>0</v>
      </c>
      <c r="AO544" s="213">
        <f t="shared" si="438"/>
        <v>0</v>
      </c>
      <c r="AP544" s="222" t="str">
        <f t="shared" si="439"/>
        <v>-</v>
      </c>
      <c r="AQ544" s="210">
        <f>_xlfn.MAXIFS(Y!$F$61:$J$61, Y!$F$61:$J$61, "&lt;="&amp;AP544)</f>
        <v>0</v>
      </c>
      <c r="AR544" s="210" cm="1">
        <f t="array" ref="AR544">IFERROR(IF(AN544&gt;0, INDEX(Appliances, $W544, MATCH($AQ544, Y!$F$61:$J$61, 0)+3),0), 0)</f>
        <v>0</v>
      </c>
      <c r="AS544" s="64"/>
      <c r="AT544" s="211" t="b">
        <f t="shared" si="447"/>
        <v>0</v>
      </c>
      <c r="AU544" s="211">
        <f t="shared" si="332"/>
        <v>0</v>
      </c>
      <c r="AV544" s="211">
        <f t="shared" si="333"/>
        <v>0</v>
      </c>
      <c r="AW544" s="212">
        <f t="shared" si="440"/>
        <v>0</v>
      </c>
      <c r="AX544" s="213">
        <f t="shared" si="441"/>
        <v>0</v>
      </c>
      <c r="AY544" s="222" t="str">
        <f t="shared" si="442"/>
        <v>-</v>
      </c>
      <c r="AZ544" s="210">
        <f>_xlfn.MAXIFS(Y!$F$61:$J$61, Y!$F$61:$J$61, "&lt;="&amp;AY544)</f>
        <v>0</v>
      </c>
      <c r="BA544" s="210" cm="1">
        <f t="array" ref="BA544">IFERROR(IF(AW544&gt;0, INDEX(Appliances, $W544, MATCH($AQ544, Y!$F$61:$J$61, 0)+3),0), 0)</f>
        <v>0</v>
      </c>
      <c r="BB544" s="64"/>
    </row>
    <row r="545" spans="1:54" s="264" customFormat="1" ht="12" x14ac:dyDescent="0.2">
      <c r="A545" s="64"/>
      <c r="B545" s="251">
        <v>523</v>
      </c>
      <c r="C545" s="255"/>
      <c r="D545" s="255"/>
      <c r="E545" s="256"/>
      <c r="F545" s="257" t="str">
        <f>IFERROR(VLOOKUP(E545, Z!$A$2:$C$4127, 3, FALSE), "")</f>
        <v/>
      </c>
      <c r="G545" s="258"/>
      <c r="H545" s="255"/>
      <c r="I545" s="255"/>
      <c r="J545" s="256"/>
      <c r="K545" s="259"/>
      <c r="L545" s="260"/>
      <c r="M545" s="253">
        <f t="shared" si="444"/>
        <v>0</v>
      </c>
      <c r="N545" s="261"/>
      <c r="O545" s="260"/>
      <c r="P545" s="253">
        <f t="shared" si="430"/>
        <v>0</v>
      </c>
      <c r="Q545" s="261"/>
      <c r="R545" s="260"/>
      <c r="S545" s="262">
        <f t="shared" si="431"/>
        <v>0</v>
      </c>
      <c r="T545" s="268"/>
      <c r="U545" s="263">
        <f t="shared" si="432"/>
        <v>0</v>
      </c>
      <c r="V545" s="64"/>
      <c r="W545" s="210">
        <f t="shared" si="443"/>
        <v>0</v>
      </c>
      <c r="X545" s="210" t="str">
        <f t="shared" si="433"/>
        <v>-</v>
      </c>
      <c r="Y545" s="210" t="e">
        <f>IF(X545, MATCH(J545, Y!$F$62:$H$62, 0), 0)</f>
        <v>#VALUE!</v>
      </c>
      <c r="Z545" s="210" cm="1">
        <f t="array" ref="Z545">IFERROR(IF($X545, INDEX(Appliances, $W545, $Y545+3), 0), 0)</f>
        <v>0</v>
      </c>
      <c r="AA545" s="64"/>
      <c r="AB545" s="211" t="b">
        <f t="shared" si="445"/>
        <v>0</v>
      </c>
      <c r="AC545" s="211" cm="1">
        <f t="array" ref="AC545">IF($AB545, INDEX(Appliances, $W545, 9), 0)</f>
        <v>0</v>
      </c>
      <c r="AD545" s="211" cm="1">
        <f t="array" ref="AD545">IF($AB545, INDEX(Appliances, $W545, 10), 0)</f>
        <v>0</v>
      </c>
      <c r="AE545" s="212">
        <f t="shared" si="434"/>
        <v>0</v>
      </c>
      <c r="AF545" s="213">
        <f t="shared" si="435"/>
        <v>0</v>
      </c>
      <c r="AG545" s="222" t="str">
        <f t="shared" si="436"/>
        <v>-</v>
      </c>
      <c r="AH545" s="210">
        <f>_xlfn.MAXIFS(Y!$F$61:$J$61, Y!$F$61:$J$61, "&lt;="&amp;AG545)</f>
        <v>0</v>
      </c>
      <c r="AI545" s="210" cm="1">
        <f t="array" ref="AI545">IFERROR(IF(AE545&gt;0, INDEX(Appliances, $W545, MATCH($AH545, Y!$F$61:$J$61, 0)+3),0), 0)</f>
        <v>0</v>
      </c>
      <c r="AJ545" s="64"/>
      <c r="AK545" s="211" t="b">
        <f t="shared" si="446"/>
        <v>0</v>
      </c>
      <c r="AL545" s="211" cm="1">
        <f t="array" ref="AL545">IF($AK545, INDEX(Appliances, $W545, 9), 0)</f>
        <v>0</v>
      </c>
      <c r="AM545" s="211" cm="1">
        <f t="array" ref="AM545">IF($AK545, INDEX(Appliances, $W545, 10), 0)</f>
        <v>0</v>
      </c>
      <c r="AN545" s="212">
        <f t="shared" si="437"/>
        <v>0</v>
      </c>
      <c r="AO545" s="213">
        <f t="shared" si="438"/>
        <v>0</v>
      </c>
      <c r="AP545" s="222" t="str">
        <f t="shared" si="439"/>
        <v>-</v>
      </c>
      <c r="AQ545" s="210">
        <f>_xlfn.MAXIFS(Y!$F$61:$J$61, Y!$F$61:$J$61, "&lt;="&amp;AP545)</f>
        <v>0</v>
      </c>
      <c r="AR545" s="210" cm="1">
        <f t="array" ref="AR545">IFERROR(IF(AN545&gt;0, INDEX(Appliances, $W545, MATCH($AQ545, Y!$F$61:$J$61, 0)+3),0), 0)</f>
        <v>0</v>
      </c>
      <c r="AS545" s="64"/>
      <c r="AT545" s="211" t="b">
        <f t="shared" si="447"/>
        <v>0</v>
      </c>
      <c r="AU545" s="211">
        <f t="shared" si="329"/>
        <v>0</v>
      </c>
      <c r="AV545" s="211">
        <f t="shared" si="330"/>
        <v>0</v>
      </c>
      <c r="AW545" s="212">
        <f t="shared" si="440"/>
        <v>0</v>
      </c>
      <c r="AX545" s="213">
        <f t="shared" si="441"/>
        <v>0</v>
      </c>
      <c r="AY545" s="222" t="str">
        <f t="shared" si="442"/>
        <v>-</v>
      </c>
      <c r="AZ545" s="210">
        <f>_xlfn.MAXIFS(Y!$F$61:$J$61, Y!$F$61:$J$61, "&lt;="&amp;AY545)</f>
        <v>0</v>
      </c>
      <c r="BA545" s="210" cm="1">
        <f t="array" ref="BA545">IFERROR(IF(AW545&gt;0, INDEX(Appliances, $W545, MATCH($AQ545, Y!$F$61:$J$61, 0)+3),0), 0)</f>
        <v>0</v>
      </c>
      <c r="BB545" s="64"/>
    </row>
    <row r="546" spans="1:54" s="264" customFormat="1" ht="12" x14ac:dyDescent="0.2">
      <c r="A546" s="64"/>
      <c r="B546" s="251">
        <v>524</v>
      </c>
      <c r="C546" s="255"/>
      <c r="D546" s="255"/>
      <c r="E546" s="256"/>
      <c r="F546" s="257" t="str">
        <f>IFERROR(VLOOKUP(E546, Z!$A$2:$C$4127, 3, FALSE), "")</f>
        <v/>
      </c>
      <c r="G546" s="258"/>
      <c r="H546" s="255"/>
      <c r="I546" s="255"/>
      <c r="J546" s="256"/>
      <c r="K546" s="259"/>
      <c r="L546" s="260"/>
      <c r="M546" s="253">
        <f t="shared" si="444"/>
        <v>0</v>
      </c>
      <c r="N546" s="261"/>
      <c r="O546" s="260"/>
      <c r="P546" s="253">
        <f t="shared" si="430"/>
        <v>0</v>
      </c>
      <c r="Q546" s="261"/>
      <c r="R546" s="260"/>
      <c r="S546" s="262">
        <f t="shared" si="431"/>
        <v>0</v>
      </c>
      <c r="T546" s="268"/>
      <c r="U546" s="263">
        <f t="shared" si="432"/>
        <v>0</v>
      </c>
      <c r="V546" s="64"/>
      <c r="W546" s="210">
        <f t="shared" si="443"/>
        <v>0</v>
      </c>
      <c r="X546" s="210" t="str">
        <f t="shared" si="433"/>
        <v>-</v>
      </c>
      <c r="Y546" s="210" t="e">
        <f>IF(X546, MATCH(J546, Y!$F$62:$H$62, 0), 0)</f>
        <v>#VALUE!</v>
      </c>
      <c r="Z546" s="210" cm="1">
        <f t="array" ref="Z546">IFERROR(IF($X546, INDEX(Appliances, $W546, $Y546+3), 0), 0)</f>
        <v>0</v>
      </c>
      <c r="AA546" s="64"/>
      <c r="AB546" s="211" t="b">
        <f t="shared" si="445"/>
        <v>0</v>
      </c>
      <c r="AC546" s="211" cm="1">
        <f t="array" ref="AC546">IF($AB546, INDEX(Appliances, $W546, 9), 0)</f>
        <v>0</v>
      </c>
      <c r="AD546" s="211" cm="1">
        <f t="array" ref="AD546">IF($AB546, INDEX(Appliances, $W546, 10), 0)</f>
        <v>0</v>
      </c>
      <c r="AE546" s="212">
        <f t="shared" si="434"/>
        <v>0</v>
      </c>
      <c r="AF546" s="213">
        <f t="shared" si="435"/>
        <v>0</v>
      </c>
      <c r="AG546" s="222" t="str">
        <f t="shared" si="436"/>
        <v>-</v>
      </c>
      <c r="AH546" s="210">
        <f>_xlfn.MAXIFS(Y!$F$61:$J$61, Y!$F$61:$J$61, "&lt;="&amp;AG546)</f>
        <v>0</v>
      </c>
      <c r="AI546" s="210" cm="1">
        <f t="array" ref="AI546">IFERROR(IF(AE546&gt;0, INDEX(Appliances, $W546, MATCH($AH546, Y!$F$61:$J$61, 0)+3),0), 0)</f>
        <v>0</v>
      </c>
      <c r="AJ546" s="64"/>
      <c r="AK546" s="211" t="b">
        <f t="shared" si="446"/>
        <v>0</v>
      </c>
      <c r="AL546" s="211" cm="1">
        <f t="array" ref="AL546">IF($AK546, INDEX(Appliances, $W546, 9), 0)</f>
        <v>0</v>
      </c>
      <c r="AM546" s="211" cm="1">
        <f t="array" ref="AM546">IF($AK546, INDEX(Appliances, $W546, 10), 0)</f>
        <v>0</v>
      </c>
      <c r="AN546" s="212">
        <f t="shared" si="437"/>
        <v>0</v>
      </c>
      <c r="AO546" s="213">
        <f t="shared" si="438"/>
        <v>0</v>
      </c>
      <c r="AP546" s="222" t="str">
        <f t="shared" si="439"/>
        <v>-</v>
      </c>
      <c r="AQ546" s="210">
        <f>_xlfn.MAXIFS(Y!$F$61:$J$61, Y!$F$61:$J$61, "&lt;="&amp;AP546)</f>
        <v>0</v>
      </c>
      <c r="AR546" s="210" cm="1">
        <f t="array" ref="AR546">IFERROR(IF(AN546&gt;0, INDEX(Appliances, $W546, MATCH($AQ546, Y!$F$61:$J$61, 0)+3),0), 0)</f>
        <v>0</v>
      </c>
      <c r="AS546" s="64"/>
      <c r="AT546" s="211" t="b">
        <f t="shared" si="447"/>
        <v>0</v>
      </c>
      <c r="AU546" s="211">
        <f t="shared" si="332"/>
        <v>0</v>
      </c>
      <c r="AV546" s="211">
        <f t="shared" si="333"/>
        <v>0</v>
      </c>
      <c r="AW546" s="212">
        <f t="shared" si="440"/>
        <v>0</v>
      </c>
      <c r="AX546" s="213">
        <f t="shared" si="441"/>
        <v>0</v>
      </c>
      <c r="AY546" s="222" t="str">
        <f t="shared" si="442"/>
        <v>-</v>
      </c>
      <c r="AZ546" s="210">
        <f>_xlfn.MAXIFS(Y!$F$61:$J$61, Y!$F$61:$J$61, "&lt;="&amp;AY546)</f>
        <v>0</v>
      </c>
      <c r="BA546" s="210" cm="1">
        <f t="array" ref="BA546">IFERROR(IF(AW546&gt;0, INDEX(Appliances, $W546, MATCH($AQ546, Y!$F$61:$J$61, 0)+3),0), 0)</f>
        <v>0</v>
      </c>
      <c r="BB546" s="64"/>
    </row>
    <row r="547" spans="1:54" s="264" customFormat="1" ht="12" x14ac:dyDescent="0.2">
      <c r="A547" s="64"/>
      <c r="B547" s="251">
        <v>525</v>
      </c>
      <c r="C547" s="255"/>
      <c r="D547" s="255"/>
      <c r="E547" s="256"/>
      <c r="F547" s="257" t="str">
        <f>IFERROR(VLOOKUP(E547, Z!$A$2:$C$4127, 3, FALSE), "")</f>
        <v/>
      </c>
      <c r="G547" s="258"/>
      <c r="H547" s="255"/>
      <c r="I547" s="255"/>
      <c r="J547" s="256"/>
      <c r="K547" s="259"/>
      <c r="L547" s="260"/>
      <c r="M547" s="253">
        <f t="shared" si="444"/>
        <v>0</v>
      </c>
      <c r="N547" s="261"/>
      <c r="O547" s="260"/>
      <c r="P547" s="253">
        <f t="shared" si="430"/>
        <v>0</v>
      </c>
      <c r="Q547" s="261"/>
      <c r="R547" s="260"/>
      <c r="S547" s="262">
        <f t="shared" si="431"/>
        <v>0</v>
      </c>
      <c r="T547" s="268"/>
      <c r="U547" s="263">
        <f t="shared" si="432"/>
        <v>0</v>
      </c>
      <c r="V547" s="64"/>
      <c r="W547" s="210">
        <f t="shared" si="443"/>
        <v>0</v>
      </c>
      <c r="X547" s="210" t="str">
        <f t="shared" si="433"/>
        <v>-</v>
      </c>
      <c r="Y547" s="210" t="e">
        <f>IF(X547, MATCH(J547, Y!$F$62:$H$62, 0), 0)</f>
        <v>#VALUE!</v>
      </c>
      <c r="Z547" s="210" cm="1">
        <f t="array" ref="Z547">IFERROR(IF($X547, INDEX(Appliances, $W547, $Y547+3), 0), 0)</f>
        <v>0</v>
      </c>
      <c r="AA547" s="64"/>
      <c r="AB547" s="211" t="b">
        <f t="shared" si="445"/>
        <v>0</v>
      </c>
      <c r="AC547" s="211" cm="1">
        <f t="array" ref="AC547">IF($AB547, INDEX(Appliances, $W547, 9), 0)</f>
        <v>0</v>
      </c>
      <c r="AD547" s="211" cm="1">
        <f t="array" ref="AD547">IF($AB547, INDEX(Appliances, $W547, 10), 0)</f>
        <v>0</v>
      </c>
      <c r="AE547" s="212">
        <f t="shared" si="434"/>
        <v>0</v>
      </c>
      <c r="AF547" s="213">
        <f t="shared" si="435"/>
        <v>0</v>
      </c>
      <c r="AG547" s="222" t="str">
        <f t="shared" si="436"/>
        <v>-</v>
      </c>
      <c r="AH547" s="210">
        <f>_xlfn.MAXIFS(Y!$F$61:$J$61, Y!$F$61:$J$61, "&lt;="&amp;AG547)</f>
        <v>0</v>
      </c>
      <c r="AI547" s="210" cm="1">
        <f t="array" ref="AI547">IFERROR(IF(AE547&gt;0, INDEX(Appliances, $W547, MATCH($AH547, Y!$F$61:$J$61, 0)+3),0), 0)</f>
        <v>0</v>
      </c>
      <c r="AJ547" s="64"/>
      <c r="AK547" s="211" t="b">
        <f t="shared" si="446"/>
        <v>0</v>
      </c>
      <c r="AL547" s="211" cm="1">
        <f t="array" ref="AL547">IF($AK547, INDEX(Appliances, $W547, 9), 0)</f>
        <v>0</v>
      </c>
      <c r="AM547" s="211" cm="1">
        <f t="array" ref="AM547">IF($AK547, INDEX(Appliances, $W547, 10), 0)</f>
        <v>0</v>
      </c>
      <c r="AN547" s="212">
        <f t="shared" si="437"/>
        <v>0</v>
      </c>
      <c r="AO547" s="213">
        <f t="shared" si="438"/>
        <v>0</v>
      </c>
      <c r="AP547" s="222" t="str">
        <f t="shared" si="439"/>
        <v>-</v>
      </c>
      <c r="AQ547" s="210">
        <f>_xlfn.MAXIFS(Y!$F$61:$J$61, Y!$F$61:$J$61, "&lt;="&amp;AP547)</f>
        <v>0</v>
      </c>
      <c r="AR547" s="210" cm="1">
        <f t="array" ref="AR547">IFERROR(IF(AN547&gt;0, INDEX(Appliances, $W547, MATCH($AQ547, Y!$F$61:$J$61, 0)+3),0), 0)</f>
        <v>0</v>
      </c>
      <c r="AS547" s="64"/>
      <c r="AT547" s="211" t="b">
        <f t="shared" si="447"/>
        <v>0</v>
      </c>
      <c r="AU547" s="211">
        <f t="shared" si="329"/>
        <v>0</v>
      </c>
      <c r="AV547" s="211">
        <f t="shared" si="330"/>
        <v>0</v>
      </c>
      <c r="AW547" s="212">
        <f t="shared" si="440"/>
        <v>0</v>
      </c>
      <c r="AX547" s="213">
        <f t="shared" si="441"/>
        <v>0</v>
      </c>
      <c r="AY547" s="222" t="str">
        <f t="shared" si="442"/>
        <v>-</v>
      </c>
      <c r="AZ547" s="210">
        <f>_xlfn.MAXIFS(Y!$F$61:$J$61, Y!$F$61:$J$61, "&lt;="&amp;AY547)</f>
        <v>0</v>
      </c>
      <c r="BA547" s="210" cm="1">
        <f t="array" ref="BA547">IFERROR(IF(AW547&gt;0, INDEX(Appliances, $W547, MATCH($AQ547, Y!$F$61:$J$61, 0)+3),0), 0)</f>
        <v>0</v>
      </c>
      <c r="BB547" s="64"/>
    </row>
    <row r="548" spans="1:54" s="264" customFormat="1" ht="12" x14ac:dyDescent="0.2">
      <c r="A548" s="64"/>
      <c r="B548" s="251">
        <v>526</v>
      </c>
      <c r="C548" s="255"/>
      <c r="D548" s="255"/>
      <c r="E548" s="256"/>
      <c r="F548" s="257" t="str">
        <f>IFERROR(VLOOKUP(E548, Z!$A$2:$C$4127, 3, FALSE), "")</f>
        <v/>
      </c>
      <c r="G548" s="258"/>
      <c r="H548" s="255"/>
      <c r="I548" s="255"/>
      <c r="J548" s="256"/>
      <c r="K548" s="259"/>
      <c r="L548" s="260"/>
      <c r="M548" s="253">
        <f t="shared" si="444"/>
        <v>0</v>
      </c>
      <c r="N548" s="261"/>
      <c r="O548" s="260"/>
      <c r="P548" s="253">
        <f t="shared" si="430"/>
        <v>0</v>
      </c>
      <c r="Q548" s="261"/>
      <c r="R548" s="260"/>
      <c r="S548" s="262">
        <f t="shared" si="431"/>
        <v>0</v>
      </c>
      <c r="T548" s="268"/>
      <c r="U548" s="263">
        <f t="shared" si="432"/>
        <v>0</v>
      </c>
      <c r="V548" s="64"/>
      <c r="W548" s="210">
        <f t="shared" si="443"/>
        <v>0</v>
      </c>
      <c r="X548" s="210" t="str">
        <f t="shared" si="433"/>
        <v>-</v>
      </c>
      <c r="Y548" s="210" t="e">
        <f>IF(X548, MATCH(J548, Y!$F$62:$H$62, 0), 0)</f>
        <v>#VALUE!</v>
      </c>
      <c r="Z548" s="210" cm="1">
        <f t="array" ref="Z548">IFERROR(IF($X548, INDEX(Appliances, $W548, $Y548+3), 0), 0)</f>
        <v>0</v>
      </c>
      <c r="AA548" s="64"/>
      <c r="AB548" s="211" t="b">
        <f t="shared" si="445"/>
        <v>0</v>
      </c>
      <c r="AC548" s="211" cm="1">
        <f t="array" ref="AC548">IF($AB548, INDEX(Appliances, $W548, 9), 0)</f>
        <v>0</v>
      </c>
      <c r="AD548" s="211" cm="1">
        <f t="array" ref="AD548">IF($AB548, INDEX(Appliances, $W548, 10), 0)</f>
        <v>0</v>
      </c>
      <c r="AE548" s="212">
        <f t="shared" si="434"/>
        <v>0</v>
      </c>
      <c r="AF548" s="213">
        <f t="shared" si="435"/>
        <v>0</v>
      </c>
      <c r="AG548" s="222" t="str">
        <f t="shared" si="436"/>
        <v>-</v>
      </c>
      <c r="AH548" s="210">
        <f>_xlfn.MAXIFS(Y!$F$61:$J$61, Y!$F$61:$J$61, "&lt;="&amp;AG548)</f>
        <v>0</v>
      </c>
      <c r="AI548" s="210" cm="1">
        <f t="array" ref="AI548">IFERROR(IF(AE548&gt;0, INDEX(Appliances, $W548, MATCH($AH548, Y!$F$61:$J$61, 0)+3),0), 0)</f>
        <v>0</v>
      </c>
      <c r="AJ548" s="64"/>
      <c r="AK548" s="211" t="b">
        <f t="shared" si="446"/>
        <v>0</v>
      </c>
      <c r="AL548" s="211" cm="1">
        <f t="array" ref="AL548">IF($AK548, INDEX(Appliances, $W548, 9), 0)</f>
        <v>0</v>
      </c>
      <c r="AM548" s="211" cm="1">
        <f t="array" ref="AM548">IF($AK548, INDEX(Appliances, $W548, 10), 0)</f>
        <v>0</v>
      </c>
      <c r="AN548" s="212">
        <f t="shared" si="437"/>
        <v>0</v>
      </c>
      <c r="AO548" s="213">
        <f t="shared" si="438"/>
        <v>0</v>
      </c>
      <c r="AP548" s="222" t="str">
        <f t="shared" si="439"/>
        <v>-</v>
      </c>
      <c r="AQ548" s="210">
        <f>_xlfn.MAXIFS(Y!$F$61:$J$61, Y!$F$61:$J$61, "&lt;="&amp;AP548)</f>
        <v>0</v>
      </c>
      <c r="AR548" s="210" cm="1">
        <f t="array" ref="AR548">IFERROR(IF(AN548&gt;0, INDEX(Appliances, $W548, MATCH($AQ548, Y!$F$61:$J$61, 0)+3),0), 0)</f>
        <v>0</v>
      </c>
      <c r="AS548" s="64"/>
      <c r="AT548" s="211" t="b">
        <f t="shared" si="447"/>
        <v>0</v>
      </c>
      <c r="AU548" s="211">
        <f t="shared" si="332"/>
        <v>0</v>
      </c>
      <c r="AV548" s="211">
        <f t="shared" si="333"/>
        <v>0</v>
      </c>
      <c r="AW548" s="212">
        <f t="shared" si="440"/>
        <v>0</v>
      </c>
      <c r="AX548" s="213">
        <f t="shared" si="441"/>
        <v>0</v>
      </c>
      <c r="AY548" s="222" t="str">
        <f t="shared" si="442"/>
        <v>-</v>
      </c>
      <c r="AZ548" s="210">
        <f>_xlfn.MAXIFS(Y!$F$61:$J$61, Y!$F$61:$J$61, "&lt;="&amp;AY548)</f>
        <v>0</v>
      </c>
      <c r="BA548" s="210" cm="1">
        <f t="array" ref="BA548">IFERROR(IF(AW548&gt;0, INDEX(Appliances, $W548, MATCH($AQ548, Y!$F$61:$J$61, 0)+3),0), 0)</f>
        <v>0</v>
      </c>
      <c r="BB548" s="64"/>
    </row>
    <row r="549" spans="1:54" s="264" customFormat="1" ht="12" x14ac:dyDescent="0.2">
      <c r="A549" s="64"/>
      <c r="B549" s="251">
        <v>527</v>
      </c>
      <c r="C549" s="255"/>
      <c r="D549" s="255"/>
      <c r="E549" s="256"/>
      <c r="F549" s="257" t="str">
        <f>IFERROR(VLOOKUP(E549, Z!$A$2:$C$4127, 3, FALSE), "")</f>
        <v/>
      </c>
      <c r="G549" s="258"/>
      <c r="H549" s="255"/>
      <c r="I549" s="255"/>
      <c r="J549" s="256"/>
      <c r="K549" s="259"/>
      <c r="L549" s="260"/>
      <c r="M549" s="253">
        <f t="shared" si="444"/>
        <v>0</v>
      </c>
      <c r="N549" s="261"/>
      <c r="O549" s="260"/>
      <c r="P549" s="253">
        <f t="shared" si="430"/>
        <v>0</v>
      </c>
      <c r="Q549" s="261"/>
      <c r="R549" s="260"/>
      <c r="S549" s="262">
        <f t="shared" si="431"/>
        <v>0</v>
      </c>
      <c r="T549" s="268"/>
      <c r="U549" s="263">
        <f t="shared" si="432"/>
        <v>0</v>
      </c>
      <c r="V549" s="64"/>
      <c r="W549" s="210">
        <f t="shared" si="443"/>
        <v>0</v>
      </c>
      <c r="X549" s="210" t="str">
        <f t="shared" si="433"/>
        <v>-</v>
      </c>
      <c r="Y549" s="210" t="e">
        <f>IF(X549, MATCH(J549, Y!$F$62:$H$62, 0), 0)</f>
        <v>#VALUE!</v>
      </c>
      <c r="Z549" s="210" cm="1">
        <f t="array" ref="Z549">IFERROR(IF($X549, INDEX(Appliances, $W549, $Y549+3), 0), 0)</f>
        <v>0</v>
      </c>
      <c r="AA549" s="64"/>
      <c r="AB549" s="211" t="b">
        <f t="shared" si="445"/>
        <v>0</v>
      </c>
      <c r="AC549" s="211" cm="1">
        <f t="array" ref="AC549">IF($AB549, INDEX(Appliances, $W549, 9), 0)</f>
        <v>0</v>
      </c>
      <c r="AD549" s="211" cm="1">
        <f t="array" ref="AD549">IF($AB549, INDEX(Appliances, $W549, 10), 0)</f>
        <v>0</v>
      </c>
      <c r="AE549" s="212">
        <f t="shared" si="434"/>
        <v>0</v>
      </c>
      <c r="AF549" s="213">
        <f t="shared" si="435"/>
        <v>0</v>
      </c>
      <c r="AG549" s="222" t="str">
        <f t="shared" si="436"/>
        <v>-</v>
      </c>
      <c r="AH549" s="210">
        <f>_xlfn.MAXIFS(Y!$F$61:$J$61, Y!$F$61:$J$61, "&lt;="&amp;AG549)</f>
        <v>0</v>
      </c>
      <c r="AI549" s="210" cm="1">
        <f t="array" ref="AI549">IFERROR(IF(AE549&gt;0, INDEX(Appliances, $W549, MATCH($AH549, Y!$F$61:$J$61, 0)+3),0), 0)</f>
        <v>0</v>
      </c>
      <c r="AJ549" s="64"/>
      <c r="AK549" s="211" t="b">
        <f t="shared" si="446"/>
        <v>0</v>
      </c>
      <c r="AL549" s="211" cm="1">
        <f t="array" ref="AL549">IF($AK549, INDEX(Appliances, $W549, 9), 0)</f>
        <v>0</v>
      </c>
      <c r="AM549" s="211" cm="1">
        <f t="array" ref="AM549">IF($AK549, INDEX(Appliances, $W549, 10), 0)</f>
        <v>0</v>
      </c>
      <c r="AN549" s="212">
        <f t="shared" si="437"/>
        <v>0</v>
      </c>
      <c r="AO549" s="213">
        <f t="shared" si="438"/>
        <v>0</v>
      </c>
      <c r="AP549" s="222" t="str">
        <f t="shared" si="439"/>
        <v>-</v>
      </c>
      <c r="AQ549" s="210">
        <f>_xlfn.MAXIFS(Y!$F$61:$J$61, Y!$F$61:$J$61, "&lt;="&amp;AP549)</f>
        <v>0</v>
      </c>
      <c r="AR549" s="210" cm="1">
        <f t="array" ref="AR549">IFERROR(IF(AN549&gt;0, INDEX(Appliances, $W549, MATCH($AQ549, Y!$F$61:$J$61, 0)+3),0), 0)</f>
        <v>0</v>
      </c>
      <c r="AS549" s="64"/>
      <c r="AT549" s="211" t="b">
        <f t="shared" si="447"/>
        <v>0</v>
      </c>
      <c r="AU549" s="211">
        <f t="shared" si="329"/>
        <v>0</v>
      </c>
      <c r="AV549" s="211">
        <f t="shared" si="330"/>
        <v>0</v>
      </c>
      <c r="AW549" s="212">
        <f t="shared" si="440"/>
        <v>0</v>
      </c>
      <c r="AX549" s="213">
        <f t="shared" si="441"/>
        <v>0</v>
      </c>
      <c r="AY549" s="222" t="str">
        <f t="shared" si="442"/>
        <v>-</v>
      </c>
      <c r="AZ549" s="210">
        <f>_xlfn.MAXIFS(Y!$F$61:$J$61, Y!$F$61:$J$61, "&lt;="&amp;AY549)</f>
        <v>0</v>
      </c>
      <c r="BA549" s="210" cm="1">
        <f t="array" ref="BA549">IFERROR(IF(AW549&gt;0, INDEX(Appliances, $W549, MATCH($AQ549, Y!$F$61:$J$61, 0)+3),0), 0)</f>
        <v>0</v>
      </c>
      <c r="BB549" s="64"/>
    </row>
    <row r="550" spans="1:54" s="264" customFormat="1" ht="12" x14ac:dyDescent="0.2">
      <c r="A550" s="64"/>
      <c r="B550" s="251">
        <v>528</v>
      </c>
      <c r="C550" s="255"/>
      <c r="D550" s="255"/>
      <c r="E550" s="256"/>
      <c r="F550" s="257" t="str">
        <f>IFERROR(VLOOKUP(E550, Z!$A$2:$C$4127, 3, FALSE), "")</f>
        <v/>
      </c>
      <c r="G550" s="258"/>
      <c r="H550" s="255"/>
      <c r="I550" s="255"/>
      <c r="J550" s="256"/>
      <c r="K550" s="259"/>
      <c r="L550" s="260"/>
      <c r="M550" s="253">
        <f t="shared" si="444"/>
        <v>0</v>
      </c>
      <c r="N550" s="261"/>
      <c r="O550" s="260"/>
      <c r="P550" s="253">
        <f t="shared" si="430"/>
        <v>0</v>
      </c>
      <c r="Q550" s="261"/>
      <c r="R550" s="260"/>
      <c r="S550" s="262">
        <f t="shared" si="431"/>
        <v>0</v>
      </c>
      <c r="T550" s="268"/>
      <c r="U550" s="263">
        <f t="shared" si="432"/>
        <v>0</v>
      </c>
      <c r="V550" s="64"/>
      <c r="W550" s="210">
        <f t="shared" si="443"/>
        <v>0</v>
      </c>
      <c r="X550" s="210" t="str">
        <f t="shared" si="433"/>
        <v>-</v>
      </c>
      <c r="Y550" s="210" t="e">
        <f>IF(X550, MATCH(J550, Y!$F$62:$H$62, 0), 0)</f>
        <v>#VALUE!</v>
      </c>
      <c r="Z550" s="210" cm="1">
        <f t="array" ref="Z550">IFERROR(IF($X550, INDEX(Appliances, $W550, $Y550+3), 0), 0)</f>
        <v>0</v>
      </c>
      <c r="AA550" s="64"/>
      <c r="AB550" s="211" t="b">
        <f t="shared" si="445"/>
        <v>0</v>
      </c>
      <c r="AC550" s="211" cm="1">
        <f t="array" ref="AC550">IF($AB550, INDEX(Appliances, $W550, 9), 0)</f>
        <v>0</v>
      </c>
      <c r="AD550" s="211" cm="1">
        <f t="array" ref="AD550">IF($AB550, INDEX(Appliances, $W550, 10), 0)</f>
        <v>0</v>
      </c>
      <c r="AE550" s="212">
        <f t="shared" si="434"/>
        <v>0</v>
      </c>
      <c r="AF550" s="213">
        <f t="shared" si="435"/>
        <v>0</v>
      </c>
      <c r="AG550" s="222" t="str">
        <f t="shared" si="436"/>
        <v>-</v>
      </c>
      <c r="AH550" s="210">
        <f>_xlfn.MAXIFS(Y!$F$61:$J$61, Y!$F$61:$J$61, "&lt;="&amp;AG550)</f>
        <v>0</v>
      </c>
      <c r="AI550" s="210" cm="1">
        <f t="array" ref="AI550">IFERROR(IF(AE550&gt;0, INDEX(Appliances, $W550, MATCH($AH550, Y!$F$61:$J$61, 0)+3),0), 0)</f>
        <v>0</v>
      </c>
      <c r="AJ550" s="64"/>
      <c r="AK550" s="211" t="b">
        <f t="shared" si="446"/>
        <v>0</v>
      </c>
      <c r="AL550" s="211" cm="1">
        <f t="array" ref="AL550">IF($AK550, INDEX(Appliances, $W550, 9), 0)</f>
        <v>0</v>
      </c>
      <c r="AM550" s="211" cm="1">
        <f t="array" ref="AM550">IF($AK550, INDEX(Appliances, $W550, 10), 0)</f>
        <v>0</v>
      </c>
      <c r="AN550" s="212">
        <f t="shared" si="437"/>
        <v>0</v>
      </c>
      <c r="AO550" s="213">
        <f t="shared" si="438"/>
        <v>0</v>
      </c>
      <c r="AP550" s="222" t="str">
        <f t="shared" si="439"/>
        <v>-</v>
      </c>
      <c r="AQ550" s="210">
        <f>_xlfn.MAXIFS(Y!$F$61:$J$61, Y!$F$61:$J$61, "&lt;="&amp;AP550)</f>
        <v>0</v>
      </c>
      <c r="AR550" s="210" cm="1">
        <f t="array" ref="AR550">IFERROR(IF(AN550&gt;0, INDEX(Appliances, $W550, MATCH($AQ550, Y!$F$61:$J$61, 0)+3),0), 0)</f>
        <v>0</v>
      </c>
      <c r="AS550" s="64"/>
      <c r="AT550" s="211" t="b">
        <f t="shared" si="447"/>
        <v>0</v>
      </c>
      <c r="AU550" s="211">
        <f t="shared" si="332"/>
        <v>0</v>
      </c>
      <c r="AV550" s="211">
        <f t="shared" si="333"/>
        <v>0</v>
      </c>
      <c r="AW550" s="212">
        <f t="shared" si="440"/>
        <v>0</v>
      </c>
      <c r="AX550" s="213">
        <f t="shared" si="441"/>
        <v>0</v>
      </c>
      <c r="AY550" s="222" t="str">
        <f t="shared" si="442"/>
        <v>-</v>
      </c>
      <c r="AZ550" s="210">
        <f>_xlfn.MAXIFS(Y!$F$61:$J$61, Y!$F$61:$J$61, "&lt;="&amp;AY550)</f>
        <v>0</v>
      </c>
      <c r="BA550" s="210" cm="1">
        <f t="array" ref="BA550">IFERROR(IF(AW550&gt;0, INDEX(Appliances, $W550, MATCH($AQ550, Y!$F$61:$J$61, 0)+3),0), 0)</f>
        <v>0</v>
      </c>
      <c r="BB550" s="64"/>
    </row>
    <row r="551" spans="1:54" s="264" customFormat="1" ht="12" x14ac:dyDescent="0.2">
      <c r="A551" s="64"/>
      <c r="B551" s="251">
        <v>529</v>
      </c>
      <c r="C551" s="255"/>
      <c r="D551" s="255"/>
      <c r="E551" s="256"/>
      <c r="F551" s="257" t="str">
        <f>IFERROR(VLOOKUP(E551, Z!$A$2:$C$4127, 3, FALSE), "")</f>
        <v/>
      </c>
      <c r="G551" s="258"/>
      <c r="H551" s="255"/>
      <c r="I551" s="255"/>
      <c r="J551" s="256"/>
      <c r="K551" s="259"/>
      <c r="L551" s="260"/>
      <c r="M551" s="253">
        <f t="shared" si="444"/>
        <v>0</v>
      </c>
      <c r="N551" s="261"/>
      <c r="O551" s="260"/>
      <c r="P551" s="253">
        <f t="shared" si="430"/>
        <v>0</v>
      </c>
      <c r="Q551" s="261"/>
      <c r="R551" s="260"/>
      <c r="S551" s="262">
        <f t="shared" si="431"/>
        <v>0</v>
      </c>
      <c r="T551" s="268"/>
      <c r="U551" s="263">
        <f t="shared" si="432"/>
        <v>0</v>
      </c>
      <c r="V551" s="64"/>
      <c r="W551" s="210">
        <f t="shared" si="443"/>
        <v>0</v>
      </c>
      <c r="X551" s="210" t="str">
        <f t="shared" si="433"/>
        <v>-</v>
      </c>
      <c r="Y551" s="210" t="e">
        <f>IF(X551, MATCH(J551, Y!$F$62:$H$62, 0), 0)</f>
        <v>#VALUE!</v>
      </c>
      <c r="Z551" s="210" cm="1">
        <f t="array" ref="Z551">IFERROR(IF($X551, INDEX(Appliances, $W551, $Y551+3), 0), 0)</f>
        <v>0</v>
      </c>
      <c r="AA551" s="64"/>
      <c r="AB551" s="211" t="b">
        <f t="shared" si="445"/>
        <v>0</v>
      </c>
      <c r="AC551" s="211" cm="1">
        <f t="array" ref="AC551">IF($AB551, INDEX(Appliances, $W551, 9), 0)</f>
        <v>0</v>
      </c>
      <c r="AD551" s="211" cm="1">
        <f t="array" ref="AD551">IF($AB551, INDEX(Appliances, $W551, 10), 0)</f>
        <v>0</v>
      </c>
      <c r="AE551" s="212">
        <f t="shared" si="434"/>
        <v>0</v>
      </c>
      <c r="AF551" s="213">
        <f t="shared" si="435"/>
        <v>0</v>
      </c>
      <c r="AG551" s="222" t="str">
        <f t="shared" si="436"/>
        <v>-</v>
      </c>
      <c r="AH551" s="210">
        <f>_xlfn.MAXIFS(Y!$F$61:$J$61, Y!$F$61:$J$61, "&lt;="&amp;AG551)</f>
        <v>0</v>
      </c>
      <c r="AI551" s="210" cm="1">
        <f t="array" ref="AI551">IFERROR(IF(AE551&gt;0, INDEX(Appliances, $W551, MATCH($AH551, Y!$F$61:$J$61, 0)+3),0), 0)</f>
        <v>0</v>
      </c>
      <c r="AJ551" s="64"/>
      <c r="AK551" s="211" t="b">
        <f t="shared" si="446"/>
        <v>0</v>
      </c>
      <c r="AL551" s="211" cm="1">
        <f t="array" ref="AL551">IF($AK551, INDEX(Appliances, $W551, 9), 0)</f>
        <v>0</v>
      </c>
      <c r="AM551" s="211" cm="1">
        <f t="array" ref="AM551">IF($AK551, INDEX(Appliances, $W551, 10), 0)</f>
        <v>0</v>
      </c>
      <c r="AN551" s="212">
        <f t="shared" si="437"/>
        <v>0</v>
      </c>
      <c r="AO551" s="213">
        <f t="shared" si="438"/>
        <v>0</v>
      </c>
      <c r="AP551" s="222" t="str">
        <f t="shared" si="439"/>
        <v>-</v>
      </c>
      <c r="AQ551" s="210">
        <f>_xlfn.MAXIFS(Y!$F$61:$J$61, Y!$F$61:$J$61, "&lt;="&amp;AP551)</f>
        <v>0</v>
      </c>
      <c r="AR551" s="210" cm="1">
        <f t="array" ref="AR551">IFERROR(IF(AN551&gt;0, INDEX(Appliances, $W551, MATCH($AQ551, Y!$F$61:$J$61, 0)+3),0), 0)</f>
        <v>0</v>
      </c>
      <c r="AS551" s="64"/>
      <c r="AT551" s="211" t="b">
        <f t="shared" si="447"/>
        <v>0</v>
      </c>
      <c r="AU551" s="211">
        <f t="shared" si="329"/>
        <v>0</v>
      </c>
      <c r="AV551" s="211">
        <f t="shared" si="330"/>
        <v>0</v>
      </c>
      <c r="AW551" s="212">
        <f t="shared" si="440"/>
        <v>0</v>
      </c>
      <c r="AX551" s="213">
        <f t="shared" si="441"/>
        <v>0</v>
      </c>
      <c r="AY551" s="222" t="str">
        <f t="shared" si="442"/>
        <v>-</v>
      </c>
      <c r="AZ551" s="210">
        <f>_xlfn.MAXIFS(Y!$F$61:$J$61, Y!$F$61:$J$61, "&lt;="&amp;AY551)</f>
        <v>0</v>
      </c>
      <c r="BA551" s="210" cm="1">
        <f t="array" ref="BA551">IFERROR(IF(AW551&gt;0, INDEX(Appliances, $W551, MATCH($AQ551, Y!$F$61:$J$61, 0)+3),0), 0)</f>
        <v>0</v>
      </c>
      <c r="BB551" s="64"/>
    </row>
    <row r="552" spans="1:54" s="264" customFormat="1" ht="12" x14ac:dyDescent="0.2">
      <c r="A552" s="64"/>
      <c r="B552" s="251">
        <v>530</v>
      </c>
      <c r="C552" s="255"/>
      <c r="D552" s="255"/>
      <c r="E552" s="256"/>
      <c r="F552" s="257" t="str">
        <f>IFERROR(VLOOKUP(E552, Z!$A$2:$C$4127, 3, FALSE), "")</f>
        <v/>
      </c>
      <c r="G552" s="258"/>
      <c r="H552" s="255"/>
      <c r="I552" s="255"/>
      <c r="J552" s="256"/>
      <c r="K552" s="259"/>
      <c r="L552" s="260"/>
      <c r="M552" s="253">
        <f t="shared" si="444"/>
        <v>0</v>
      </c>
      <c r="N552" s="261"/>
      <c r="O552" s="260"/>
      <c r="P552" s="253">
        <f t="shared" si="430"/>
        <v>0</v>
      </c>
      <c r="Q552" s="261"/>
      <c r="R552" s="260"/>
      <c r="S552" s="262">
        <f t="shared" si="431"/>
        <v>0</v>
      </c>
      <c r="T552" s="268"/>
      <c r="U552" s="263">
        <f t="shared" si="432"/>
        <v>0</v>
      </c>
      <c r="V552" s="64"/>
      <c r="W552" s="210">
        <f t="shared" si="443"/>
        <v>0</v>
      </c>
      <c r="X552" s="210" t="str">
        <f t="shared" si="433"/>
        <v>-</v>
      </c>
      <c r="Y552" s="210" t="e">
        <f>IF(X552, MATCH(J552, Y!$F$62:$H$62, 0), 0)</f>
        <v>#VALUE!</v>
      </c>
      <c r="Z552" s="210" cm="1">
        <f t="array" ref="Z552">IFERROR(IF($X552, INDEX(Appliances, $W552, $Y552+3), 0), 0)</f>
        <v>0</v>
      </c>
      <c r="AA552" s="64"/>
      <c r="AB552" s="211" t="b">
        <f t="shared" si="445"/>
        <v>0</v>
      </c>
      <c r="AC552" s="211" cm="1">
        <f t="array" ref="AC552">IF($AB552, INDEX(Appliances, $W552, 9), 0)</f>
        <v>0</v>
      </c>
      <c r="AD552" s="211" cm="1">
        <f t="array" ref="AD552">IF($AB552, INDEX(Appliances, $W552, 10), 0)</f>
        <v>0</v>
      </c>
      <c r="AE552" s="212">
        <f t="shared" si="434"/>
        <v>0</v>
      </c>
      <c r="AF552" s="213">
        <f t="shared" si="435"/>
        <v>0</v>
      </c>
      <c r="AG552" s="222" t="str">
        <f t="shared" si="436"/>
        <v>-</v>
      </c>
      <c r="AH552" s="210">
        <f>_xlfn.MAXIFS(Y!$F$61:$J$61, Y!$F$61:$J$61, "&lt;="&amp;AG552)</f>
        <v>0</v>
      </c>
      <c r="AI552" s="210" cm="1">
        <f t="array" ref="AI552">IFERROR(IF(AE552&gt;0, INDEX(Appliances, $W552, MATCH($AH552, Y!$F$61:$J$61, 0)+3),0), 0)</f>
        <v>0</v>
      </c>
      <c r="AJ552" s="64"/>
      <c r="AK552" s="211" t="b">
        <f t="shared" si="446"/>
        <v>0</v>
      </c>
      <c r="AL552" s="211" cm="1">
        <f t="array" ref="AL552">IF($AK552, INDEX(Appliances, $W552, 9), 0)</f>
        <v>0</v>
      </c>
      <c r="AM552" s="211" cm="1">
        <f t="array" ref="AM552">IF($AK552, INDEX(Appliances, $W552, 10), 0)</f>
        <v>0</v>
      </c>
      <c r="AN552" s="212">
        <f t="shared" si="437"/>
        <v>0</v>
      </c>
      <c r="AO552" s="213">
        <f t="shared" si="438"/>
        <v>0</v>
      </c>
      <c r="AP552" s="222" t="str">
        <f t="shared" si="439"/>
        <v>-</v>
      </c>
      <c r="AQ552" s="210">
        <f>_xlfn.MAXIFS(Y!$F$61:$J$61, Y!$F$61:$J$61, "&lt;="&amp;AP552)</f>
        <v>0</v>
      </c>
      <c r="AR552" s="210" cm="1">
        <f t="array" ref="AR552">IFERROR(IF(AN552&gt;0, INDEX(Appliances, $W552, MATCH($AQ552, Y!$F$61:$J$61, 0)+3),0), 0)</f>
        <v>0</v>
      </c>
      <c r="AS552" s="64"/>
      <c r="AT552" s="211" t="b">
        <f t="shared" si="447"/>
        <v>0</v>
      </c>
      <c r="AU552" s="211">
        <f t="shared" si="332"/>
        <v>0</v>
      </c>
      <c r="AV552" s="211">
        <f t="shared" si="333"/>
        <v>0</v>
      </c>
      <c r="AW552" s="212">
        <f t="shared" si="440"/>
        <v>0</v>
      </c>
      <c r="AX552" s="213">
        <f t="shared" si="441"/>
        <v>0</v>
      </c>
      <c r="AY552" s="222" t="str">
        <f t="shared" si="442"/>
        <v>-</v>
      </c>
      <c r="AZ552" s="210">
        <f>_xlfn.MAXIFS(Y!$F$61:$J$61, Y!$F$61:$J$61, "&lt;="&amp;AY552)</f>
        <v>0</v>
      </c>
      <c r="BA552" s="210" cm="1">
        <f t="array" ref="BA552">IFERROR(IF(AW552&gt;0, INDEX(Appliances, $W552, MATCH($AQ552, Y!$F$61:$J$61, 0)+3),0), 0)</f>
        <v>0</v>
      </c>
      <c r="BB552" s="64"/>
    </row>
    <row r="553" spans="1:54" s="264" customFormat="1" ht="12" x14ac:dyDescent="0.2">
      <c r="A553" s="64"/>
      <c r="B553" s="251">
        <v>531</v>
      </c>
      <c r="C553" s="255"/>
      <c r="D553" s="255"/>
      <c r="E553" s="256"/>
      <c r="F553" s="257" t="str">
        <f>IFERROR(VLOOKUP(E553, Z!$A$2:$C$4127, 3, FALSE), "")</f>
        <v/>
      </c>
      <c r="G553" s="258"/>
      <c r="H553" s="255"/>
      <c r="I553" s="255"/>
      <c r="J553" s="256"/>
      <c r="K553" s="259"/>
      <c r="L553" s="260"/>
      <c r="M553" s="253">
        <f t="shared" si="444"/>
        <v>0</v>
      </c>
      <c r="N553" s="261"/>
      <c r="O553" s="260"/>
      <c r="P553" s="253">
        <f t="shared" si="430"/>
        <v>0</v>
      </c>
      <c r="Q553" s="261"/>
      <c r="R553" s="260"/>
      <c r="S553" s="262">
        <f t="shared" si="431"/>
        <v>0</v>
      </c>
      <c r="T553" s="268"/>
      <c r="U553" s="263">
        <f t="shared" si="432"/>
        <v>0</v>
      </c>
      <c r="V553" s="64"/>
      <c r="W553" s="210">
        <f t="shared" si="443"/>
        <v>0</v>
      </c>
      <c r="X553" s="210" t="str">
        <f t="shared" si="433"/>
        <v>-</v>
      </c>
      <c r="Y553" s="210" t="e">
        <f>IF(X553, MATCH(J553, Y!$F$62:$H$62, 0), 0)</f>
        <v>#VALUE!</v>
      </c>
      <c r="Z553" s="210" cm="1">
        <f t="array" ref="Z553">IFERROR(IF($X553, INDEX(Appliances, $W553, $Y553+3), 0), 0)</f>
        <v>0</v>
      </c>
      <c r="AA553" s="64"/>
      <c r="AB553" s="211" t="b">
        <f t="shared" si="445"/>
        <v>0</v>
      </c>
      <c r="AC553" s="211" cm="1">
        <f t="array" ref="AC553">IF($AB553, INDEX(Appliances, $W553, 9), 0)</f>
        <v>0</v>
      </c>
      <c r="AD553" s="211" cm="1">
        <f t="array" ref="AD553">IF($AB553, INDEX(Appliances, $W553, 10), 0)</f>
        <v>0</v>
      </c>
      <c r="AE553" s="212">
        <f t="shared" si="434"/>
        <v>0</v>
      </c>
      <c r="AF553" s="213">
        <f t="shared" si="435"/>
        <v>0</v>
      </c>
      <c r="AG553" s="222" t="str">
        <f t="shared" si="436"/>
        <v>-</v>
      </c>
      <c r="AH553" s="210">
        <f>_xlfn.MAXIFS(Y!$F$61:$J$61, Y!$F$61:$J$61, "&lt;="&amp;AG553)</f>
        <v>0</v>
      </c>
      <c r="AI553" s="210" cm="1">
        <f t="array" ref="AI553">IFERROR(IF(AE553&gt;0, INDEX(Appliances, $W553, MATCH($AH553, Y!$F$61:$J$61, 0)+3),0), 0)</f>
        <v>0</v>
      </c>
      <c r="AJ553" s="64"/>
      <c r="AK553" s="211" t="b">
        <f t="shared" si="446"/>
        <v>0</v>
      </c>
      <c r="AL553" s="211" cm="1">
        <f t="array" ref="AL553">IF($AK553, INDEX(Appliances, $W553, 9), 0)</f>
        <v>0</v>
      </c>
      <c r="AM553" s="211" cm="1">
        <f t="array" ref="AM553">IF($AK553, INDEX(Appliances, $W553, 10), 0)</f>
        <v>0</v>
      </c>
      <c r="AN553" s="212">
        <f t="shared" si="437"/>
        <v>0</v>
      </c>
      <c r="AO553" s="213">
        <f t="shared" si="438"/>
        <v>0</v>
      </c>
      <c r="AP553" s="222" t="str">
        <f t="shared" si="439"/>
        <v>-</v>
      </c>
      <c r="AQ553" s="210">
        <f>_xlfn.MAXIFS(Y!$F$61:$J$61, Y!$F$61:$J$61, "&lt;="&amp;AP553)</f>
        <v>0</v>
      </c>
      <c r="AR553" s="210" cm="1">
        <f t="array" ref="AR553">IFERROR(IF(AN553&gt;0, INDEX(Appliances, $W553, MATCH($AQ553, Y!$F$61:$J$61, 0)+3),0), 0)</f>
        <v>0</v>
      </c>
      <c r="AS553" s="64"/>
      <c r="AT553" s="211" t="b">
        <f t="shared" si="447"/>
        <v>0</v>
      </c>
      <c r="AU553" s="211">
        <f t="shared" si="329"/>
        <v>0</v>
      </c>
      <c r="AV553" s="211">
        <f t="shared" si="330"/>
        <v>0</v>
      </c>
      <c r="AW553" s="212">
        <f t="shared" si="440"/>
        <v>0</v>
      </c>
      <c r="AX553" s="213">
        <f t="shared" si="441"/>
        <v>0</v>
      </c>
      <c r="AY553" s="222" t="str">
        <f t="shared" si="442"/>
        <v>-</v>
      </c>
      <c r="AZ553" s="210">
        <f>_xlfn.MAXIFS(Y!$F$61:$J$61, Y!$F$61:$J$61, "&lt;="&amp;AY553)</f>
        <v>0</v>
      </c>
      <c r="BA553" s="210" cm="1">
        <f t="array" ref="BA553">IFERROR(IF(AW553&gt;0, INDEX(Appliances, $W553, MATCH($AQ553, Y!$F$61:$J$61, 0)+3),0), 0)</f>
        <v>0</v>
      </c>
      <c r="BB553" s="64"/>
    </row>
    <row r="554" spans="1:54" s="264" customFormat="1" ht="12" x14ac:dyDescent="0.2">
      <c r="A554" s="64"/>
      <c r="B554" s="251">
        <v>532</v>
      </c>
      <c r="C554" s="255"/>
      <c r="D554" s="255"/>
      <c r="E554" s="256"/>
      <c r="F554" s="257" t="str">
        <f>IFERROR(VLOOKUP(E554, Z!$A$2:$C$4127, 3, FALSE), "")</f>
        <v/>
      </c>
      <c r="G554" s="258"/>
      <c r="H554" s="255"/>
      <c r="I554" s="255"/>
      <c r="J554" s="256"/>
      <c r="K554" s="259"/>
      <c r="L554" s="260"/>
      <c r="M554" s="253">
        <f t="shared" si="444"/>
        <v>0</v>
      </c>
      <c r="N554" s="261"/>
      <c r="O554" s="260"/>
      <c r="P554" s="253">
        <f t="shared" si="430"/>
        <v>0</v>
      </c>
      <c r="Q554" s="261"/>
      <c r="R554" s="260"/>
      <c r="S554" s="262">
        <f t="shared" si="431"/>
        <v>0</v>
      </c>
      <c r="T554" s="268"/>
      <c r="U554" s="263">
        <f t="shared" si="432"/>
        <v>0</v>
      </c>
      <c r="V554" s="64"/>
      <c r="W554" s="210">
        <f t="shared" si="443"/>
        <v>0</v>
      </c>
      <c r="X554" s="210" t="str">
        <f t="shared" si="433"/>
        <v>-</v>
      </c>
      <c r="Y554" s="210" t="e">
        <f>IF(X554, MATCH(J554, Y!$F$62:$H$62, 0), 0)</f>
        <v>#VALUE!</v>
      </c>
      <c r="Z554" s="210" cm="1">
        <f t="array" ref="Z554">IFERROR(IF($X554, INDEX(Appliances, $W554, $Y554+3), 0), 0)</f>
        <v>0</v>
      </c>
      <c r="AA554" s="64"/>
      <c r="AB554" s="211" t="b">
        <f t="shared" si="445"/>
        <v>0</v>
      </c>
      <c r="AC554" s="211" cm="1">
        <f t="array" ref="AC554">IF($AB554, INDEX(Appliances, $W554, 9), 0)</f>
        <v>0</v>
      </c>
      <c r="AD554" s="211" cm="1">
        <f t="array" ref="AD554">IF($AB554, INDEX(Appliances, $W554, 10), 0)</f>
        <v>0</v>
      </c>
      <c r="AE554" s="212">
        <f t="shared" si="434"/>
        <v>0</v>
      </c>
      <c r="AF554" s="213">
        <f t="shared" si="435"/>
        <v>0</v>
      </c>
      <c r="AG554" s="222" t="str">
        <f t="shared" si="436"/>
        <v>-</v>
      </c>
      <c r="AH554" s="210">
        <f>_xlfn.MAXIFS(Y!$F$61:$J$61, Y!$F$61:$J$61, "&lt;="&amp;AG554)</f>
        <v>0</v>
      </c>
      <c r="AI554" s="210" cm="1">
        <f t="array" ref="AI554">IFERROR(IF(AE554&gt;0, INDEX(Appliances, $W554, MATCH($AH554, Y!$F$61:$J$61, 0)+3),0), 0)</f>
        <v>0</v>
      </c>
      <c r="AJ554" s="64"/>
      <c r="AK554" s="211" t="b">
        <f t="shared" si="446"/>
        <v>0</v>
      </c>
      <c r="AL554" s="211" cm="1">
        <f t="array" ref="AL554">IF($AK554, INDEX(Appliances, $W554, 9), 0)</f>
        <v>0</v>
      </c>
      <c r="AM554" s="211" cm="1">
        <f t="array" ref="AM554">IF($AK554, INDEX(Appliances, $W554, 10), 0)</f>
        <v>0</v>
      </c>
      <c r="AN554" s="212">
        <f t="shared" si="437"/>
        <v>0</v>
      </c>
      <c r="AO554" s="213">
        <f t="shared" si="438"/>
        <v>0</v>
      </c>
      <c r="AP554" s="222" t="str">
        <f t="shared" si="439"/>
        <v>-</v>
      </c>
      <c r="AQ554" s="210">
        <f>_xlfn.MAXIFS(Y!$F$61:$J$61, Y!$F$61:$J$61, "&lt;="&amp;AP554)</f>
        <v>0</v>
      </c>
      <c r="AR554" s="210" cm="1">
        <f t="array" ref="AR554">IFERROR(IF(AN554&gt;0, INDEX(Appliances, $W554, MATCH($AQ554, Y!$F$61:$J$61, 0)+3),0), 0)</f>
        <v>0</v>
      </c>
      <c r="AS554" s="64"/>
      <c r="AT554" s="211" t="b">
        <f t="shared" si="447"/>
        <v>0</v>
      </c>
      <c r="AU554" s="211">
        <f t="shared" si="332"/>
        <v>0</v>
      </c>
      <c r="AV554" s="211">
        <f t="shared" si="333"/>
        <v>0</v>
      </c>
      <c r="AW554" s="212">
        <f t="shared" si="440"/>
        <v>0</v>
      </c>
      <c r="AX554" s="213">
        <f t="shared" si="441"/>
        <v>0</v>
      </c>
      <c r="AY554" s="222" t="str">
        <f t="shared" si="442"/>
        <v>-</v>
      </c>
      <c r="AZ554" s="210">
        <f>_xlfn.MAXIFS(Y!$F$61:$J$61, Y!$F$61:$J$61, "&lt;="&amp;AY554)</f>
        <v>0</v>
      </c>
      <c r="BA554" s="210" cm="1">
        <f t="array" ref="BA554">IFERROR(IF(AW554&gt;0, INDEX(Appliances, $W554, MATCH($AQ554, Y!$F$61:$J$61, 0)+3),0), 0)</f>
        <v>0</v>
      </c>
      <c r="BB554" s="64"/>
    </row>
    <row r="555" spans="1:54" s="264" customFormat="1" ht="12" x14ac:dyDescent="0.2">
      <c r="A555" s="64"/>
      <c r="B555" s="251">
        <v>533</v>
      </c>
      <c r="C555" s="255"/>
      <c r="D555" s="255"/>
      <c r="E555" s="256"/>
      <c r="F555" s="257" t="str">
        <f>IFERROR(VLOOKUP(E555, Z!$A$2:$C$4127, 3, FALSE), "")</f>
        <v/>
      </c>
      <c r="G555" s="258"/>
      <c r="H555" s="255"/>
      <c r="I555" s="255"/>
      <c r="J555" s="256"/>
      <c r="K555" s="259"/>
      <c r="L555" s="260"/>
      <c r="M555" s="253">
        <f t="shared" si="444"/>
        <v>0</v>
      </c>
      <c r="N555" s="261"/>
      <c r="O555" s="260"/>
      <c r="P555" s="253">
        <f t="shared" si="430"/>
        <v>0</v>
      </c>
      <c r="Q555" s="261"/>
      <c r="R555" s="260"/>
      <c r="S555" s="262">
        <f t="shared" si="431"/>
        <v>0</v>
      </c>
      <c r="T555" s="268"/>
      <c r="U555" s="263">
        <f t="shared" si="432"/>
        <v>0</v>
      </c>
      <c r="V555" s="64"/>
      <c r="W555" s="210">
        <f t="shared" si="443"/>
        <v>0</v>
      </c>
      <c r="X555" s="210" t="str">
        <f t="shared" si="433"/>
        <v>-</v>
      </c>
      <c r="Y555" s="210" t="e">
        <f>IF(X555, MATCH(J555, Y!$F$62:$H$62, 0), 0)</f>
        <v>#VALUE!</v>
      </c>
      <c r="Z555" s="210" cm="1">
        <f t="array" ref="Z555">IFERROR(IF($X555, INDEX(Appliances, $W555, $Y555+3), 0), 0)</f>
        <v>0</v>
      </c>
      <c r="AA555" s="64"/>
      <c r="AB555" s="211" t="b">
        <f t="shared" si="445"/>
        <v>0</v>
      </c>
      <c r="AC555" s="211" cm="1">
        <f t="array" ref="AC555">IF($AB555, INDEX(Appliances, $W555, 9), 0)</f>
        <v>0</v>
      </c>
      <c r="AD555" s="211" cm="1">
        <f t="array" ref="AD555">IF($AB555, INDEX(Appliances, $W555, 10), 0)</f>
        <v>0</v>
      </c>
      <c r="AE555" s="212">
        <f t="shared" si="434"/>
        <v>0</v>
      </c>
      <c r="AF555" s="213">
        <f t="shared" si="435"/>
        <v>0</v>
      </c>
      <c r="AG555" s="222" t="str">
        <f t="shared" si="436"/>
        <v>-</v>
      </c>
      <c r="AH555" s="210">
        <f>_xlfn.MAXIFS(Y!$F$61:$J$61, Y!$F$61:$J$61, "&lt;="&amp;AG555)</f>
        <v>0</v>
      </c>
      <c r="AI555" s="210" cm="1">
        <f t="array" ref="AI555">IFERROR(IF(AE555&gt;0, INDEX(Appliances, $W555, MATCH($AH555, Y!$F$61:$J$61, 0)+3),0), 0)</f>
        <v>0</v>
      </c>
      <c r="AJ555" s="64"/>
      <c r="AK555" s="211" t="b">
        <f t="shared" si="446"/>
        <v>0</v>
      </c>
      <c r="AL555" s="211" cm="1">
        <f t="array" ref="AL555">IF($AK555, INDEX(Appliances, $W555, 9), 0)</f>
        <v>0</v>
      </c>
      <c r="AM555" s="211" cm="1">
        <f t="array" ref="AM555">IF($AK555, INDEX(Appliances, $W555, 10), 0)</f>
        <v>0</v>
      </c>
      <c r="AN555" s="212">
        <f t="shared" si="437"/>
        <v>0</v>
      </c>
      <c r="AO555" s="213">
        <f t="shared" si="438"/>
        <v>0</v>
      </c>
      <c r="AP555" s="222" t="str">
        <f t="shared" si="439"/>
        <v>-</v>
      </c>
      <c r="AQ555" s="210">
        <f>_xlfn.MAXIFS(Y!$F$61:$J$61, Y!$F$61:$J$61, "&lt;="&amp;AP555)</f>
        <v>0</v>
      </c>
      <c r="AR555" s="210" cm="1">
        <f t="array" ref="AR555">IFERROR(IF(AN555&gt;0, INDEX(Appliances, $W555, MATCH($AQ555, Y!$F$61:$J$61, 0)+3),0), 0)</f>
        <v>0</v>
      </c>
      <c r="AS555" s="64"/>
      <c r="AT555" s="211" t="b">
        <f t="shared" si="447"/>
        <v>0</v>
      </c>
      <c r="AU555" s="211">
        <f t="shared" si="329"/>
        <v>0</v>
      </c>
      <c r="AV555" s="211">
        <f t="shared" si="330"/>
        <v>0</v>
      </c>
      <c r="AW555" s="212">
        <f t="shared" si="440"/>
        <v>0</v>
      </c>
      <c r="AX555" s="213">
        <f t="shared" si="441"/>
        <v>0</v>
      </c>
      <c r="AY555" s="222" t="str">
        <f t="shared" si="442"/>
        <v>-</v>
      </c>
      <c r="AZ555" s="210">
        <f>_xlfn.MAXIFS(Y!$F$61:$J$61, Y!$F$61:$J$61, "&lt;="&amp;AY555)</f>
        <v>0</v>
      </c>
      <c r="BA555" s="210" cm="1">
        <f t="array" ref="BA555">IFERROR(IF(AW555&gt;0, INDEX(Appliances, $W555, MATCH($AQ555, Y!$F$61:$J$61, 0)+3),0), 0)</f>
        <v>0</v>
      </c>
      <c r="BB555" s="64"/>
    </row>
    <row r="556" spans="1:54" s="264" customFormat="1" ht="12" x14ac:dyDescent="0.2">
      <c r="A556" s="64"/>
      <c r="B556" s="251">
        <v>534</v>
      </c>
      <c r="C556" s="255"/>
      <c r="D556" s="255"/>
      <c r="E556" s="256"/>
      <c r="F556" s="257" t="str">
        <f>IFERROR(VLOOKUP(E556, Z!$A$2:$C$4127, 3, FALSE), "")</f>
        <v/>
      </c>
      <c r="G556" s="258"/>
      <c r="H556" s="255"/>
      <c r="I556" s="255"/>
      <c r="J556" s="256"/>
      <c r="K556" s="259"/>
      <c r="L556" s="260"/>
      <c r="M556" s="253">
        <f t="shared" si="444"/>
        <v>0</v>
      </c>
      <c r="N556" s="261"/>
      <c r="O556" s="260"/>
      <c r="P556" s="253">
        <f t="shared" si="430"/>
        <v>0</v>
      </c>
      <c r="Q556" s="261"/>
      <c r="R556" s="260"/>
      <c r="S556" s="262">
        <f t="shared" si="431"/>
        <v>0</v>
      </c>
      <c r="T556" s="268"/>
      <c r="U556" s="263">
        <f t="shared" si="432"/>
        <v>0</v>
      </c>
      <c r="V556" s="64"/>
      <c r="W556" s="210">
        <f t="shared" si="443"/>
        <v>0</v>
      </c>
      <c r="X556" s="210" t="str">
        <f t="shared" si="433"/>
        <v>-</v>
      </c>
      <c r="Y556" s="210" t="e">
        <f>IF(X556, MATCH(J556, Y!$F$62:$H$62, 0), 0)</f>
        <v>#VALUE!</v>
      </c>
      <c r="Z556" s="210" cm="1">
        <f t="array" ref="Z556">IFERROR(IF($X556, INDEX(Appliances, $W556, $Y556+3), 0), 0)</f>
        <v>0</v>
      </c>
      <c r="AA556" s="64"/>
      <c r="AB556" s="211" t="b">
        <f t="shared" si="445"/>
        <v>0</v>
      </c>
      <c r="AC556" s="211" cm="1">
        <f t="array" ref="AC556">IF($AB556, INDEX(Appliances, $W556, 9), 0)</f>
        <v>0</v>
      </c>
      <c r="AD556" s="211" cm="1">
        <f t="array" ref="AD556">IF($AB556, INDEX(Appliances, $W556, 10), 0)</f>
        <v>0</v>
      </c>
      <c r="AE556" s="212">
        <f t="shared" si="434"/>
        <v>0</v>
      </c>
      <c r="AF556" s="213">
        <f t="shared" si="435"/>
        <v>0</v>
      </c>
      <c r="AG556" s="222" t="str">
        <f t="shared" si="436"/>
        <v>-</v>
      </c>
      <c r="AH556" s="210">
        <f>_xlfn.MAXIFS(Y!$F$61:$J$61, Y!$F$61:$J$61, "&lt;="&amp;AG556)</f>
        <v>0</v>
      </c>
      <c r="AI556" s="210" cm="1">
        <f t="array" ref="AI556">IFERROR(IF(AE556&gt;0, INDEX(Appliances, $W556, MATCH($AH556, Y!$F$61:$J$61, 0)+3),0), 0)</f>
        <v>0</v>
      </c>
      <c r="AJ556" s="64"/>
      <c r="AK556" s="211" t="b">
        <f t="shared" si="446"/>
        <v>0</v>
      </c>
      <c r="AL556" s="211" cm="1">
        <f t="array" ref="AL556">IF($AK556, INDEX(Appliances, $W556, 9), 0)</f>
        <v>0</v>
      </c>
      <c r="AM556" s="211" cm="1">
        <f t="array" ref="AM556">IF($AK556, INDEX(Appliances, $W556, 10), 0)</f>
        <v>0</v>
      </c>
      <c r="AN556" s="212">
        <f t="shared" si="437"/>
        <v>0</v>
      </c>
      <c r="AO556" s="213">
        <f t="shared" si="438"/>
        <v>0</v>
      </c>
      <c r="AP556" s="222" t="str">
        <f t="shared" si="439"/>
        <v>-</v>
      </c>
      <c r="AQ556" s="210">
        <f>_xlfn.MAXIFS(Y!$F$61:$J$61, Y!$F$61:$J$61, "&lt;="&amp;AP556)</f>
        <v>0</v>
      </c>
      <c r="AR556" s="210" cm="1">
        <f t="array" ref="AR556">IFERROR(IF(AN556&gt;0, INDEX(Appliances, $W556, MATCH($AQ556, Y!$F$61:$J$61, 0)+3),0), 0)</f>
        <v>0</v>
      </c>
      <c r="AS556" s="64"/>
      <c r="AT556" s="211" t="b">
        <f t="shared" si="447"/>
        <v>0</v>
      </c>
      <c r="AU556" s="211">
        <f t="shared" si="332"/>
        <v>0</v>
      </c>
      <c r="AV556" s="211">
        <f t="shared" si="333"/>
        <v>0</v>
      </c>
      <c r="AW556" s="212">
        <f t="shared" si="440"/>
        <v>0</v>
      </c>
      <c r="AX556" s="213">
        <f t="shared" si="441"/>
        <v>0</v>
      </c>
      <c r="AY556" s="222" t="str">
        <f t="shared" si="442"/>
        <v>-</v>
      </c>
      <c r="AZ556" s="210">
        <f>_xlfn.MAXIFS(Y!$F$61:$J$61, Y!$F$61:$J$61, "&lt;="&amp;AY556)</f>
        <v>0</v>
      </c>
      <c r="BA556" s="210" cm="1">
        <f t="array" ref="BA556">IFERROR(IF(AW556&gt;0, INDEX(Appliances, $W556, MATCH($AQ556, Y!$F$61:$J$61, 0)+3),0), 0)</f>
        <v>0</v>
      </c>
      <c r="BB556" s="64"/>
    </row>
    <row r="557" spans="1:54" s="264" customFormat="1" ht="12" x14ac:dyDescent="0.2">
      <c r="A557" s="64"/>
      <c r="B557" s="251">
        <v>535</v>
      </c>
      <c r="C557" s="255"/>
      <c r="D557" s="255"/>
      <c r="E557" s="256"/>
      <c r="F557" s="257" t="str">
        <f>IFERROR(VLOOKUP(E557, Z!$A$2:$C$4127, 3, FALSE), "")</f>
        <v/>
      </c>
      <c r="G557" s="258"/>
      <c r="H557" s="255"/>
      <c r="I557" s="255"/>
      <c r="J557" s="256"/>
      <c r="K557" s="259"/>
      <c r="L557" s="260"/>
      <c r="M557" s="253">
        <f t="shared" si="444"/>
        <v>0</v>
      </c>
      <c r="N557" s="261"/>
      <c r="O557" s="260"/>
      <c r="P557" s="253">
        <f t="shared" si="430"/>
        <v>0</v>
      </c>
      <c r="Q557" s="261"/>
      <c r="R557" s="260"/>
      <c r="S557" s="262">
        <f t="shared" si="431"/>
        <v>0</v>
      </c>
      <c r="T557" s="268"/>
      <c r="U557" s="263">
        <f t="shared" si="432"/>
        <v>0</v>
      </c>
      <c r="V557" s="64"/>
      <c r="W557" s="210">
        <f t="shared" si="443"/>
        <v>0</v>
      </c>
      <c r="X557" s="210" t="str">
        <f t="shared" si="433"/>
        <v>-</v>
      </c>
      <c r="Y557" s="210" t="e">
        <f>IF(X557, MATCH(J557, Y!$F$62:$H$62, 0), 0)</f>
        <v>#VALUE!</v>
      </c>
      <c r="Z557" s="210" cm="1">
        <f t="array" ref="Z557">IFERROR(IF($X557, INDEX(Appliances, $W557, $Y557+3), 0), 0)</f>
        <v>0</v>
      </c>
      <c r="AA557" s="64"/>
      <c r="AB557" s="211" t="b">
        <f t="shared" si="445"/>
        <v>0</v>
      </c>
      <c r="AC557" s="211" cm="1">
        <f t="array" ref="AC557">IF($AB557, INDEX(Appliances, $W557, 9), 0)</f>
        <v>0</v>
      </c>
      <c r="AD557" s="211" cm="1">
        <f t="array" ref="AD557">IF($AB557, INDEX(Appliances, $W557, 10), 0)</f>
        <v>0</v>
      </c>
      <c r="AE557" s="212">
        <f t="shared" si="434"/>
        <v>0</v>
      </c>
      <c r="AF557" s="213">
        <f t="shared" si="435"/>
        <v>0</v>
      </c>
      <c r="AG557" s="222" t="str">
        <f t="shared" si="436"/>
        <v>-</v>
      </c>
      <c r="AH557" s="210">
        <f>_xlfn.MAXIFS(Y!$F$61:$J$61, Y!$F$61:$J$61, "&lt;="&amp;AG557)</f>
        <v>0</v>
      </c>
      <c r="AI557" s="210" cm="1">
        <f t="array" ref="AI557">IFERROR(IF(AE557&gt;0, INDEX(Appliances, $W557, MATCH($AH557, Y!$F$61:$J$61, 0)+3),0), 0)</f>
        <v>0</v>
      </c>
      <c r="AJ557" s="64"/>
      <c r="AK557" s="211" t="b">
        <f t="shared" si="446"/>
        <v>0</v>
      </c>
      <c r="AL557" s="211" cm="1">
        <f t="array" ref="AL557">IF($AK557, INDEX(Appliances, $W557, 9), 0)</f>
        <v>0</v>
      </c>
      <c r="AM557" s="211" cm="1">
        <f t="array" ref="AM557">IF($AK557, INDEX(Appliances, $W557, 10), 0)</f>
        <v>0</v>
      </c>
      <c r="AN557" s="212">
        <f t="shared" si="437"/>
        <v>0</v>
      </c>
      <c r="AO557" s="213">
        <f t="shared" si="438"/>
        <v>0</v>
      </c>
      <c r="AP557" s="222" t="str">
        <f t="shared" si="439"/>
        <v>-</v>
      </c>
      <c r="AQ557" s="210">
        <f>_xlfn.MAXIFS(Y!$F$61:$J$61, Y!$F$61:$J$61, "&lt;="&amp;AP557)</f>
        <v>0</v>
      </c>
      <c r="AR557" s="210" cm="1">
        <f t="array" ref="AR557">IFERROR(IF(AN557&gt;0, INDEX(Appliances, $W557, MATCH($AQ557, Y!$F$61:$J$61, 0)+3),0), 0)</f>
        <v>0</v>
      </c>
      <c r="AS557" s="64"/>
      <c r="AT557" s="211" t="b">
        <f t="shared" si="447"/>
        <v>0</v>
      </c>
      <c r="AU557" s="211">
        <f t="shared" si="329"/>
        <v>0</v>
      </c>
      <c r="AV557" s="211">
        <f t="shared" si="330"/>
        <v>0</v>
      </c>
      <c r="AW557" s="212">
        <f t="shared" si="440"/>
        <v>0</v>
      </c>
      <c r="AX557" s="213">
        <f t="shared" si="441"/>
        <v>0</v>
      </c>
      <c r="AY557" s="222" t="str">
        <f t="shared" si="442"/>
        <v>-</v>
      </c>
      <c r="AZ557" s="210">
        <f>_xlfn.MAXIFS(Y!$F$61:$J$61, Y!$F$61:$J$61, "&lt;="&amp;AY557)</f>
        <v>0</v>
      </c>
      <c r="BA557" s="210" cm="1">
        <f t="array" ref="BA557">IFERROR(IF(AW557&gt;0, INDEX(Appliances, $W557, MATCH($AQ557, Y!$F$61:$J$61, 0)+3),0), 0)</f>
        <v>0</v>
      </c>
      <c r="BB557" s="64"/>
    </row>
    <row r="558" spans="1:54" s="264" customFormat="1" ht="12" x14ac:dyDescent="0.2">
      <c r="A558" s="64"/>
      <c r="B558" s="251">
        <v>536</v>
      </c>
      <c r="C558" s="255"/>
      <c r="D558" s="255"/>
      <c r="E558" s="256"/>
      <c r="F558" s="257" t="str">
        <f>IFERROR(VLOOKUP(E558, Z!$A$2:$C$4127, 3, FALSE), "")</f>
        <v/>
      </c>
      <c r="G558" s="258"/>
      <c r="H558" s="255"/>
      <c r="I558" s="255"/>
      <c r="J558" s="256"/>
      <c r="K558" s="259"/>
      <c r="L558" s="260"/>
      <c r="M558" s="253">
        <f t="shared" si="444"/>
        <v>0</v>
      </c>
      <c r="N558" s="261"/>
      <c r="O558" s="260"/>
      <c r="P558" s="253">
        <f t="shared" si="430"/>
        <v>0</v>
      </c>
      <c r="Q558" s="261"/>
      <c r="R558" s="260"/>
      <c r="S558" s="262">
        <f t="shared" si="431"/>
        <v>0</v>
      </c>
      <c r="T558" s="268"/>
      <c r="U558" s="263">
        <f t="shared" si="432"/>
        <v>0</v>
      </c>
      <c r="V558" s="64"/>
      <c r="W558" s="210">
        <f t="shared" si="443"/>
        <v>0</v>
      </c>
      <c r="X558" s="210" t="str">
        <f t="shared" si="433"/>
        <v>-</v>
      </c>
      <c r="Y558" s="210" t="e">
        <f>IF(X558, MATCH(J558, Y!$F$62:$H$62, 0), 0)</f>
        <v>#VALUE!</v>
      </c>
      <c r="Z558" s="210" cm="1">
        <f t="array" ref="Z558">IFERROR(IF($X558, INDEX(Appliances, $W558, $Y558+3), 0), 0)</f>
        <v>0</v>
      </c>
      <c r="AA558" s="64"/>
      <c r="AB558" s="211" t="b">
        <f t="shared" si="445"/>
        <v>0</v>
      </c>
      <c r="AC558" s="211" cm="1">
        <f t="array" ref="AC558">IF($AB558, INDEX(Appliances, $W558, 9), 0)</f>
        <v>0</v>
      </c>
      <c r="AD558" s="211" cm="1">
        <f t="array" ref="AD558">IF($AB558, INDEX(Appliances, $W558, 10), 0)</f>
        <v>0</v>
      </c>
      <c r="AE558" s="212">
        <f t="shared" si="434"/>
        <v>0</v>
      </c>
      <c r="AF558" s="213">
        <f t="shared" si="435"/>
        <v>0</v>
      </c>
      <c r="AG558" s="222" t="str">
        <f t="shared" si="436"/>
        <v>-</v>
      </c>
      <c r="AH558" s="210">
        <f>_xlfn.MAXIFS(Y!$F$61:$J$61, Y!$F$61:$J$61, "&lt;="&amp;AG558)</f>
        <v>0</v>
      </c>
      <c r="AI558" s="210" cm="1">
        <f t="array" ref="AI558">IFERROR(IF(AE558&gt;0, INDEX(Appliances, $W558, MATCH($AH558, Y!$F$61:$J$61, 0)+3),0), 0)</f>
        <v>0</v>
      </c>
      <c r="AJ558" s="64"/>
      <c r="AK558" s="211" t="b">
        <f t="shared" si="446"/>
        <v>0</v>
      </c>
      <c r="AL558" s="211" cm="1">
        <f t="array" ref="AL558">IF($AK558, INDEX(Appliances, $W558, 9), 0)</f>
        <v>0</v>
      </c>
      <c r="AM558" s="211" cm="1">
        <f t="array" ref="AM558">IF($AK558, INDEX(Appliances, $W558, 10), 0)</f>
        <v>0</v>
      </c>
      <c r="AN558" s="212">
        <f t="shared" si="437"/>
        <v>0</v>
      </c>
      <c r="AO558" s="213">
        <f t="shared" si="438"/>
        <v>0</v>
      </c>
      <c r="AP558" s="222" t="str">
        <f t="shared" si="439"/>
        <v>-</v>
      </c>
      <c r="AQ558" s="210">
        <f>_xlfn.MAXIFS(Y!$F$61:$J$61, Y!$F$61:$J$61, "&lt;="&amp;AP558)</f>
        <v>0</v>
      </c>
      <c r="AR558" s="210" cm="1">
        <f t="array" ref="AR558">IFERROR(IF(AN558&gt;0, INDEX(Appliances, $W558, MATCH($AQ558, Y!$F$61:$J$61, 0)+3),0), 0)</f>
        <v>0</v>
      </c>
      <c r="AS558" s="64"/>
      <c r="AT558" s="211" t="b">
        <f t="shared" si="447"/>
        <v>0</v>
      </c>
      <c r="AU558" s="211">
        <f t="shared" si="332"/>
        <v>0</v>
      </c>
      <c r="AV558" s="211">
        <f t="shared" si="333"/>
        <v>0</v>
      </c>
      <c r="AW558" s="212">
        <f t="shared" si="440"/>
        <v>0</v>
      </c>
      <c r="AX558" s="213">
        <f t="shared" si="441"/>
        <v>0</v>
      </c>
      <c r="AY558" s="222" t="str">
        <f t="shared" si="442"/>
        <v>-</v>
      </c>
      <c r="AZ558" s="210">
        <f>_xlfn.MAXIFS(Y!$F$61:$J$61, Y!$F$61:$J$61, "&lt;="&amp;AY558)</f>
        <v>0</v>
      </c>
      <c r="BA558" s="210" cm="1">
        <f t="array" ref="BA558">IFERROR(IF(AW558&gt;0, INDEX(Appliances, $W558, MATCH($AQ558, Y!$F$61:$J$61, 0)+3),0), 0)</f>
        <v>0</v>
      </c>
      <c r="BB558" s="64"/>
    </row>
    <row r="559" spans="1:54" s="264" customFormat="1" ht="12" x14ac:dyDescent="0.2">
      <c r="A559" s="64"/>
      <c r="B559" s="251">
        <v>537</v>
      </c>
      <c r="C559" s="255"/>
      <c r="D559" s="255"/>
      <c r="E559" s="256"/>
      <c r="F559" s="257" t="str">
        <f>IFERROR(VLOOKUP(E559, Z!$A$2:$C$4127, 3, FALSE), "")</f>
        <v/>
      </c>
      <c r="G559" s="258"/>
      <c r="H559" s="255"/>
      <c r="I559" s="255"/>
      <c r="J559" s="256"/>
      <c r="K559" s="259"/>
      <c r="L559" s="260"/>
      <c r="M559" s="253">
        <f t="shared" si="444"/>
        <v>0</v>
      </c>
      <c r="N559" s="261"/>
      <c r="O559" s="260"/>
      <c r="P559" s="253">
        <f t="shared" si="430"/>
        <v>0</v>
      </c>
      <c r="Q559" s="261"/>
      <c r="R559" s="260"/>
      <c r="S559" s="262">
        <f t="shared" si="431"/>
        <v>0</v>
      </c>
      <c r="T559" s="268"/>
      <c r="U559" s="263">
        <f t="shared" si="432"/>
        <v>0</v>
      </c>
      <c r="V559" s="64"/>
      <c r="W559" s="210">
        <f t="shared" si="443"/>
        <v>0</v>
      </c>
      <c r="X559" s="210" t="str">
        <f t="shared" si="433"/>
        <v>-</v>
      </c>
      <c r="Y559" s="210" t="e">
        <f>IF(X559, MATCH(J559, Y!$F$62:$H$62, 0), 0)</f>
        <v>#VALUE!</v>
      </c>
      <c r="Z559" s="210" cm="1">
        <f t="array" ref="Z559">IFERROR(IF($X559, INDEX(Appliances, $W559, $Y559+3), 0), 0)</f>
        <v>0</v>
      </c>
      <c r="AA559" s="64"/>
      <c r="AB559" s="211" t="b">
        <f t="shared" si="445"/>
        <v>0</v>
      </c>
      <c r="AC559" s="211" cm="1">
        <f t="array" ref="AC559">IF($AB559, INDEX(Appliances, $W559, 9), 0)</f>
        <v>0</v>
      </c>
      <c r="AD559" s="211" cm="1">
        <f t="array" ref="AD559">IF($AB559, INDEX(Appliances, $W559, 10), 0)</f>
        <v>0</v>
      </c>
      <c r="AE559" s="212">
        <f t="shared" si="434"/>
        <v>0</v>
      </c>
      <c r="AF559" s="213">
        <f t="shared" si="435"/>
        <v>0</v>
      </c>
      <c r="AG559" s="222" t="str">
        <f t="shared" si="436"/>
        <v>-</v>
      </c>
      <c r="AH559" s="210">
        <f>_xlfn.MAXIFS(Y!$F$61:$J$61, Y!$F$61:$J$61, "&lt;="&amp;AG559)</f>
        <v>0</v>
      </c>
      <c r="AI559" s="210" cm="1">
        <f t="array" ref="AI559">IFERROR(IF(AE559&gt;0, INDEX(Appliances, $W559, MATCH($AH559, Y!$F$61:$J$61, 0)+3),0), 0)</f>
        <v>0</v>
      </c>
      <c r="AJ559" s="64"/>
      <c r="AK559" s="211" t="b">
        <f t="shared" si="446"/>
        <v>0</v>
      </c>
      <c r="AL559" s="211" cm="1">
        <f t="array" ref="AL559">IF($AK559, INDEX(Appliances, $W559, 9), 0)</f>
        <v>0</v>
      </c>
      <c r="AM559" s="211" cm="1">
        <f t="array" ref="AM559">IF($AK559, INDEX(Appliances, $W559, 10), 0)</f>
        <v>0</v>
      </c>
      <c r="AN559" s="212">
        <f t="shared" si="437"/>
        <v>0</v>
      </c>
      <c r="AO559" s="213">
        <f t="shared" si="438"/>
        <v>0</v>
      </c>
      <c r="AP559" s="222" t="str">
        <f t="shared" si="439"/>
        <v>-</v>
      </c>
      <c r="AQ559" s="210">
        <f>_xlfn.MAXIFS(Y!$F$61:$J$61, Y!$F$61:$J$61, "&lt;="&amp;AP559)</f>
        <v>0</v>
      </c>
      <c r="AR559" s="210" cm="1">
        <f t="array" ref="AR559">IFERROR(IF(AN559&gt;0, INDEX(Appliances, $W559, MATCH($AQ559, Y!$F$61:$J$61, 0)+3),0), 0)</f>
        <v>0</v>
      </c>
      <c r="AS559" s="64"/>
      <c r="AT559" s="211" t="b">
        <f t="shared" si="447"/>
        <v>0</v>
      </c>
      <c r="AU559" s="211">
        <f t="shared" si="329"/>
        <v>0</v>
      </c>
      <c r="AV559" s="211">
        <f t="shared" si="330"/>
        <v>0</v>
      </c>
      <c r="AW559" s="212">
        <f t="shared" si="440"/>
        <v>0</v>
      </c>
      <c r="AX559" s="213">
        <f t="shared" si="441"/>
        <v>0</v>
      </c>
      <c r="AY559" s="222" t="str">
        <f t="shared" si="442"/>
        <v>-</v>
      </c>
      <c r="AZ559" s="210">
        <f>_xlfn.MAXIFS(Y!$F$61:$J$61, Y!$F$61:$J$61, "&lt;="&amp;AY559)</f>
        <v>0</v>
      </c>
      <c r="BA559" s="210" cm="1">
        <f t="array" ref="BA559">IFERROR(IF(AW559&gt;0, INDEX(Appliances, $W559, MATCH($AQ559, Y!$F$61:$J$61, 0)+3),0), 0)</f>
        <v>0</v>
      </c>
      <c r="BB559" s="64"/>
    </row>
    <row r="560" spans="1:54" s="264" customFormat="1" ht="12" x14ac:dyDescent="0.2">
      <c r="A560" s="64"/>
      <c r="B560" s="251">
        <v>538</v>
      </c>
      <c r="C560" s="255"/>
      <c r="D560" s="255"/>
      <c r="E560" s="256"/>
      <c r="F560" s="257" t="str">
        <f>IFERROR(VLOOKUP(E560, Z!$A$2:$C$4127, 3, FALSE), "")</f>
        <v/>
      </c>
      <c r="G560" s="258"/>
      <c r="H560" s="255"/>
      <c r="I560" s="255"/>
      <c r="J560" s="256"/>
      <c r="K560" s="259"/>
      <c r="L560" s="260"/>
      <c r="M560" s="253">
        <f t="shared" si="444"/>
        <v>0</v>
      </c>
      <c r="N560" s="261"/>
      <c r="O560" s="260"/>
      <c r="P560" s="253">
        <f t="shared" si="430"/>
        <v>0</v>
      </c>
      <c r="Q560" s="261"/>
      <c r="R560" s="260"/>
      <c r="S560" s="262">
        <f t="shared" si="431"/>
        <v>0</v>
      </c>
      <c r="T560" s="268"/>
      <c r="U560" s="263">
        <f t="shared" si="432"/>
        <v>0</v>
      </c>
      <c r="V560" s="64"/>
      <c r="W560" s="210">
        <f t="shared" si="443"/>
        <v>0</v>
      </c>
      <c r="X560" s="210" t="str">
        <f t="shared" si="433"/>
        <v>-</v>
      </c>
      <c r="Y560" s="210" t="e">
        <f>IF(X560, MATCH(J560, Y!$F$62:$H$62, 0), 0)</f>
        <v>#VALUE!</v>
      </c>
      <c r="Z560" s="210" cm="1">
        <f t="array" ref="Z560">IFERROR(IF($X560, INDEX(Appliances, $W560, $Y560+3), 0), 0)</f>
        <v>0</v>
      </c>
      <c r="AA560" s="64"/>
      <c r="AB560" s="211" t="b">
        <f t="shared" si="445"/>
        <v>0</v>
      </c>
      <c r="AC560" s="211" cm="1">
        <f t="array" ref="AC560">IF($AB560, INDEX(Appliances, $W560, 9), 0)</f>
        <v>0</v>
      </c>
      <c r="AD560" s="211" cm="1">
        <f t="array" ref="AD560">IF($AB560, INDEX(Appliances, $W560, 10), 0)</f>
        <v>0</v>
      </c>
      <c r="AE560" s="212">
        <f t="shared" si="434"/>
        <v>0</v>
      </c>
      <c r="AF560" s="213">
        <f t="shared" si="435"/>
        <v>0</v>
      </c>
      <c r="AG560" s="222" t="str">
        <f t="shared" si="436"/>
        <v>-</v>
      </c>
      <c r="AH560" s="210">
        <f>_xlfn.MAXIFS(Y!$F$61:$J$61, Y!$F$61:$J$61, "&lt;="&amp;AG560)</f>
        <v>0</v>
      </c>
      <c r="AI560" s="210" cm="1">
        <f t="array" ref="AI560">IFERROR(IF(AE560&gt;0, INDEX(Appliances, $W560, MATCH($AH560, Y!$F$61:$J$61, 0)+3),0), 0)</f>
        <v>0</v>
      </c>
      <c r="AJ560" s="64"/>
      <c r="AK560" s="211" t="b">
        <f t="shared" si="446"/>
        <v>0</v>
      </c>
      <c r="AL560" s="211" cm="1">
        <f t="array" ref="AL560">IF($AK560, INDEX(Appliances, $W560, 9), 0)</f>
        <v>0</v>
      </c>
      <c r="AM560" s="211" cm="1">
        <f t="array" ref="AM560">IF($AK560, INDEX(Appliances, $W560, 10), 0)</f>
        <v>0</v>
      </c>
      <c r="AN560" s="212">
        <f t="shared" si="437"/>
        <v>0</v>
      </c>
      <c r="AO560" s="213">
        <f t="shared" si="438"/>
        <v>0</v>
      </c>
      <c r="AP560" s="222" t="str">
        <f t="shared" si="439"/>
        <v>-</v>
      </c>
      <c r="AQ560" s="210">
        <f>_xlfn.MAXIFS(Y!$F$61:$J$61, Y!$F$61:$J$61, "&lt;="&amp;AP560)</f>
        <v>0</v>
      </c>
      <c r="AR560" s="210" cm="1">
        <f t="array" ref="AR560">IFERROR(IF(AN560&gt;0, INDEX(Appliances, $W560, MATCH($AQ560, Y!$F$61:$J$61, 0)+3),0), 0)</f>
        <v>0</v>
      </c>
      <c r="AS560" s="64"/>
      <c r="AT560" s="211" t="b">
        <f t="shared" si="447"/>
        <v>0</v>
      </c>
      <c r="AU560" s="211">
        <f t="shared" si="332"/>
        <v>0</v>
      </c>
      <c r="AV560" s="211">
        <f t="shared" si="333"/>
        <v>0</v>
      </c>
      <c r="AW560" s="212">
        <f t="shared" si="440"/>
        <v>0</v>
      </c>
      <c r="AX560" s="213">
        <f t="shared" si="441"/>
        <v>0</v>
      </c>
      <c r="AY560" s="222" t="str">
        <f t="shared" si="442"/>
        <v>-</v>
      </c>
      <c r="AZ560" s="210">
        <f>_xlfn.MAXIFS(Y!$F$61:$J$61, Y!$F$61:$J$61, "&lt;="&amp;AY560)</f>
        <v>0</v>
      </c>
      <c r="BA560" s="210" cm="1">
        <f t="array" ref="BA560">IFERROR(IF(AW560&gt;0, INDEX(Appliances, $W560, MATCH($AQ560, Y!$F$61:$J$61, 0)+3),0), 0)</f>
        <v>0</v>
      </c>
      <c r="BB560" s="64"/>
    </row>
    <row r="561" spans="1:54" s="264" customFormat="1" ht="12" x14ac:dyDescent="0.2">
      <c r="A561" s="64"/>
      <c r="B561" s="251">
        <v>539</v>
      </c>
      <c r="C561" s="255"/>
      <c r="D561" s="255"/>
      <c r="E561" s="256"/>
      <c r="F561" s="257" t="str">
        <f>IFERROR(VLOOKUP(E561, Z!$A$2:$C$4127, 3, FALSE), "")</f>
        <v/>
      </c>
      <c r="G561" s="258"/>
      <c r="H561" s="255"/>
      <c r="I561" s="255"/>
      <c r="J561" s="256"/>
      <c r="K561" s="259"/>
      <c r="L561" s="260"/>
      <c r="M561" s="253">
        <f t="shared" si="444"/>
        <v>0</v>
      </c>
      <c r="N561" s="261"/>
      <c r="O561" s="260"/>
      <c r="P561" s="253">
        <f t="shared" si="430"/>
        <v>0</v>
      </c>
      <c r="Q561" s="261"/>
      <c r="R561" s="260"/>
      <c r="S561" s="262">
        <f t="shared" si="431"/>
        <v>0</v>
      </c>
      <c r="T561" s="268"/>
      <c r="U561" s="263">
        <f t="shared" si="432"/>
        <v>0</v>
      </c>
      <c r="V561" s="64"/>
      <c r="W561" s="210">
        <f t="shared" si="443"/>
        <v>0</v>
      </c>
      <c r="X561" s="210" t="str">
        <f t="shared" si="433"/>
        <v>-</v>
      </c>
      <c r="Y561" s="210" t="e">
        <f>IF(X561, MATCH(J561, Y!$F$62:$H$62, 0), 0)</f>
        <v>#VALUE!</v>
      </c>
      <c r="Z561" s="210" cm="1">
        <f t="array" ref="Z561">IFERROR(IF($X561, INDEX(Appliances, $W561, $Y561+3), 0), 0)</f>
        <v>0</v>
      </c>
      <c r="AA561" s="64"/>
      <c r="AB561" s="211" t="b">
        <f t="shared" si="445"/>
        <v>0</v>
      </c>
      <c r="AC561" s="211" cm="1">
        <f t="array" ref="AC561">IF($AB561, INDEX(Appliances, $W561, 9), 0)</f>
        <v>0</v>
      </c>
      <c r="AD561" s="211" cm="1">
        <f t="array" ref="AD561">IF($AB561, INDEX(Appliances, $W561, 10), 0)</f>
        <v>0</v>
      </c>
      <c r="AE561" s="212">
        <f t="shared" si="434"/>
        <v>0</v>
      </c>
      <c r="AF561" s="213">
        <f t="shared" si="435"/>
        <v>0</v>
      </c>
      <c r="AG561" s="222" t="str">
        <f t="shared" si="436"/>
        <v>-</v>
      </c>
      <c r="AH561" s="210">
        <f>_xlfn.MAXIFS(Y!$F$61:$J$61, Y!$F$61:$J$61, "&lt;="&amp;AG561)</f>
        <v>0</v>
      </c>
      <c r="AI561" s="210" cm="1">
        <f t="array" ref="AI561">IFERROR(IF(AE561&gt;0, INDEX(Appliances, $W561, MATCH($AH561, Y!$F$61:$J$61, 0)+3),0), 0)</f>
        <v>0</v>
      </c>
      <c r="AJ561" s="64"/>
      <c r="AK561" s="211" t="b">
        <f t="shared" si="446"/>
        <v>0</v>
      </c>
      <c r="AL561" s="211" cm="1">
        <f t="array" ref="AL561">IF($AK561, INDEX(Appliances, $W561, 9), 0)</f>
        <v>0</v>
      </c>
      <c r="AM561" s="211" cm="1">
        <f t="array" ref="AM561">IF($AK561, INDEX(Appliances, $W561, 10), 0)</f>
        <v>0</v>
      </c>
      <c r="AN561" s="212">
        <f t="shared" si="437"/>
        <v>0</v>
      </c>
      <c r="AO561" s="213">
        <f t="shared" si="438"/>
        <v>0</v>
      </c>
      <c r="AP561" s="222" t="str">
        <f t="shared" si="439"/>
        <v>-</v>
      </c>
      <c r="AQ561" s="210">
        <f>_xlfn.MAXIFS(Y!$F$61:$J$61, Y!$F$61:$J$61, "&lt;="&amp;AP561)</f>
        <v>0</v>
      </c>
      <c r="AR561" s="210" cm="1">
        <f t="array" ref="AR561">IFERROR(IF(AN561&gt;0, INDEX(Appliances, $W561, MATCH($AQ561, Y!$F$61:$J$61, 0)+3),0), 0)</f>
        <v>0</v>
      </c>
      <c r="AS561" s="64"/>
      <c r="AT561" s="211" t="b">
        <f t="shared" si="447"/>
        <v>0</v>
      </c>
      <c r="AU561" s="211">
        <f t="shared" si="329"/>
        <v>0</v>
      </c>
      <c r="AV561" s="211">
        <f t="shared" si="330"/>
        <v>0</v>
      </c>
      <c r="AW561" s="212">
        <f t="shared" si="440"/>
        <v>0</v>
      </c>
      <c r="AX561" s="213">
        <f t="shared" si="441"/>
        <v>0</v>
      </c>
      <c r="AY561" s="222" t="str">
        <f t="shared" si="442"/>
        <v>-</v>
      </c>
      <c r="AZ561" s="210">
        <f>_xlfn.MAXIFS(Y!$F$61:$J$61, Y!$F$61:$J$61, "&lt;="&amp;AY561)</f>
        <v>0</v>
      </c>
      <c r="BA561" s="210" cm="1">
        <f t="array" ref="BA561">IFERROR(IF(AW561&gt;0, INDEX(Appliances, $W561, MATCH($AQ561, Y!$F$61:$J$61, 0)+3),0), 0)</f>
        <v>0</v>
      </c>
      <c r="BB561" s="64"/>
    </row>
    <row r="562" spans="1:54" s="264" customFormat="1" ht="12" x14ac:dyDescent="0.2">
      <c r="A562" s="64"/>
      <c r="B562" s="251">
        <v>540</v>
      </c>
      <c r="C562" s="255"/>
      <c r="D562" s="255"/>
      <c r="E562" s="256"/>
      <c r="F562" s="257" t="str">
        <f>IFERROR(VLOOKUP(E562, Z!$A$2:$C$4127, 3, FALSE), "")</f>
        <v/>
      </c>
      <c r="G562" s="258"/>
      <c r="H562" s="255"/>
      <c r="I562" s="255"/>
      <c r="J562" s="256"/>
      <c r="K562" s="259"/>
      <c r="L562" s="260"/>
      <c r="M562" s="253">
        <f t="shared" si="444"/>
        <v>0</v>
      </c>
      <c r="N562" s="261"/>
      <c r="O562" s="260"/>
      <c r="P562" s="253">
        <f t="shared" si="430"/>
        <v>0</v>
      </c>
      <c r="Q562" s="261"/>
      <c r="R562" s="260"/>
      <c r="S562" s="262">
        <f t="shared" si="431"/>
        <v>0</v>
      </c>
      <c r="T562" s="268"/>
      <c r="U562" s="263">
        <f t="shared" si="432"/>
        <v>0</v>
      </c>
      <c r="V562" s="64"/>
      <c r="W562" s="210">
        <f t="shared" si="443"/>
        <v>0</v>
      </c>
      <c r="X562" s="210" t="str">
        <f t="shared" si="433"/>
        <v>-</v>
      </c>
      <c r="Y562" s="210" t="e">
        <f>IF(X562, MATCH(J562, Y!$F$62:$H$62, 0), 0)</f>
        <v>#VALUE!</v>
      </c>
      <c r="Z562" s="210" cm="1">
        <f t="array" ref="Z562">IFERROR(IF($X562, INDEX(Appliances, $W562, $Y562+3), 0), 0)</f>
        <v>0</v>
      </c>
      <c r="AA562" s="64"/>
      <c r="AB562" s="211" t="b">
        <f t="shared" si="445"/>
        <v>0</v>
      </c>
      <c r="AC562" s="211" cm="1">
        <f t="array" ref="AC562">IF($AB562, INDEX(Appliances, $W562, 9), 0)</f>
        <v>0</v>
      </c>
      <c r="AD562" s="211" cm="1">
        <f t="array" ref="AD562">IF($AB562, INDEX(Appliances, $W562, 10), 0)</f>
        <v>0</v>
      </c>
      <c r="AE562" s="212">
        <f t="shared" si="434"/>
        <v>0</v>
      </c>
      <c r="AF562" s="213">
        <f t="shared" si="435"/>
        <v>0</v>
      </c>
      <c r="AG562" s="222" t="str">
        <f t="shared" si="436"/>
        <v>-</v>
      </c>
      <c r="AH562" s="210">
        <f>_xlfn.MAXIFS(Y!$F$61:$J$61, Y!$F$61:$J$61, "&lt;="&amp;AG562)</f>
        <v>0</v>
      </c>
      <c r="AI562" s="210" cm="1">
        <f t="array" ref="AI562">IFERROR(IF(AE562&gt;0, INDEX(Appliances, $W562, MATCH($AH562, Y!$F$61:$J$61, 0)+3),0), 0)</f>
        <v>0</v>
      </c>
      <c r="AJ562" s="64"/>
      <c r="AK562" s="211" t="b">
        <f t="shared" si="446"/>
        <v>0</v>
      </c>
      <c r="AL562" s="211" cm="1">
        <f t="array" ref="AL562">IF($AK562, INDEX(Appliances, $W562, 9), 0)</f>
        <v>0</v>
      </c>
      <c r="AM562" s="211" cm="1">
        <f t="array" ref="AM562">IF($AK562, INDEX(Appliances, $W562, 10), 0)</f>
        <v>0</v>
      </c>
      <c r="AN562" s="212">
        <f t="shared" si="437"/>
        <v>0</v>
      </c>
      <c r="AO562" s="213">
        <f t="shared" si="438"/>
        <v>0</v>
      </c>
      <c r="AP562" s="222" t="str">
        <f t="shared" si="439"/>
        <v>-</v>
      </c>
      <c r="AQ562" s="210">
        <f>_xlfn.MAXIFS(Y!$F$61:$J$61, Y!$F$61:$J$61, "&lt;="&amp;AP562)</f>
        <v>0</v>
      </c>
      <c r="AR562" s="210" cm="1">
        <f t="array" ref="AR562">IFERROR(IF(AN562&gt;0, INDEX(Appliances, $W562, MATCH($AQ562, Y!$F$61:$J$61, 0)+3),0), 0)</f>
        <v>0</v>
      </c>
      <c r="AS562" s="64"/>
      <c r="AT562" s="211" t="b">
        <f t="shared" si="447"/>
        <v>0</v>
      </c>
      <c r="AU562" s="211">
        <f t="shared" si="332"/>
        <v>0</v>
      </c>
      <c r="AV562" s="211">
        <f t="shared" si="333"/>
        <v>0</v>
      </c>
      <c r="AW562" s="212">
        <f t="shared" si="440"/>
        <v>0</v>
      </c>
      <c r="AX562" s="213">
        <f t="shared" si="441"/>
        <v>0</v>
      </c>
      <c r="AY562" s="222" t="str">
        <f t="shared" si="442"/>
        <v>-</v>
      </c>
      <c r="AZ562" s="210">
        <f>_xlfn.MAXIFS(Y!$F$61:$J$61, Y!$F$61:$J$61, "&lt;="&amp;AY562)</f>
        <v>0</v>
      </c>
      <c r="BA562" s="210" cm="1">
        <f t="array" ref="BA562">IFERROR(IF(AW562&gt;0, INDEX(Appliances, $W562, MATCH($AQ562, Y!$F$61:$J$61, 0)+3),0), 0)</f>
        <v>0</v>
      </c>
      <c r="BB562" s="64"/>
    </row>
    <row r="563" spans="1:54" s="264" customFormat="1" ht="12" x14ac:dyDescent="0.2">
      <c r="A563" s="64"/>
      <c r="B563" s="251">
        <v>541</v>
      </c>
      <c r="C563" s="255"/>
      <c r="D563" s="255"/>
      <c r="E563" s="256"/>
      <c r="F563" s="257" t="str">
        <f>IFERROR(VLOOKUP(E563, Z!$A$2:$C$4127, 3, FALSE), "")</f>
        <v/>
      </c>
      <c r="G563" s="258"/>
      <c r="H563" s="255"/>
      <c r="I563" s="255"/>
      <c r="J563" s="256"/>
      <c r="K563" s="259"/>
      <c r="L563" s="260"/>
      <c r="M563" s="253">
        <f t="shared" si="444"/>
        <v>0</v>
      </c>
      <c r="N563" s="261"/>
      <c r="O563" s="260"/>
      <c r="P563" s="253">
        <f t="shared" si="430"/>
        <v>0</v>
      </c>
      <c r="Q563" s="261"/>
      <c r="R563" s="260"/>
      <c r="S563" s="262">
        <f t="shared" si="431"/>
        <v>0</v>
      </c>
      <c r="T563" s="268"/>
      <c r="U563" s="263">
        <f t="shared" si="432"/>
        <v>0</v>
      </c>
      <c r="V563" s="64"/>
      <c r="W563" s="210">
        <f t="shared" si="443"/>
        <v>0</v>
      </c>
      <c r="X563" s="210" t="str">
        <f t="shared" si="433"/>
        <v>-</v>
      </c>
      <c r="Y563" s="210" t="e">
        <f>IF(X563, MATCH(J563, Y!$F$62:$H$62, 0), 0)</f>
        <v>#VALUE!</v>
      </c>
      <c r="Z563" s="210" cm="1">
        <f t="array" ref="Z563">IFERROR(IF($X563, INDEX(Appliances, $W563, $Y563+3), 0), 0)</f>
        <v>0</v>
      </c>
      <c r="AA563" s="64"/>
      <c r="AB563" s="211" t="b">
        <f t="shared" si="445"/>
        <v>0</v>
      </c>
      <c r="AC563" s="211" cm="1">
        <f t="array" ref="AC563">IF($AB563, INDEX(Appliances, $W563, 9), 0)</f>
        <v>0</v>
      </c>
      <c r="AD563" s="211" cm="1">
        <f t="array" ref="AD563">IF($AB563, INDEX(Appliances, $W563, 10), 0)</f>
        <v>0</v>
      </c>
      <c r="AE563" s="212">
        <f t="shared" si="434"/>
        <v>0</v>
      </c>
      <c r="AF563" s="213">
        <f t="shared" si="435"/>
        <v>0</v>
      </c>
      <c r="AG563" s="222" t="str">
        <f t="shared" si="436"/>
        <v>-</v>
      </c>
      <c r="AH563" s="210">
        <f>_xlfn.MAXIFS(Y!$F$61:$J$61, Y!$F$61:$J$61, "&lt;="&amp;AG563)</f>
        <v>0</v>
      </c>
      <c r="AI563" s="210" cm="1">
        <f t="array" ref="AI563">IFERROR(IF(AE563&gt;0, INDEX(Appliances, $W563, MATCH($AH563, Y!$F$61:$J$61, 0)+3),0), 0)</f>
        <v>0</v>
      </c>
      <c r="AJ563" s="64"/>
      <c r="AK563" s="211" t="b">
        <f t="shared" si="446"/>
        <v>0</v>
      </c>
      <c r="AL563" s="211" cm="1">
        <f t="array" ref="AL563">IF($AK563, INDEX(Appliances, $W563, 9), 0)</f>
        <v>0</v>
      </c>
      <c r="AM563" s="211" cm="1">
        <f t="array" ref="AM563">IF($AK563, INDEX(Appliances, $W563, 10), 0)</f>
        <v>0</v>
      </c>
      <c r="AN563" s="212">
        <f t="shared" si="437"/>
        <v>0</v>
      </c>
      <c r="AO563" s="213">
        <f t="shared" si="438"/>
        <v>0</v>
      </c>
      <c r="AP563" s="222" t="str">
        <f t="shared" si="439"/>
        <v>-</v>
      </c>
      <c r="AQ563" s="210">
        <f>_xlfn.MAXIFS(Y!$F$61:$J$61, Y!$F$61:$J$61, "&lt;="&amp;AP563)</f>
        <v>0</v>
      </c>
      <c r="AR563" s="210" cm="1">
        <f t="array" ref="AR563">IFERROR(IF(AN563&gt;0, INDEX(Appliances, $W563, MATCH($AQ563, Y!$F$61:$J$61, 0)+3),0), 0)</f>
        <v>0</v>
      </c>
      <c r="AS563" s="64"/>
      <c r="AT563" s="211" t="b">
        <f t="shared" si="447"/>
        <v>0</v>
      </c>
      <c r="AU563" s="211">
        <f t="shared" si="329"/>
        <v>0</v>
      </c>
      <c r="AV563" s="211">
        <f t="shared" si="330"/>
        <v>0</v>
      </c>
      <c r="AW563" s="212">
        <f t="shared" si="440"/>
        <v>0</v>
      </c>
      <c r="AX563" s="213">
        <f t="shared" si="441"/>
        <v>0</v>
      </c>
      <c r="AY563" s="222" t="str">
        <f t="shared" si="442"/>
        <v>-</v>
      </c>
      <c r="AZ563" s="210">
        <f>_xlfn.MAXIFS(Y!$F$61:$J$61, Y!$F$61:$J$61, "&lt;="&amp;AY563)</f>
        <v>0</v>
      </c>
      <c r="BA563" s="210" cm="1">
        <f t="array" ref="BA563">IFERROR(IF(AW563&gt;0, INDEX(Appliances, $W563, MATCH($AQ563, Y!$F$61:$J$61, 0)+3),0), 0)</f>
        <v>0</v>
      </c>
      <c r="BB563" s="64"/>
    </row>
    <row r="564" spans="1:54" s="264" customFormat="1" ht="12" x14ac:dyDescent="0.2">
      <c r="A564" s="64"/>
      <c r="B564" s="251">
        <v>542</v>
      </c>
      <c r="C564" s="255"/>
      <c r="D564" s="255"/>
      <c r="E564" s="256"/>
      <c r="F564" s="257" t="str">
        <f>IFERROR(VLOOKUP(E564, Z!$A$2:$C$4127, 3, FALSE), "")</f>
        <v/>
      </c>
      <c r="G564" s="258"/>
      <c r="H564" s="255"/>
      <c r="I564" s="255"/>
      <c r="J564" s="256"/>
      <c r="K564" s="259"/>
      <c r="L564" s="260"/>
      <c r="M564" s="253">
        <f t="shared" si="444"/>
        <v>0</v>
      </c>
      <c r="N564" s="261"/>
      <c r="O564" s="260"/>
      <c r="P564" s="253">
        <f t="shared" si="430"/>
        <v>0</v>
      </c>
      <c r="Q564" s="261"/>
      <c r="R564" s="260"/>
      <c r="S564" s="262">
        <f t="shared" si="431"/>
        <v>0</v>
      </c>
      <c r="T564" s="268"/>
      <c r="U564" s="263">
        <f t="shared" si="432"/>
        <v>0</v>
      </c>
      <c r="V564" s="64"/>
      <c r="W564" s="210">
        <f t="shared" si="443"/>
        <v>0</v>
      </c>
      <c r="X564" s="210" t="str">
        <f t="shared" si="433"/>
        <v>-</v>
      </c>
      <c r="Y564" s="210" t="e">
        <f>IF(X564, MATCH(J564, Y!$F$62:$H$62, 0), 0)</f>
        <v>#VALUE!</v>
      </c>
      <c r="Z564" s="210" cm="1">
        <f t="array" ref="Z564">IFERROR(IF($X564, INDEX(Appliances, $W564, $Y564+3), 0), 0)</f>
        <v>0</v>
      </c>
      <c r="AA564" s="64"/>
      <c r="AB564" s="211" t="b">
        <f t="shared" si="445"/>
        <v>0</v>
      </c>
      <c r="AC564" s="211" cm="1">
        <f t="array" ref="AC564">IF($AB564, INDEX(Appliances, $W564, 9), 0)</f>
        <v>0</v>
      </c>
      <c r="AD564" s="211" cm="1">
        <f t="array" ref="AD564">IF($AB564, INDEX(Appliances, $W564, 10), 0)</f>
        <v>0</v>
      </c>
      <c r="AE564" s="212">
        <f t="shared" si="434"/>
        <v>0</v>
      </c>
      <c r="AF564" s="213">
        <f t="shared" si="435"/>
        <v>0</v>
      </c>
      <c r="AG564" s="222" t="str">
        <f t="shared" si="436"/>
        <v>-</v>
      </c>
      <c r="AH564" s="210">
        <f>_xlfn.MAXIFS(Y!$F$61:$J$61, Y!$F$61:$J$61, "&lt;="&amp;AG564)</f>
        <v>0</v>
      </c>
      <c r="AI564" s="210" cm="1">
        <f t="array" ref="AI564">IFERROR(IF(AE564&gt;0, INDEX(Appliances, $W564, MATCH($AH564, Y!$F$61:$J$61, 0)+3),0), 0)</f>
        <v>0</v>
      </c>
      <c r="AJ564" s="64"/>
      <c r="AK564" s="211" t="b">
        <f t="shared" si="446"/>
        <v>0</v>
      </c>
      <c r="AL564" s="211" cm="1">
        <f t="array" ref="AL564">IF($AK564, INDEX(Appliances, $W564, 9), 0)</f>
        <v>0</v>
      </c>
      <c r="AM564" s="211" cm="1">
        <f t="array" ref="AM564">IF($AK564, INDEX(Appliances, $W564, 10), 0)</f>
        <v>0</v>
      </c>
      <c r="AN564" s="212">
        <f t="shared" si="437"/>
        <v>0</v>
      </c>
      <c r="AO564" s="213">
        <f t="shared" si="438"/>
        <v>0</v>
      </c>
      <c r="AP564" s="222" t="str">
        <f t="shared" si="439"/>
        <v>-</v>
      </c>
      <c r="AQ564" s="210">
        <f>_xlfn.MAXIFS(Y!$F$61:$J$61, Y!$F$61:$J$61, "&lt;="&amp;AP564)</f>
        <v>0</v>
      </c>
      <c r="AR564" s="210" cm="1">
        <f t="array" ref="AR564">IFERROR(IF(AN564&gt;0, INDEX(Appliances, $W564, MATCH($AQ564, Y!$F$61:$J$61, 0)+3),0), 0)</f>
        <v>0</v>
      </c>
      <c r="AS564" s="64"/>
      <c r="AT564" s="211" t="b">
        <f t="shared" si="447"/>
        <v>0</v>
      </c>
      <c r="AU564" s="211">
        <f t="shared" si="332"/>
        <v>0</v>
      </c>
      <c r="AV564" s="211">
        <f t="shared" si="333"/>
        <v>0</v>
      </c>
      <c r="AW564" s="212">
        <f t="shared" si="440"/>
        <v>0</v>
      </c>
      <c r="AX564" s="213">
        <f t="shared" si="441"/>
        <v>0</v>
      </c>
      <c r="AY564" s="222" t="str">
        <f t="shared" si="442"/>
        <v>-</v>
      </c>
      <c r="AZ564" s="210">
        <f>_xlfn.MAXIFS(Y!$F$61:$J$61, Y!$F$61:$J$61, "&lt;="&amp;AY564)</f>
        <v>0</v>
      </c>
      <c r="BA564" s="210" cm="1">
        <f t="array" ref="BA564">IFERROR(IF(AW564&gt;0, INDEX(Appliances, $W564, MATCH($AQ564, Y!$F$61:$J$61, 0)+3),0), 0)</f>
        <v>0</v>
      </c>
      <c r="BB564" s="64"/>
    </row>
    <row r="565" spans="1:54" s="264" customFormat="1" ht="12" x14ac:dyDescent="0.2">
      <c r="A565" s="64"/>
      <c r="B565" s="251">
        <v>543</v>
      </c>
      <c r="C565" s="255"/>
      <c r="D565" s="255"/>
      <c r="E565" s="256"/>
      <c r="F565" s="257" t="str">
        <f>IFERROR(VLOOKUP(E565, Z!$A$2:$C$4127, 3, FALSE), "")</f>
        <v/>
      </c>
      <c r="G565" s="258"/>
      <c r="H565" s="255"/>
      <c r="I565" s="255"/>
      <c r="J565" s="256"/>
      <c r="K565" s="259"/>
      <c r="L565" s="260"/>
      <c r="M565" s="253">
        <f t="shared" si="444"/>
        <v>0</v>
      </c>
      <c r="N565" s="261"/>
      <c r="O565" s="260"/>
      <c r="P565" s="253">
        <f t="shared" si="430"/>
        <v>0</v>
      </c>
      <c r="Q565" s="261"/>
      <c r="R565" s="260"/>
      <c r="S565" s="262">
        <f t="shared" si="431"/>
        <v>0</v>
      </c>
      <c r="T565" s="268"/>
      <c r="U565" s="263">
        <f t="shared" si="432"/>
        <v>0</v>
      </c>
      <c r="V565" s="64"/>
      <c r="W565" s="210">
        <f t="shared" si="443"/>
        <v>0</v>
      </c>
      <c r="X565" s="210" t="str">
        <f t="shared" si="433"/>
        <v>-</v>
      </c>
      <c r="Y565" s="210" t="e">
        <f>IF(X565, MATCH(J565, Y!$F$62:$H$62, 0), 0)</f>
        <v>#VALUE!</v>
      </c>
      <c r="Z565" s="210" cm="1">
        <f t="array" ref="Z565">IFERROR(IF($X565, INDEX(Appliances, $W565, $Y565+3), 0), 0)</f>
        <v>0</v>
      </c>
      <c r="AA565" s="64"/>
      <c r="AB565" s="211" t="b">
        <f t="shared" si="445"/>
        <v>0</v>
      </c>
      <c r="AC565" s="211" cm="1">
        <f t="array" ref="AC565">IF($AB565, INDEX(Appliances, $W565, 9), 0)</f>
        <v>0</v>
      </c>
      <c r="AD565" s="211" cm="1">
        <f t="array" ref="AD565">IF($AB565, INDEX(Appliances, $W565, 10), 0)</f>
        <v>0</v>
      </c>
      <c r="AE565" s="212">
        <f t="shared" si="434"/>
        <v>0</v>
      </c>
      <c r="AF565" s="213">
        <f t="shared" si="435"/>
        <v>0</v>
      </c>
      <c r="AG565" s="222" t="str">
        <f t="shared" si="436"/>
        <v>-</v>
      </c>
      <c r="AH565" s="210">
        <f>_xlfn.MAXIFS(Y!$F$61:$J$61, Y!$F$61:$J$61, "&lt;="&amp;AG565)</f>
        <v>0</v>
      </c>
      <c r="AI565" s="210" cm="1">
        <f t="array" ref="AI565">IFERROR(IF(AE565&gt;0, INDEX(Appliances, $W565, MATCH($AH565, Y!$F$61:$J$61, 0)+3),0), 0)</f>
        <v>0</v>
      </c>
      <c r="AJ565" s="64"/>
      <c r="AK565" s="211" t="b">
        <f t="shared" si="446"/>
        <v>0</v>
      </c>
      <c r="AL565" s="211" cm="1">
        <f t="array" ref="AL565">IF($AK565, INDEX(Appliances, $W565, 9), 0)</f>
        <v>0</v>
      </c>
      <c r="AM565" s="211" cm="1">
        <f t="array" ref="AM565">IF($AK565, INDEX(Appliances, $W565, 10), 0)</f>
        <v>0</v>
      </c>
      <c r="AN565" s="212">
        <f t="shared" si="437"/>
        <v>0</v>
      </c>
      <c r="AO565" s="213">
        <f t="shared" si="438"/>
        <v>0</v>
      </c>
      <c r="AP565" s="222" t="str">
        <f t="shared" si="439"/>
        <v>-</v>
      </c>
      <c r="AQ565" s="210">
        <f>_xlfn.MAXIFS(Y!$F$61:$J$61, Y!$F$61:$J$61, "&lt;="&amp;AP565)</f>
        <v>0</v>
      </c>
      <c r="AR565" s="210" cm="1">
        <f t="array" ref="AR565">IFERROR(IF(AN565&gt;0, INDEX(Appliances, $W565, MATCH($AQ565, Y!$F$61:$J$61, 0)+3),0), 0)</f>
        <v>0</v>
      </c>
      <c r="AS565" s="64"/>
      <c r="AT565" s="211" t="b">
        <f t="shared" si="447"/>
        <v>0</v>
      </c>
      <c r="AU565" s="211">
        <f t="shared" si="329"/>
        <v>0</v>
      </c>
      <c r="AV565" s="211">
        <f t="shared" si="330"/>
        <v>0</v>
      </c>
      <c r="AW565" s="212">
        <f t="shared" si="440"/>
        <v>0</v>
      </c>
      <c r="AX565" s="213">
        <f t="shared" si="441"/>
        <v>0</v>
      </c>
      <c r="AY565" s="222" t="str">
        <f t="shared" si="442"/>
        <v>-</v>
      </c>
      <c r="AZ565" s="210">
        <f>_xlfn.MAXIFS(Y!$F$61:$J$61, Y!$F$61:$J$61, "&lt;="&amp;AY565)</f>
        <v>0</v>
      </c>
      <c r="BA565" s="210" cm="1">
        <f t="array" ref="BA565">IFERROR(IF(AW565&gt;0, INDEX(Appliances, $W565, MATCH($AQ565, Y!$F$61:$J$61, 0)+3),0), 0)</f>
        <v>0</v>
      </c>
      <c r="BB565" s="64"/>
    </row>
    <row r="566" spans="1:54" s="264" customFormat="1" ht="12" x14ac:dyDescent="0.2">
      <c r="A566" s="64"/>
      <c r="B566" s="251">
        <v>544</v>
      </c>
      <c r="C566" s="255"/>
      <c r="D566" s="255"/>
      <c r="E566" s="256"/>
      <c r="F566" s="257" t="str">
        <f>IFERROR(VLOOKUP(E566, Z!$A$2:$C$4127, 3, FALSE), "")</f>
        <v/>
      </c>
      <c r="G566" s="258"/>
      <c r="H566" s="255"/>
      <c r="I566" s="255"/>
      <c r="J566" s="256"/>
      <c r="K566" s="259"/>
      <c r="L566" s="260"/>
      <c r="M566" s="253">
        <f t="shared" si="444"/>
        <v>0</v>
      </c>
      <c r="N566" s="261"/>
      <c r="O566" s="260"/>
      <c r="P566" s="253">
        <f t="shared" si="430"/>
        <v>0</v>
      </c>
      <c r="Q566" s="261"/>
      <c r="R566" s="260"/>
      <c r="S566" s="262">
        <f t="shared" si="431"/>
        <v>0</v>
      </c>
      <c r="T566" s="268"/>
      <c r="U566" s="263">
        <f t="shared" si="432"/>
        <v>0</v>
      </c>
      <c r="V566" s="64"/>
      <c r="W566" s="210">
        <f t="shared" si="443"/>
        <v>0</v>
      </c>
      <c r="X566" s="210" t="str">
        <f t="shared" si="433"/>
        <v>-</v>
      </c>
      <c r="Y566" s="210" t="e">
        <f>IF(X566, MATCH(J566, Y!$F$62:$H$62, 0), 0)</f>
        <v>#VALUE!</v>
      </c>
      <c r="Z566" s="210" cm="1">
        <f t="array" ref="Z566">IFERROR(IF($X566, INDEX(Appliances, $W566, $Y566+3), 0), 0)</f>
        <v>0</v>
      </c>
      <c r="AA566" s="64"/>
      <c r="AB566" s="211" t="b">
        <f t="shared" si="445"/>
        <v>0</v>
      </c>
      <c r="AC566" s="211" cm="1">
        <f t="array" ref="AC566">IF($AB566, INDEX(Appliances, $W566, 9), 0)</f>
        <v>0</v>
      </c>
      <c r="AD566" s="211" cm="1">
        <f t="array" ref="AD566">IF($AB566, INDEX(Appliances, $W566, 10), 0)</f>
        <v>0</v>
      </c>
      <c r="AE566" s="212">
        <f t="shared" si="434"/>
        <v>0</v>
      </c>
      <c r="AF566" s="213">
        <f t="shared" si="435"/>
        <v>0</v>
      </c>
      <c r="AG566" s="222" t="str">
        <f t="shared" si="436"/>
        <v>-</v>
      </c>
      <c r="AH566" s="210">
        <f>_xlfn.MAXIFS(Y!$F$61:$J$61, Y!$F$61:$J$61, "&lt;="&amp;AG566)</f>
        <v>0</v>
      </c>
      <c r="AI566" s="210" cm="1">
        <f t="array" ref="AI566">IFERROR(IF(AE566&gt;0, INDEX(Appliances, $W566, MATCH($AH566, Y!$F$61:$J$61, 0)+3),0), 0)</f>
        <v>0</v>
      </c>
      <c r="AJ566" s="64"/>
      <c r="AK566" s="211" t="b">
        <f t="shared" si="446"/>
        <v>0</v>
      </c>
      <c r="AL566" s="211" cm="1">
        <f t="array" ref="AL566">IF($AK566, INDEX(Appliances, $W566, 9), 0)</f>
        <v>0</v>
      </c>
      <c r="AM566" s="211" cm="1">
        <f t="array" ref="AM566">IF($AK566, INDEX(Appliances, $W566, 10), 0)</f>
        <v>0</v>
      </c>
      <c r="AN566" s="212">
        <f t="shared" si="437"/>
        <v>0</v>
      </c>
      <c r="AO566" s="213">
        <f t="shared" si="438"/>
        <v>0</v>
      </c>
      <c r="AP566" s="222" t="str">
        <f t="shared" si="439"/>
        <v>-</v>
      </c>
      <c r="AQ566" s="210">
        <f>_xlfn.MAXIFS(Y!$F$61:$J$61, Y!$F$61:$J$61, "&lt;="&amp;AP566)</f>
        <v>0</v>
      </c>
      <c r="AR566" s="210" cm="1">
        <f t="array" ref="AR566">IFERROR(IF(AN566&gt;0, INDEX(Appliances, $W566, MATCH($AQ566, Y!$F$61:$J$61, 0)+3),0), 0)</f>
        <v>0</v>
      </c>
      <c r="AS566" s="64"/>
      <c r="AT566" s="211" t="b">
        <f t="shared" si="447"/>
        <v>0</v>
      </c>
      <c r="AU566" s="211">
        <f t="shared" si="332"/>
        <v>0</v>
      </c>
      <c r="AV566" s="211">
        <f t="shared" si="333"/>
        <v>0</v>
      </c>
      <c r="AW566" s="212">
        <f t="shared" si="440"/>
        <v>0</v>
      </c>
      <c r="AX566" s="213">
        <f t="shared" si="441"/>
        <v>0</v>
      </c>
      <c r="AY566" s="222" t="str">
        <f t="shared" si="442"/>
        <v>-</v>
      </c>
      <c r="AZ566" s="210">
        <f>_xlfn.MAXIFS(Y!$F$61:$J$61, Y!$F$61:$J$61, "&lt;="&amp;AY566)</f>
        <v>0</v>
      </c>
      <c r="BA566" s="210" cm="1">
        <f t="array" ref="BA566">IFERROR(IF(AW566&gt;0, INDEX(Appliances, $W566, MATCH($AQ566, Y!$F$61:$J$61, 0)+3),0), 0)</f>
        <v>0</v>
      </c>
      <c r="BB566" s="64"/>
    </row>
    <row r="567" spans="1:54" s="264" customFormat="1" ht="12" x14ac:dyDescent="0.2">
      <c r="A567" s="64"/>
      <c r="B567" s="251">
        <v>545</v>
      </c>
      <c r="C567" s="255"/>
      <c r="D567" s="255"/>
      <c r="E567" s="256"/>
      <c r="F567" s="257" t="str">
        <f>IFERROR(VLOOKUP(E567, Z!$A$2:$C$4127, 3, FALSE), "")</f>
        <v/>
      </c>
      <c r="G567" s="258"/>
      <c r="H567" s="255"/>
      <c r="I567" s="255"/>
      <c r="J567" s="256"/>
      <c r="K567" s="259"/>
      <c r="L567" s="260"/>
      <c r="M567" s="253">
        <f t="shared" si="444"/>
        <v>0</v>
      </c>
      <c r="N567" s="261"/>
      <c r="O567" s="260"/>
      <c r="P567" s="253">
        <f t="shared" si="430"/>
        <v>0</v>
      </c>
      <c r="Q567" s="261"/>
      <c r="R567" s="260"/>
      <c r="S567" s="262">
        <f t="shared" si="431"/>
        <v>0</v>
      </c>
      <c r="T567" s="268"/>
      <c r="U567" s="263">
        <f t="shared" si="432"/>
        <v>0</v>
      </c>
      <c r="V567" s="64"/>
      <c r="W567" s="210">
        <f t="shared" si="443"/>
        <v>0</v>
      </c>
      <c r="X567" s="210" t="str">
        <f t="shared" si="433"/>
        <v>-</v>
      </c>
      <c r="Y567" s="210" t="e">
        <f>IF(X567, MATCH(J567, Y!$F$62:$H$62, 0), 0)</f>
        <v>#VALUE!</v>
      </c>
      <c r="Z567" s="210" cm="1">
        <f t="array" ref="Z567">IFERROR(IF($X567, INDEX(Appliances, $W567, $Y567+3), 0), 0)</f>
        <v>0</v>
      </c>
      <c r="AA567" s="64"/>
      <c r="AB567" s="211" t="b">
        <f t="shared" si="445"/>
        <v>0</v>
      </c>
      <c r="AC567" s="211" cm="1">
        <f t="array" ref="AC567">IF($AB567, INDEX(Appliances, $W567, 9), 0)</f>
        <v>0</v>
      </c>
      <c r="AD567" s="211" cm="1">
        <f t="array" ref="AD567">IF($AB567, INDEX(Appliances, $W567, 10), 0)</f>
        <v>0</v>
      </c>
      <c r="AE567" s="212">
        <f t="shared" si="434"/>
        <v>0</v>
      </c>
      <c r="AF567" s="213">
        <f t="shared" si="435"/>
        <v>0</v>
      </c>
      <c r="AG567" s="222" t="str">
        <f t="shared" si="436"/>
        <v>-</v>
      </c>
      <c r="AH567" s="210">
        <f>_xlfn.MAXIFS(Y!$F$61:$J$61, Y!$F$61:$J$61, "&lt;="&amp;AG567)</f>
        <v>0</v>
      </c>
      <c r="AI567" s="210" cm="1">
        <f t="array" ref="AI567">IFERROR(IF(AE567&gt;0, INDEX(Appliances, $W567, MATCH($AH567, Y!$F$61:$J$61, 0)+3),0), 0)</f>
        <v>0</v>
      </c>
      <c r="AJ567" s="64"/>
      <c r="AK567" s="211" t="b">
        <f t="shared" si="446"/>
        <v>0</v>
      </c>
      <c r="AL567" s="211" cm="1">
        <f t="array" ref="AL567">IF($AK567, INDEX(Appliances, $W567, 9), 0)</f>
        <v>0</v>
      </c>
      <c r="AM567" s="211" cm="1">
        <f t="array" ref="AM567">IF($AK567, INDEX(Appliances, $W567, 10), 0)</f>
        <v>0</v>
      </c>
      <c r="AN567" s="212">
        <f t="shared" si="437"/>
        <v>0</v>
      </c>
      <c r="AO567" s="213">
        <f t="shared" si="438"/>
        <v>0</v>
      </c>
      <c r="AP567" s="222" t="str">
        <f t="shared" si="439"/>
        <v>-</v>
      </c>
      <c r="AQ567" s="210">
        <f>_xlfn.MAXIFS(Y!$F$61:$J$61, Y!$F$61:$J$61, "&lt;="&amp;AP567)</f>
        <v>0</v>
      </c>
      <c r="AR567" s="210" cm="1">
        <f t="array" ref="AR567">IFERROR(IF(AN567&gt;0, INDEX(Appliances, $W567, MATCH($AQ567, Y!$F$61:$J$61, 0)+3),0), 0)</f>
        <v>0</v>
      </c>
      <c r="AS567" s="64"/>
      <c r="AT567" s="211" t="b">
        <f t="shared" si="447"/>
        <v>0</v>
      </c>
      <c r="AU567" s="211">
        <f t="shared" si="329"/>
        <v>0</v>
      </c>
      <c r="AV567" s="211">
        <f t="shared" si="330"/>
        <v>0</v>
      </c>
      <c r="AW567" s="212">
        <f t="shared" si="440"/>
        <v>0</v>
      </c>
      <c r="AX567" s="213">
        <f t="shared" si="441"/>
        <v>0</v>
      </c>
      <c r="AY567" s="222" t="str">
        <f t="shared" si="442"/>
        <v>-</v>
      </c>
      <c r="AZ567" s="210">
        <f>_xlfn.MAXIFS(Y!$F$61:$J$61, Y!$F$61:$J$61, "&lt;="&amp;AY567)</f>
        <v>0</v>
      </c>
      <c r="BA567" s="210" cm="1">
        <f t="array" ref="BA567">IFERROR(IF(AW567&gt;0, INDEX(Appliances, $W567, MATCH($AQ567, Y!$F$61:$J$61, 0)+3),0), 0)</f>
        <v>0</v>
      </c>
      <c r="BB567" s="64"/>
    </row>
    <row r="568" spans="1:54" s="264" customFormat="1" ht="12" x14ac:dyDescent="0.2">
      <c r="A568" s="64"/>
      <c r="B568" s="251">
        <v>546</v>
      </c>
      <c r="C568" s="255"/>
      <c r="D568" s="255"/>
      <c r="E568" s="256"/>
      <c r="F568" s="257" t="str">
        <f>IFERROR(VLOOKUP(E568, Z!$A$2:$C$4127, 3, FALSE), "")</f>
        <v/>
      </c>
      <c r="G568" s="258"/>
      <c r="H568" s="255"/>
      <c r="I568" s="255"/>
      <c r="J568" s="256"/>
      <c r="K568" s="259"/>
      <c r="L568" s="260"/>
      <c r="M568" s="253">
        <f t="shared" si="444"/>
        <v>0</v>
      </c>
      <c r="N568" s="261"/>
      <c r="O568" s="260"/>
      <c r="P568" s="253">
        <f t="shared" si="430"/>
        <v>0</v>
      </c>
      <c r="Q568" s="261"/>
      <c r="R568" s="260"/>
      <c r="S568" s="262">
        <f t="shared" si="431"/>
        <v>0</v>
      </c>
      <c r="T568" s="268"/>
      <c r="U568" s="263">
        <f t="shared" si="432"/>
        <v>0</v>
      </c>
      <c r="V568" s="64"/>
      <c r="W568" s="210">
        <f t="shared" si="443"/>
        <v>0</v>
      </c>
      <c r="X568" s="210" t="str">
        <f t="shared" si="433"/>
        <v>-</v>
      </c>
      <c r="Y568" s="210" t="e">
        <f>IF(X568, MATCH(J568, Y!$F$62:$H$62, 0), 0)</f>
        <v>#VALUE!</v>
      </c>
      <c r="Z568" s="210" cm="1">
        <f t="array" ref="Z568">IFERROR(IF($X568, INDEX(Appliances, $W568, $Y568+3), 0), 0)</f>
        <v>0</v>
      </c>
      <c r="AA568" s="64"/>
      <c r="AB568" s="211" t="b">
        <f t="shared" si="445"/>
        <v>0</v>
      </c>
      <c r="AC568" s="211" cm="1">
        <f t="array" ref="AC568">IF($AB568, INDEX(Appliances, $W568, 9), 0)</f>
        <v>0</v>
      </c>
      <c r="AD568" s="211" cm="1">
        <f t="array" ref="AD568">IF($AB568, INDEX(Appliances, $W568, 10), 0)</f>
        <v>0</v>
      </c>
      <c r="AE568" s="212">
        <f t="shared" si="434"/>
        <v>0</v>
      </c>
      <c r="AF568" s="213">
        <f t="shared" si="435"/>
        <v>0</v>
      </c>
      <c r="AG568" s="222" t="str">
        <f t="shared" si="436"/>
        <v>-</v>
      </c>
      <c r="AH568" s="210">
        <f>_xlfn.MAXIFS(Y!$F$61:$J$61, Y!$F$61:$J$61, "&lt;="&amp;AG568)</f>
        <v>0</v>
      </c>
      <c r="AI568" s="210" cm="1">
        <f t="array" ref="AI568">IFERROR(IF(AE568&gt;0, INDEX(Appliances, $W568, MATCH($AH568, Y!$F$61:$J$61, 0)+3),0), 0)</f>
        <v>0</v>
      </c>
      <c r="AJ568" s="64"/>
      <c r="AK568" s="211" t="b">
        <f t="shared" si="446"/>
        <v>0</v>
      </c>
      <c r="AL568" s="211" cm="1">
        <f t="array" ref="AL568">IF($AK568, INDEX(Appliances, $W568, 9), 0)</f>
        <v>0</v>
      </c>
      <c r="AM568" s="211" cm="1">
        <f t="array" ref="AM568">IF($AK568, INDEX(Appliances, $W568, 10), 0)</f>
        <v>0</v>
      </c>
      <c r="AN568" s="212">
        <f t="shared" si="437"/>
        <v>0</v>
      </c>
      <c r="AO568" s="213">
        <f t="shared" si="438"/>
        <v>0</v>
      </c>
      <c r="AP568" s="222" t="str">
        <f t="shared" si="439"/>
        <v>-</v>
      </c>
      <c r="AQ568" s="210">
        <f>_xlfn.MAXIFS(Y!$F$61:$J$61, Y!$F$61:$J$61, "&lt;="&amp;AP568)</f>
        <v>0</v>
      </c>
      <c r="AR568" s="210" cm="1">
        <f t="array" ref="AR568">IFERROR(IF(AN568&gt;0, INDEX(Appliances, $W568, MATCH($AQ568, Y!$F$61:$J$61, 0)+3),0), 0)</f>
        <v>0</v>
      </c>
      <c r="AS568" s="64"/>
      <c r="AT568" s="211" t="b">
        <f t="shared" si="447"/>
        <v>0</v>
      </c>
      <c r="AU568" s="211">
        <f t="shared" si="332"/>
        <v>0</v>
      </c>
      <c r="AV568" s="211">
        <f t="shared" si="333"/>
        <v>0</v>
      </c>
      <c r="AW568" s="212">
        <f t="shared" si="440"/>
        <v>0</v>
      </c>
      <c r="AX568" s="213">
        <f t="shared" si="441"/>
        <v>0</v>
      </c>
      <c r="AY568" s="222" t="str">
        <f t="shared" si="442"/>
        <v>-</v>
      </c>
      <c r="AZ568" s="210">
        <f>_xlfn.MAXIFS(Y!$F$61:$J$61, Y!$F$61:$J$61, "&lt;="&amp;AY568)</f>
        <v>0</v>
      </c>
      <c r="BA568" s="210" cm="1">
        <f t="array" ref="BA568">IFERROR(IF(AW568&gt;0, INDEX(Appliances, $W568, MATCH($AQ568, Y!$F$61:$J$61, 0)+3),0), 0)</f>
        <v>0</v>
      </c>
      <c r="BB568" s="64"/>
    </row>
    <row r="569" spans="1:54" s="264" customFormat="1" ht="12" x14ac:dyDescent="0.2">
      <c r="A569" s="64"/>
      <c r="B569" s="251">
        <v>547</v>
      </c>
      <c r="C569" s="255"/>
      <c r="D569" s="255"/>
      <c r="E569" s="256"/>
      <c r="F569" s="257" t="str">
        <f>IFERROR(VLOOKUP(E569, Z!$A$2:$C$4127, 3, FALSE), "")</f>
        <v/>
      </c>
      <c r="G569" s="258"/>
      <c r="H569" s="255"/>
      <c r="I569" s="255"/>
      <c r="J569" s="256"/>
      <c r="K569" s="259"/>
      <c r="L569" s="260"/>
      <c r="M569" s="253">
        <f t="shared" si="444"/>
        <v>0</v>
      </c>
      <c r="N569" s="261"/>
      <c r="O569" s="260"/>
      <c r="P569" s="253">
        <f t="shared" si="430"/>
        <v>0</v>
      </c>
      <c r="Q569" s="261"/>
      <c r="R569" s="260"/>
      <c r="S569" s="262">
        <f t="shared" si="431"/>
        <v>0</v>
      </c>
      <c r="T569" s="268"/>
      <c r="U569" s="263">
        <f t="shared" si="432"/>
        <v>0</v>
      </c>
      <c r="V569" s="64"/>
      <c r="W569" s="210">
        <f t="shared" si="443"/>
        <v>0</v>
      </c>
      <c r="X569" s="210" t="str">
        <f t="shared" si="433"/>
        <v>-</v>
      </c>
      <c r="Y569" s="210" t="e">
        <f>IF(X569, MATCH(J569, Y!$F$62:$H$62, 0), 0)</f>
        <v>#VALUE!</v>
      </c>
      <c r="Z569" s="210" cm="1">
        <f t="array" ref="Z569">IFERROR(IF($X569, INDEX(Appliances, $W569, $Y569+3), 0), 0)</f>
        <v>0</v>
      </c>
      <c r="AA569" s="64"/>
      <c r="AB569" s="211" t="b">
        <f t="shared" si="445"/>
        <v>0</v>
      </c>
      <c r="AC569" s="211" cm="1">
        <f t="array" ref="AC569">IF($AB569, INDEX(Appliances, $W569, 9), 0)</f>
        <v>0</v>
      </c>
      <c r="AD569" s="211" cm="1">
        <f t="array" ref="AD569">IF($AB569, INDEX(Appliances, $W569, 10), 0)</f>
        <v>0</v>
      </c>
      <c r="AE569" s="212">
        <f t="shared" si="434"/>
        <v>0</v>
      </c>
      <c r="AF569" s="213">
        <f t="shared" si="435"/>
        <v>0</v>
      </c>
      <c r="AG569" s="222" t="str">
        <f t="shared" si="436"/>
        <v>-</v>
      </c>
      <c r="AH569" s="210">
        <f>_xlfn.MAXIFS(Y!$F$61:$J$61, Y!$F$61:$J$61, "&lt;="&amp;AG569)</f>
        <v>0</v>
      </c>
      <c r="AI569" s="210" cm="1">
        <f t="array" ref="AI569">IFERROR(IF(AE569&gt;0, INDEX(Appliances, $W569, MATCH($AH569, Y!$F$61:$J$61, 0)+3),0), 0)</f>
        <v>0</v>
      </c>
      <c r="AJ569" s="64"/>
      <c r="AK569" s="211" t="b">
        <f t="shared" si="446"/>
        <v>0</v>
      </c>
      <c r="AL569" s="211" cm="1">
        <f t="array" ref="AL569">IF($AK569, INDEX(Appliances, $W569, 9), 0)</f>
        <v>0</v>
      </c>
      <c r="AM569" s="211" cm="1">
        <f t="array" ref="AM569">IF($AK569, INDEX(Appliances, $W569, 10), 0)</f>
        <v>0</v>
      </c>
      <c r="AN569" s="212">
        <f t="shared" si="437"/>
        <v>0</v>
      </c>
      <c r="AO569" s="213">
        <f t="shared" si="438"/>
        <v>0</v>
      </c>
      <c r="AP569" s="222" t="str">
        <f t="shared" si="439"/>
        <v>-</v>
      </c>
      <c r="AQ569" s="210">
        <f>_xlfn.MAXIFS(Y!$F$61:$J$61, Y!$F$61:$J$61, "&lt;="&amp;AP569)</f>
        <v>0</v>
      </c>
      <c r="AR569" s="210" cm="1">
        <f t="array" ref="AR569">IFERROR(IF(AN569&gt;0, INDEX(Appliances, $W569, MATCH($AQ569, Y!$F$61:$J$61, 0)+3),0), 0)</f>
        <v>0</v>
      </c>
      <c r="AS569" s="64"/>
      <c r="AT569" s="211" t="b">
        <f t="shared" si="447"/>
        <v>0</v>
      </c>
      <c r="AU569" s="211">
        <f t="shared" si="329"/>
        <v>0</v>
      </c>
      <c r="AV569" s="211">
        <f t="shared" si="330"/>
        <v>0</v>
      </c>
      <c r="AW569" s="212">
        <f t="shared" si="440"/>
        <v>0</v>
      </c>
      <c r="AX569" s="213">
        <f t="shared" si="441"/>
        <v>0</v>
      </c>
      <c r="AY569" s="222" t="str">
        <f t="shared" si="442"/>
        <v>-</v>
      </c>
      <c r="AZ569" s="210">
        <f>_xlfn.MAXIFS(Y!$F$61:$J$61, Y!$F$61:$J$61, "&lt;="&amp;AY569)</f>
        <v>0</v>
      </c>
      <c r="BA569" s="210" cm="1">
        <f t="array" ref="BA569">IFERROR(IF(AW569&gt;0, INDEX(Appliances, $W569, MATCH($AQ569, Y!$F$61:$J$61, 0)+3),0), 0)</f>
        <v>0</v>
      </c>
      <c r="BB569" s="64"/>
    </row>
    <row r="570" spans="1:54" s="264" customFormat="1" ht="12" x14ac:dyDescent="0.2">
      <c r="A570" s="64"/>
      <c r="B570" s="251">
        <v>548</v>
      </c>
      <c r="C570" s="255"/>
      <c r="D570" s="255"/>
      <c r="E570" s="256"/>
      <c r="F570" s="257" t="str">
        <f>IFERROR(VLOOKUP(E570, Z!$A$2:$C$4127, 3, FALSE), "")</f>
        <v/>
      </c>
      <c r="G570" s="258"/>
      <c r="H570" s="255"/>
      <c r="I570" s="255"/>
      <c r="J570" s="256"/>
      <c r="K570" s="259"/>
      <c r="L570" s="260"/>
      <c r="M570" s="253">
        <f t="shared" si="444"/>
        <v>0</v>
      </c>
      <c r="N570" s="261"/>
      <c r="O570" s="260"/>
      <c r="P570" s="253">
        <f t="shared" si="430"/>
        <v>0</v>
      </c>
      <c r="Q570" s="261"/>
      <c r="R570" s="260"/>
      <c r="S570" s="262">
        <f t="shared" si="431"/>
        <v>0</v>
      </c>
      <c r="T570" s="268"/>
      <c r="U570" s="263">
        <f t="shared" si="432"/>
        <v>0</v>
      </c>
      <c r="V570" s="64"/>
      <c r="W570" s="210">
        <f t="shared" si="443"/>
        <v>0</v>
      </c>
      <c r="X570" s="210" t="str">
        <f t="shared" si="433"/>
        <v>-</v>
      </c>
      <c r="Y570" s="210" t="e">
        <f>IF(X570, MATCH(J570, Y!$F$62:$H$62, 0), 0)</f>
        <v>#VALUE!</v>
      </c>
      <c r="Z570" s="210" cm="1">
        <f t="array" ref="Z570">IFERROR(IF($X570, INDEX(Appliances, $W570, $Y570+3), 0), 0)</f>
        <v>0</v>
      </c>
      <c r="AA570" s="64"/>
      <c r="AB570" s="211" t="b">
        <f t="shared" si="445"/>
        <v>0</v>
      </c>
      <c r="AC570" s="211" cm="1">
        <f t="array" ref="AC570">IF($AB570, INDEX(Appliances, $W570, 9), 0)</f>
        <v>0</v>
      </c>
      <c r="AD570" s="211" cm="1">
        <f t="array" ref="AD570">IF($AB570, INDEX(Appliances, $W570, 10), 0)</f>
        <v>0</v>
      </c>
      <c r="AE570" s="212">
        <f t="shared" si="434"/>
        <v>0</v>
      </c>
      <c r="AF570" s="213">
        <f t="shared" si="435"/>
        <v>0</v>
      </c>
      <c r="AG570" s="222" t="str">
        <f t="shared" si="436"/>
        <v>-</v>
      </c>
      <c r="AH570" s="210">
        <f>_xlfn.MAXIFS(Y!$F$61:$J$61, Y!$F$61:$J$61, "&lt;="&amp;AG570)</f>
        <v>0</v>
      </c>
      <c r="AI570" s="210" cm="1">
        <f t="array" ref="AI570">IFERROR(IF(AE570&gt;0, INDEX(Appliances, $W570, MATCH($AH570, Y!$F$61:$J$61, 0)+3),0), 0)</f>
        <v>0</v>
      </c>
      <c r="AJ570" s="64"/>
      <c r="AK570" s="211" t="b">
        <f t="shared" si="446"/>
        <v>0</v>
      </c>
      <c r="AL570" s="211" cm="1">
        <f t="array" ref="AL570">IF($AK570, INDEX(Appliances, $W570, 9), 0)</f>
        <v>0</v>
      </c>
      <c r="AM570" s="211" cm="1">
        <f t="array" ref="AM570">IF($AK570, INDEX(Appliances, $W570, 10), 0)</f>
        <v>0</v>
      </c>
      <c r="AN570" s="212">
        <f t="shared" si="437"/>
        <v>0</v>
      </c>
      <c r="AO570" s="213">
        <f t="shared" si="438"/>
        <v>0</v>
      </c>
      <c r="AP570" s="222" t="str">
        <f t="shared" si="439"/>
        <v>-</v>
      </c>
      <c r="AQ570" s="210">
        <f>_xlfn.MAXIFS(Y!$F$61:$J$61, Y!$F$61:$J$61, "&lt;="&amp;AP570)</f>
        <v>0</v>
      </c>
      <c r="AR570" s="210" cm="1">
        <f t="array" ref="AR570">IFERROR(IF(AN570&gt;0, INDEX(Appliances, $W570, MATCH($AQ570, Y!$F$61:$J$61, 0)+3),0), 0)</f>
        <v>0</v>
      </c>
      <c r="AS570" s="64"/>
      <c r="AT570" s="211" t="b">
        <f t="shared" si="447"/>
        <v>0</v>
      </c>
      <c r="AU570" s="211">
        <f t="shared" si="332"/>
        <v>0</v>
      </c>
      <c r="AV570" s="211">
        <f t="shared" si="333"/>
        <v>0</v>
      </c>
      <c r="AW570" s="212">
        <f t="shared" si="440"/>
        <v>0</v>
      </c>
      <c r="AX570" s="213">
        <f t="shared" si="441"/>
        <v>0</v>
      </c>
      <c r="AY570" s="222" t="str">
        <f t="shared" si="442"/>
        <v>-</v>
      </c>
      <c r="AZ570" s="210">
        <f>_xlfn.MAXIFS(Y!$F$61:$J$61, Y!$F$61:$J$61, "&lt;="&amp;AY570)</f>
        <v>0</v>
      </c>
      <c r="BA570" s="210" cm="1">
        <f t="array" ref="BA570">IFERROR(IF(AW570&gt;0, INDEX(Appliances, $W570, MATCH($AQ570, Y!$F$61:$J$61, 0)+3),0), 0)</f>
        <v>0</v>
      </c>
      <c r="BB570" s="64"/>
    </row>
    <row r="571" spans="1:54" s="264" customFormat="1" ht="12" x14ac:dyDescent="0.2">
      <c r="A571" s="64"/>
      <c r="B571" s="251">
        <v>549</v>
      </c>
      <c r="C571" s="255"/>
      <c r="D571" s="255"/>
      <c r="E571" s="256"/>
      <c r="F571" s="257" t="str">
        <f>IFERROR(VLOOKUP(E571, Z!$A$2:$C$4127, 3, FALSE), "")</f>
        <v/>
      </c>
      <c r="G571" s="258"/>
      <c r="H571" s="255"/>
      <c r="I571" s="255"/>
      <c r="J571" s="256"/>
      <c r="K571" s="259"/>
      <c r="L571" s="260"/>
      <c r="M571" s="253">
        <f t="shared" si="444"/>
        <v>0</v>
      </c>
      <c r="N571" s="261"/>
      <c r="O571" s="260"/>
      <c r="P571" s="253">
        <f t="shared" ref="P571:P634" si="448">AX571</f>
        <v>0</v>
      </c>
      <c r="Q571" s="261"/>
      <c r="R571" s="260"/>
      <c r="S571" s="262">
        <f t="shared" ref="S571:S634" si="449">AO571</f>
        <v>0</v>
      </c>
      <c r="T571" s="268"/>
      <c r="U571" s="263">
        <f t="shared" ref="U571:U634" si="450">MAX(Z571,AI571,AR571,BA571)*1000</f>
        <v>0</v>
      </c>
      <c r="V571" s="64"/>
      <c r="W571" s="210">
        <f t="shared" si="443"/>
        <v>0</v>
      </c>
      <c r="X571" s="210" t="str">
        <f t="shared" ref="X571:X634" si="451">IF(W571=0, "-", IF(W571&lt;=8, TRUE, FALSE))</f>
        <v>-</v>
      </c>
      <c r="Y571" s="210" t="e">
        <f>IF(X571, MATCH(J571, Y!$F$62:$H$62, 0), 0)</f>
        <v>#VALUE!</v>
      </c>
      <c r="Z571" s="210" cm="1">
        <f t="array" ref="Z571">IFERROR(IF($X571, INDEX(Appliances, $W571, $Y571+3), 0), 0)</f>
        <v>0</v>
      </c>
      <c r="AA571" s="64"/>
      <c r="AB571" s="211" t="b">
        <f t="shared" si="445"/>
        <v>0</v>
      </c>
      <c r="AC571" s="211" cm="1">
        <f t="array" ref="AC571">IF($AB571, INDEX(Appliances, $W571, 9), 0)</f>
        <v>0</v>
      </c>
      <c r="AD571" s="211" cm="1">
        <f t="array" ref="AD571">IF($AB571, INDEX(Appliances, $W571, 10), 0)</f>
        <v>0</v>
      </c>
      <c r="AE571" s="212">
        <f t="shared" ref="AE571:AE634" si="452">IF(AB571, $K571, 0)</f>
        <v>0</v>
      </c>
      <c r="AF571" s="213">
        <f t="shared" ref="AF571:AF634" si="453">IFERROR($AC571 * AE571 + $AD571, 0)</f>
        <v>0</v>
      </c>
      <c r="AG571" s="222" t="str">
        <f t="shared" ref="AG571:AG634" si="454">IFERROR(1 - L571/AF571, "-")</f>
        <v>-</v>
      </c>
      <c r="AH571" s="210">
        <f>_xlfn.MAXIFS(Y!$F$61:$J$61, Y!$F$61:$J$61, "&lt;="&amp;AG571)</f>
        <v>0</v>
      </c>
      <c r="AI571" s="210" cm="1">
        <f t="array" ref="AI571">IFERROR(IF(AE571&gt;0, INDEX(Appliances, $W571, MATCH($AH571, Y!$F$61:$J$61, 0)+3),0), 0)</f>
        <v>0</v>
      </c>
      <c r="AJ571" s="64"/>
      <c r="AK571" s="211" t="b">
        <f t="shared" si="446"/>
        <v>0</v>
      </c>
      <c r="AL571" s="211" cm="1">
        <f t="array" ref="AL571">IF($AK571, INDEX(Appliances, $W571, 9), 0)</f>
        <v>0</v>
      </c>
      <c r="AM571" s="211" cm="1">
        <f t="array" ref="AM571">IF($AK571, INDEX(Appliances, $W571, 10), 0)</f>
        <v>0</v>
      </c>
      <c r="AN571" s="212">
        <f t="shared" ref="AN571:AN634" si="455">IF(AK571, $Q571, 0)</f>
        <v>0</v>
      </c>
      <c r="AO571" s="213">
        <f t="shared" ref="AO571:AO634" si="456">IFERROR($AL571 * AN571 + $AM571, 0)</f>
        <v>0</v>
      </c>
      <c r="AP571" s="222" t="str">
        <f t="shared" ref="AP571:AP634" si="457">IFERROR(1 - R571/AO571, "-")</f>
        <v>-</v>
      </c>
      <c r="AQ571" s="210">
        <f>_xlfn.MAXIFS(Y!$F$61:$J$61, Y!$F$61:$J$61, "&lt;="&amp;AP571)</f>
        <v>0</v>
      </c>
      <c r="AR571" s="210" cm="1">
        <f t="array" ref="AR571">IFERROR(IF(AN571&gt;0, INDEX(Appliances, $W571, MATCH($AQ571, Y!$F$61:$J$61, 0)+3),0), 0)</f>
        <v>0</v>
      </c>
      <c r="AS571" s="64"/>
      <c r="AT571" s="211" t="b">
        <f t="shared" si="447"/>
        <v>0</v>
      </c>
      <c r="AU571" s="211">
        <f t="shared" si="329"/>
        <v>0</v>
      </c>
      <c r="AV571" s="211">
        <f t="shared" si="330"/>
        <v>0</v>
      </c>
      <c r="AW571" s="212">
        <f t="shared" ref="AW571:AW634" si="458">IF(AT571, $N571, 0)</f>
        <v>0</v>
      </c>
      <c r="AX571" s="213">
        <f t="shared" ref="AX571:AX634" si="459">IFERROR(IF(AW571&lt;35, $AU571 * AW571 + $AV571, 0.05), 0)</f>
        <v>0</v>
      </c>
      <c r="AY571" s="222" t="str">
        <f t="shared" ref="AY571:AY634" si="460">IFERROR(1 - AA571/AX571, "-")</f>
        <v>-</v>
      </c>
      <c r="AZ571" s="210">
        <f>_xlfn.MAXIFS(Y!$F$61:$J$61, Y!$F$61:$J$61, "&lt;="&amp;AY571)</f>
        <v>0</v>
      </c>
      <c r="BA571" s="210" cm="1">
        <f t="array" ref="BA571">IFERROR(IF(AW571&gt;0, INDEX(Appliances, $W571, MATCH($AQ571, Y!$F$61:$J$61, 0)+3),0), 0)</f>
        <v>0</v>
      </c>
      <c r="BB571" s="64"/>
    </row>
    <row r="572" spans="1:54" s="264" customFormat="1" ht="12" x14ac:dyDescent="0.2">
      <c r="A572" s="64"/>
      <c r="B572" s="251">
        <v>550</v>
      </c>
      <c r="C572" s="255"/>
      <c r="D572" s="255"/>
      <c r="E572" s="256"/>
      <c r="F572" s="257" t="str">
        <f>IFERROR(VLOOKUP(E572, Z!$A$2:$C$4127, 3, FALSE), "")</f>
        <v/>
      </c>
      <c r="G572" s="258"/>
      <c r="H572" s="255"/>
      <c r="I572" s="255"/>
      <c r="J572" s="256"/>
      <c r="K572" s="259"/>
      <c r="L572" s="260"/>
      <c r="M572" s="253">
        <f t="shared" si="444"/>
        <v>0</v>
      </c>
      <c r="N572" s="261"/>
      <c r="O572" s="260"/>
      <c r="P572" s="253">
        <f t="shared" si="448"/>
        <v>0</v>
      </c>
      <c r="Q572" s="261"/>
      <c r="R572" s="260"/>
      <c r="S572" s="262">
        <f t="shared" si="449"/>
        <v>0</v>
      </c>
      <c r="T572" s="268"/>
      <c r="U572" s="263">
        <f t="shared" si="450"/>
        <v>0</v>
      </c>
      <c r="V572" s="64"/>
      <c r="W572" s="210">
        <f t="shared" ref="W572:W635" si="461">IFERROR(IFERROR(IFERROR( MATCH(G572, INDEX(Appliances,,1), 0), MATCH(G572, INDEX(Appliances,,2), 0)), MATCH(G572, INDEX(Appliances,,3), 0)), 0)</f>
        <v>0</v>
      </c>
      <c r="X572" s="210" t="str">
        <f t="shared" si="451"/>
        <v>-</v>
      </c>
      <c r="Y572" s="210" t="e">
        <f>IF(X572, MATCH(J572, Y!$F$62:$H$62, 0), 0)</f>
        <v>#VALUE!</v>
      </c>
      <c r="Z572" s="210" cm="1">
        <f t="array" ref="Z572">IFERROR(IF($X572, INDEX(Appliances, $W572, $Y572+3), 0), 0)</f>
        <v>0</v>
      </c>
      <c r="AA572" s="64"/>
      <c r="AB572" s="211" t="b">
        <f t="shared" si="445"/>
        <v>0</v>
      </c>
      <c r="AC572" s="211" cm="1">
        <f t="array" ref="AC572">IF($AB572, INDEX(Appliances, $W572, 9), 0)</f>
        <v>0</v>
      </c>
      <c r="AD572" s="211" cm="1">
        <f t="array" ref="AD572">IF($AB572, INDEX(Appliances, $W572, 10), 0)</f>
        <v>0</v>
      </c>
      <c r="AE572" s="212">
        <f t="shared" si="452"/>
        <v>0</v>
      </c>
      <c r="AF572" s="213">
        <f t="shared" si="453"/>
        <v>0</v>
      </c>
      <c r="AG572" s="222" t="str">
        <f t="shared" si="454"/>
        <v>-</v>
      </c>
      <c r="AH572" s="210">
        <f>_xlfn.MAXIFS(Y!$F$61:$J$61, Y!$F$61:$J$61, "&lt;="&amp;AG572)</f>
        <v>0</v>
      </c>
      <c r="AI572" s="210" cm="1">
        <f t="array" ref="AI572">IFERROR(IF(AE572&gt;0, INDEX(Appliances, $W572, MATCH($AH572, Y!$F$61:$J$61, 0)+3),0), 0)</f>
        <v>0</v>
      </c>
      <c r="AJ572" s="64"/>
      <c r="AK572" s="211" t="b">
        <f t="shared" si="446"/>
        <v>0</v>
      </c>
      <c r="AL572" s="211" cm="1">
        <f t="array" ref="AL572">IF($AK572, INDEX(Appliances, $W572, 9), 0)</f>
        <v>0</v>
      </c>
      <c r="AM572" s="211" cm="1">
        <f t="array" ref="AM572">IF($AK572, INDEX(Appliances, $W572, 10), 0)</f>
        <v>0</v>
      </c>
      <c r="AN572" s="212">
        <f t="shared" si="455"/>
        <v>0</v>
      </c>
      <c r="AO572" s="213">
        <f t="shared" si="456"/>
        <v>0</v>
      </c>
      <c r="AP572" s="222" t="str">
        <f t="shared" si="457"/>
        <v>-</v>
      </c>
      <c r="AQ572" s="210">
        <f>_xlfn.MAXIFS(Y!$F$61:$J$61, Y!$F$61:$J$61, "&lt;="&amp;AP572)</f>
        <v>0</v>
      </c>
      <c r="AR572" s="210" cm="1">
        <f t="array" ref="AR572">IFERROR(IF(AN572&gt;0, INDEX(Appliances, $W572, MATCH($AQ572, Y!$F$61:$J$61, 0)+3),0), 0)</f>
        <v>0</v>
      </c>
      <c r="AS572" s="64"/>
      <c r="AT572" s="211" t="b">
        <f t="shared" si="447"/>
        <v>0</v>
      </c>
      <c r="AU572" s="211">
        <f t="shared" si="332"/>
        <v>0</v>
      </c>
      <c r="AV572" s="211">
        <f t="shared" si="333"/>
        <v>0</v>
      </c>
      <c r="AW572" s="212">
        <f t="shared" si="458"/>
        <v>0</v>
      </c>
      <c r="AX572" s="213">
        <f t="shared" si="459"/>
        <v>0</v>
      </c>
      <c r="AY572" s="222" t="str">
        <f t="shared" si="460"/>
        <v>-</v>
      </c>
      <c r="AZ572" s="210">
        <f>_xlfn.MAXIFS(Y!$F$61:$J$61, Y!$F$61:$J$61, "&lt;="&amp;AY572)</f>
        <v>0</v>
      </c>
      <c r="BA572" s="210" cm="1">
        <f t="array" ref="BA572">IFERROR(IF(AW572&gt;0, INDEX(Appliances, $W572, MATCH($AQ572, Y!$F$61:$J$61, 0)+3),0), 0)</f>
        <v>0</v>
      </c>
      <c r="BB572" s="64"/>
    </row>
    <row r="573" spans="1:54" s="264" customFormat="1" ht="12" x14ac:dyDescent="0.2">
      <c r="A573" s="64"/>
      <c r="B573" s="251">
        <v>551</v>
      </c>
      <c r="C573" s="255"/>
      <c r="D573" s="255"/>
      <c r="E573" s="256"/>
      <c r="F573" s="257" t="str">
        <f>IFERROR(VLOOKUP(E573, Z!$A$2:$C$4127, 3, FALSE), "")</f>
        <v/>
      </c>
      <c r="G573" s="258"/>
      <c r="H573" s="255"/>
      <c r="I573" s="255"/>
      <c r="J573" s="256"/>
      <c r="K573" s="259"/>
      <c r="L573" s="260"/>
      <c r="M573" s="253">
        <f t="shared" si="444"/>
        <v>0</v>
      </c>
      <c r="N573" s="261"/>
      <c r="O573" s="260"/>
      <c r="P573" s="253">
        <f t="shared" si="448"/>
        <v>0</v>
      </c>
      <c r="Q573" s="261"/>
      <c r="R573" s="260"/>
      <c r="S573" s="262">
        <f t="shared" si="449"/>
        <v>0</v>
      </c>
      <c r="T573" s="268"/>
      <c r="U573" s="263">
        <f t="shared" si="450"/>
        <v>0</v>
      </c>
      <c r="V573" s="64"/>
      <c r="W573" s="210">
        <f t="shared" si="461"/>
        <v>0</v>
      </c>
      <c r="X573" s="210" t="str">
        <f t="shared" si="451"/>
        <v>-</v>
      </c>
      <c r="Y573" s="210" t="e">
        <f>IF(X573, MATCH(J573, Y!$F$62:$H$62, 0), 0)</f>
        <v>#VALUE!</v>
      </c>
      <c r="Z573" s="210" cm="1">
        <f t="array" ref="Z573">IFERROR(IF($X573, INDEX(Appliances, $W573, $Y573+3), 0), 0)</f>
        <v>0</v>
      </c>
      <c r="AA573" s="64"/>
      <c r="AB573" s="211" t="b">
        <f t="shared" si="445"/>
        <v>0</v>
      </c>
      <c r="AC573" s="211" cm="1">
        <f t="array" ref="AC573">IF($AB573, INDEX(Appliances, $W573, 9), 0)</f>
        <v>0</v>
      </c>
      <c r="AD573" s="211" cm="1">
        <f t="array" ref="AD573">IF($AB573, INDEX(Appliances, $W573, 10), 0)</f>
        <v>0</v>
      </c>
      <c r="AE573" s="212">
        <f t="shared" si="452"/>
        <v>0</v>
      </c>
      <c r="AF573" s="213">
        <f t="shared" si="453"/>
        <v>0</v>
      </c>
      <c r="AG573" s="222" t="str">
        <f t="shared" si="454"/>
        <v>-</v>
      </c>
      <c r="AH573" s="210">
        <f>_xlfn.MAXIFS(Y!$F$61:$J$61, Y!$F$61:$J$61, "&lt;="&amp;AG573)</f>
        <v>0</v>
      </c>
      <c r="AI573" s="210" cm="1">
        <f t="array" ref="AI573">IFERROR(IF(AE573&gt;0, INDEX(Appliances, $W573, MATCH($AH573, Y!$F$61:$J$61, 0)+3),0), 0)</f>
        <v>0</v>
      </c>
      <c r="AJ573" s="64"/>
      <c r="AK573" s="211" t="b">
        <f t="shared" si="446"/>
        <v>0</v>
      </c>
      <c r="AL573" s="211" cm="1">
        <f t="array" ref="AL573">IF($AK573, INDEX(Appliances, $W573, 9), 0)</f>
        <v>0</v>
      </c>
      <c r="AM573" s="211" cm="1">
        <f t="array" ref="AM573">IF($AK573, INDEX(Appliances, $W573, 10), 0)</f>
        <v>0</v>
      </c>
      <c r="AN573" s="212">
        <f t="shared" si="455"/>
        <v>0</v>
      </c>
      <c r="AO573" s="213">
        <f t="shared" si="456"/>
        <v>0</v>
      </c>
      <c r="AP573" s="222" t="str">
        <f t="shared" si="457"/>
        <v>-</v>
      </c>
      <c r="AQ573" s="210">
        <f>_xlfn.MAXIFS(Y!$F$61:$J$61, Y!$F$61:$J$61, "&lt;="&amp;AP573)</f>
        <v>0</v>
      </c>
      <c r="AR573" s="210" cm="1">
        <f t="array" ref="AR573">IFERROR(IF(AN573&gt;0, INDEX(Appliances, $W573, MATCH($AQ573, Y!$F$61:$J$61, 0)+3),0), 0)</f>
        <v>0</v>
      </c>
      <c r="AS573" s="64"/>
      <c r="AT573" s="211" t="b">
        <f t="shared" si="447"/>
        <v>0</v>
      </c>
      <c r="AU573" s="211">
        <f t="shared" si="329"/>
        <v>0</v>
      </c>
      <c r="AV573" s="211">
        <f t="shared" si="330"/>
        <v>0</v>
      </c>
      <c r="AW573" s="212">
        <f t="shared" si="458"/>
        <v>0</v>
      </c>
      <c r="AX573" s="213">
        <f t="shared" si="459"/>
        <v>0</v>
      </c>
      <c r="AY573" s="222" t="str">
        <f t="shared" si="460"/>
        <v>-</v>
      </c>
      <c r="AZ573" s="210">
        <f>_xlfn.MAXIFS(Y!$F$61:$J$61, Y!$F$61:$J$61, "&lt;="&amp;AY573)</f>
        <v>0</v>
      </c>
      <c r="BA573" s="210" cm="1">
        <f t="array" ref="BA573">IFERROR(IF(AW573&gt;0, INDEX(Appliances, $W573, MATCH($AQ573, Y!$F$61:$J$61, 0)+3),0), 0)</f>
        <v>0</v>
      </c>
      <c r="BB573" s="64"/>
    </row>
    <row r="574" spans="1:54" s="264" customFormat="1" ht="12" x14ac:dyDescent="0.2">
      <c r="A574" s="64"/>
      <c r="B574" s="251">
        <v>552</v>
      </c>
      <c r="C574" s="255"/>
      <c r="D574" s="255"/>
      <c r="E574" s="256"/>
      <c r="F574" s="257" t="str">
        <f>IFERROR(VLOOKUP(E574, Z!$A$2:$C$4127, 3, FALSE), "")</f>
        <v/>
      </c>
      <c r="G574" s="258"/>
      <c r="H574" s="255"/>
      <c r="I574" s="255"/>
      <c r="J574" s="256"/>
      <c r="K574" s="259"/>
      <c r="L574" s="260"/>
      <c r="M574" s="253">
        <f t="shared" si="444"/>
        <v>0</v>
      </c>
      <c r="N574" s="261"/>
      <c r="O574" s="260"/>
      <c r="P574" s="253">
        <f t="shared" si="448"/>
        <v>0</v>
      </c>
      <c r="Q574" s="261"/>
      <c r="R574" s="260"/>
      <c r="S574" s="262">
        <f t="shared" si="449"/>
        <v>0</v>
      </c>
      <c r="T574" s="268"/>
      <c r="U574" s="263">
        <f t="shared" si="450"/>
        <v>0</v>
      </c>
      <c r="V574" s="64"/>
      <c r="W574" s="210">
        <f t="shared" si="461"/>
        <v>0</v>
      </c>
      <c r="X574" s="210" t="str">
        <f t="shared" si="451"/>
        <v>-</v>
      </c>
      <c r="Y574" s="210" t="e">
        <f>IF(X574, MATCH(J574, Y!$F$62:$H$62, 0), 0)</f>
        <v>#VALUE!</v>
      </c>
      <c r="Z574" s="210" cm="1">
        <f t="array" ref="Z574">IFERROR(IF($X574, INDEX(Appliances, $W574, $Y574+3), 0), 0)</f>
        <v>0</v>
      </c>
      <c r="AA574" s="64"/>
      <c r="AB574" s="211" t="b">
        <f t="shared" si="445"/>
        <v>0</v>
      </c>
      <c r="AC574" s="211" cm="1">
        <f t="array" ref="AC574">IF($AB574, INDEX(Appliances, $W574, 9), 0)</f>
        <v>0</v>
      </c>
      <c r="AD574" s="211" cm="1">
        <f t="array" ref="AD574">IF($AB574, INDEX(Appliances, $W574, 10), 0)</f>
        <v>0</v>
      </c>
      <c r="AE574" s="212">
        <f t="shared" si="452"/>
        <v>0</v>
      </c>
      <c r="AF574" s="213">
        <f t="shared" si="453"/>
        <v>0</v>
      </c>
      <c r="AG574" s="222" t="str">
        <f t="shared" si="454"/>
        <v>-</v>
      </c>
      <c r="AH574" s="210">
        <f>_xlfn.MAXIFS(Y!$F$61:$J$61, Y!$F$61:$J$61, "&lt;="&amp;AG574)</f>
        <v>0</v>
      </c>
      <c r="AI574" s="210" cm="1">
        <f t="array" ref="AI574">IFERROR(IF(AE574&gt;0, INDEX(Appliances, $W574, MATCH($AH574, Y!$F$61:$J$61, 0)+3),0), 0)</f>
        <v>0</v>
      </c>
      <c r="AJ574" s="64"/>
      <c r="AK574" s="211" t="b">
        <f t="shared" si="446"/>
        <v>0</v>
      </c>
      <c r="AL574" s="211" cm="1">
        <f t="array" ref="AL574">IF($AK574, INDEX(Appliances, $W574, 9), 0)</f>
        <v>0</v>
      </c>
      <c r="AM574" s="211" cm="1">
        <f t="array" ref="AM574">IF($AK574, INDEX(Appliances, $W574, 10), 0)</f>
        <v>0</v>
      </c>
      <c r="AN574" s="212">
        <f t="shared" si="455"/>
        <v>0</v>
      </c>
      <c r="AO574" s="213">
        <f t="shared" si="456"/>
        <v>0</v>
      </c>
      <c r="AP574" s="222" t="str">
        <f t="shared" si="457"/>
        <v>-</v>
      </c>
      <c r="AQ574" s="210">
        <f>_xlfn.MAXIFS(Y!$F$61:$J$61, Y!$F$61:$J$61, "&lt;="&amp;AP574)</f>
        <v>0</v>
      </c>
      <c r="AR574" s="210" cm="1">
        <f t="array" ref="AR574">IFERROR(IF(AN574&gt;0, INDEX(Appliances, $W574, MATCH($AQ574, Y!$F$61:$J$61, 0)+3),0), 0)</f>
        <v>0</v>
      </c>
      <c r="AS574" s="64"/>
      <c r="AT574" s="211" t="b">
        <f t="shared" si="447"/>
        <v>0</v>
      </c>
      <c r="AU574" s="211">
        <f t="shared" si="332"/>
        <v>0</v>
      </c>
      <c r="AV574" s="211">
        <f t="shared" si="333"/>
        <v>0</v>
      </c>
      <c r="AW574" s="212">
        <f t="shared" si="458"/>
        <v>0</v>
      </c>
      <c r="AX574" s="213">
        <f t="shared" si="459"/>
        <v>0</v>
      </c>
      <c r="AY574" s="222" t="str">
        <f t="shared" si="460"/>
        <v>-</v>
      </c>
      <c r="AZ574" s="210">
        <f>_xlfn.MAXIFS(Y!$F$61:$J$61, Y!$F$61:$J$61, "&lt;="&amp;AY574)</f>
        <v>0</v>
      </c>
      <c r="BA574" s="210" cm="1">
        <f t="array" ref="BA574">IFERROR(IF(AW574&gt;0, INDEX(Appliances, $W574, MATCH($AQ574, Y!$F$61:$J$61, 0)+3),0), 0)</f>
        <v>0</v>
      </c>
      <c r="BB574" s="64"/>
    </row>
    <row r="575" spans="1:54" s="264" customFormat="1" ht="12" x14ac:dyDescent="0.2">
      <c r="A575" s="64"/>
      <c r="B575" s="251">
        <v>553</v>
      </c>
      <c r="C575" s="255"/>
      <c r="D575" s="255"/>
      <c r="E575" s="256"/>
      <c r="F575" s="257" t="str">
        <f>IFERROR(VLOOKUP(E575, Z!$A$2:$C$4127, 3, FALSE), "")</f>
        <v/>
      </c>
      <c r="G575" s="258"/>
      <c r="H575" s="255"/>
      <c r="I575" s="255"/>
      <c r="J575" s="256"/>
      <c r="K575" s="259"/>
      <c r="L575" s="260"/>
      <c r="M575" s="253">
        <f t="shared" si="444"/>
        <v>0</v>
      </c>
      <c r="N575" s="261"/>
      <c r="O575" s="260"/>
      <c r="P575" s="253">
        <f t="shared" si="448"/>
        <v>0</v>
      </c>
      <c r="Q575" s="261"/>
      <c r="R575" s="260"/>
      <c r="S575" s="262">
        <f t="shared" si="449"/>
        <v>0</v>
      </c>
      <c r="T575" s="268"/>
      <c r="U575" s="263">
        <f t="shared" si="450"/>
        <v>0</v>
      </c>
      <c r="V575" s="64"/>
      <c r="W575" s="210">
        <f t="shared" si="461"/>
        <v>0</v>
      </c>
      <c r="X575" s="210" t="str">
        <f t="shared" si="451"/>
        <v>-</v>
      </c>
      <c r="Y575" s="210" t="e">
        <f>IF(X575, MATCH(J575, Y!$F$62:$H$62, 0), 0)</f>
        <v>#VALUE!</v>
      </c>
      <c r="Z575" s="210" cm="1">
        <f t="array" ref="Z575">IFERROR(IF($X575, INDEX(Appliances, $W575, $Y575+3), 0), 0)</f>
        <v>0</v>
      </c>
      <c r="AA575" s="64"/>
      <c r="AB575" s="211" t="b">
        <f t="shared" si="445"/>
        <v>0</v>
      </c>
      <c r="AC575" s="211" cm="1">
        <f t="array" ref="AC575">IF($AB575, INDEX(Appliances, $W575, 9), 0)</f>
        <v>0</v>
      </c>
      <c r="AD575" s="211" cm="1">
        <f t="array" ref="AD575">IF($AB575, INDEX(Appliances, $W575, 10), 0)</f>
        <v>0</v>
      </c>
      <c r="AE575" s="212">
        <f t="shared" si="452"/>
        <v>0</v>
      </c>
      <c r="AF575" s="213">
        <f t="shared" si="453"/>
        <v>0</v>
      </c>
      <c r="AG575" s="222" t="str">
        <f t="shared" si="454"/>
        <v>-</v>
      </c>
      <c r="AH575" s="210">
        <f>_xlfn.MAXIFS(Y!$F$61:$J$61, Y!$F$61:$J$61, "&lt;="&amp;AG575)</f>
        <v>0</v>
      </c>
      <c r="AI575" s="210" cm="1">
        <f t="array" ref="AI575">IFERROR(IF(AE575&gt;0, INDEX(Appliances, $W575, MATCH($AH575, Y!$F$61:$J$61, 0)+3),0), 0)</f>
        <v>0</v>
      </c>
      <c r="AJ575" s="64"/>
      <c r="AK575" s="211" t="b">
        <f t="shared" si="446"/>
        <v>0</v>
      </c>
      <c r="AL575" s="211" cm="1">
        <f t="array" ref="AL575">IF($AK575, INDEX(Appliances, $W575, 9), 0)</f>
        <v>0</v>
      </c>
      <c r="AM575" s="211" cm="1">
        <f t="array" ref="AM575">IF($AK575, INDEX(Appliances, $W575, 10), 0)</f>
        <v>0</v>
      </c>
      <c r="AN575" s="212">
        <f t="shared" si="455"/>
        <v>0</v>
      </c>
      <c r="AO575" s="213">
        <f t="shared" si="456"/>
        <v>0</v>
      </c>
      <c r="AP575" s="222" t="str">
        <f t="shared" si="457"/>
        <v>-</v>
      </c>
      <c r="AQ575" s="210">
        <f>_xlfn.MAXIFS(Y!$F$61:$J$61, Y!$F$61:$J$61, "&lt;="&amp;AP575)</f>
        <v>0</v>
      </c>
      <c r="AR575" s="210" cm="1">
        <f t="array" ref="AR575">IFERROR(IF(AN575&gt;0, INDEX(Appliances, $W575, MATCH($AQ575, Y!$F$61:$J$61, 0)+3),0), 0)</f>
        <v>0</v>
      </c>
      <c r="AS575" s="64"/>
      <c r="AT575" s="211" t="b">
        <f t="shared" si="447"/>
        <v>0</v>
      </c>
      <c r="AU575" s="211">
        <f t="shared" si="329"/>
        <v>0</v>
      </c>
      <c r="AV575" s="211">
        <f t="shared" si="330"/>
        <v>0</v>
      </c>
      <c r="AW575" s="212">
        <f t="shared" si="458"/>
        <v>0</v>
      </c>
      <c r="AX575" s="213">
        <f t="shared" si="459"/>
        <v>0</v>
      </c>
      <c r="AY575" s="222" t="str">
        <f t="shared" si="460"/>
        <v>-</v>
      </c>
      <c r="AZ575" s="210">
        <f>_xlfn.MAXIFS(Y!$F$61:$J$61, Y!$F$61:$J$61, "&lt;="&amp;AY575)</f>
        <v>0</v>
      </c>
      <c r="BA575" s="210" cm="1">
        <f t="array" ref="BA575">IFERROR(IF(AW575&gt;0, INDEX(Appliances, $W575, MATCH($AQ575, Y!$F$61:$J$61, 0)+3),0), 0)</f>
        <v>0</v>
      </c>
      <c r="BB575" s="64"/>
    </row>
    <row r="576" spans="1:54" s="264" customFormat="1" ht="12" x14ac:dyDescent="0.2">
      <c r="A576" s="64"/>
      <c r="B576" s="251">
        <v>554</v>
      </c>
      <c r="C576" s="255"/>
      <c r="D576" s="255"/>
      <c r="E576" s="256"/>
      <c r="F576" s="257" t="str">
        <f>IFERROR(VLOOKUP(E576, Z!$A$2:$C$4127, 3, FALSE), "")</f>
        <v/>
      </c>
      <c r="G576" s="258"/>
      <c r="H576" s="255"/>
      <c r="I576" s="255"/>
      <c r="J576" s="256"/>
      <c r="K576" s="259"/>
      <c r="L576" s="260"/>
      <c r="M576" s="253">
        <f t="shared" si="444"/>
        <v>0</v>
      </c>
      <c r="N576" s="261"/>
      <c r="O576" s="260"/>
      <c r="P576" s="253">
        <f t="shared" si="448"/>
        <v>0</v>
      </c>
      <c r="Q576" s="261"/>
      <c r="R576" s="260"/>
      <c r="S576" s="262">
        <f t="shared" si="449"/>
        <v>0</v>
      </c>
      <c r="T576" s="268"/>
      <c r="U576" s="263">
        <f t="shared" si="450"/>
        <v>0</v>
      </c>
      <c r="V576" s="64"/>
      <c r="W576" s="210">
        <f t="shared" si="461"/>
        <v>0</v>
      </c>
      <c r="X576" s="210" t="str">
        <f t="shared" si="451"/>
        <v>-</v>
      </c>
      <c r="Y576" s="210" t="e">
        <f>IF(X576, MATCH(J576, Y!$F$62:$H$62, 0), 0)</f>
        <v>#VALUE!</v>
      </c>
      <c r="Z576" s="210" cm="1">
        <f t="array" ref="Z576">IFERROR(IF($X576, INDEX(Appliances, $W576, $Y576+3), 0), 0)</f>
        <v>0</v>
      </c>
      <c r="AA576" s="64"/>
      <c r="AB576" s="211" t="b">
        <f t="shared" si="445"/>
        <v>0</v>
      </c>
      <c r="AC576" s="211" cm="1">
        <f t="array" ref="AC576">IF($AB576, INDEX(Appliances, $W576, 9), 0)</f>
        <v>0</v>
      </c>
      <c r="AD576" s="211" cm="1">
        <f t="array" ref="AD576">IF($AB576, INDEX(Appliances, $W576, 10), 0)</f>
        <v>0</v>
      </c>
      <c r="AE576" s="212">
        <f t="shared" si="452"/>
        <v>0</v>
      </c>
      <c r="AF576" s="213">
        <f t="shared" si="453"/>
        <v>0</v>
      </c>
      <c r="AG576" s="222" t="str">
        <f t="shared" si="454"/>
        <v>-</v>
      </c>
      <c r="AH576" s="210">
        <f>_xlfn.MAXIFS(Y!$F$61:$J$61, Y!$F$61:$J$61, "&lt;="&amp;AG576)</f>
        <v>0</v>
      </c>
      <c r="AI576" s="210" cm="1">
        <f t="array" ref="AI576">IFERROR(IF(AE576&gt;0, INDEX(Appliances, $W576, MATCH($AH576, Y!$F$61:$J$61, 0)+3),0), 0)</f>
        <v>0</v>
      </c>
      <c r="AJ576" s="64"/>
      <c r="AK576" s="211" t="b">
        <f t="shared" si="446"/>
        <v>0</v>
      </c>
      <c r="AL576" s="211" cm="1">
        <f t="array" ref="AL576">IF($AK576, INDEX(Appliances, $W576, 9), 0)</f>
        <v>0</v>
      </c>
      <c r="AM576" s="211" cm="1">
        <f t="array" ref="AM576">IF($AK576, INDEX(Appliances, $W576, 10), 0)</f>
        <v>0</v>
      </c>
      <c r="AN576" s="212">
        <f t="shared" si="455"/>
        <v>0</v>
      </c>
      <c r="AO576" s="213">
        <f t="shared" si="456"/>
        <v>0</v>
      </c>
      <c r="AP576" s="222" t="str">
        <f t="shared" si="457"/>
        <v>-</v>
      </c>
      <c r="AQ576" s="210">
        <f>_xlfn.MAXIFS(Y!$F$61:$J$61, Y!$F$61:$J$61, "&lt;="&amp;AP576)</f>
        <v>0</v>
      </c>
      <c r="AR576" s="210" cm="1">
        <f t="array" ref="AR576">IFERROR(IF(AN576&gt;0, INDEX(Appliances, $W576, MATCH($AQ576, Y!$F$61:$J$61, 0)+3),0), 0)</f>
        <v>0</v>
      </c>
      <c r="AS576" s="64"/>
      <c r="AT576" s="211" t="b">
        <f t="shared" si="447"/>
        <v>0</v>
      </c>
      <c r="AU576" s="211">
        <f t="shared" si="332"/>
        <v>0</v>
      </c>
      <c r="AV576" s="211">
        <f t="shared" si="333"/>
        <v>0</v>
      </c>
      <c r="AW576" s="212">
        <f t="shared" si="458"/>
        <v>0</v>
      </c>
      <c r="AX576" s="213">
        <f t="shared" si="459"/>
        <v>0</v>
      </c>
      <c r="AY576" s="222" t="str">
        <f t="shared" si="460"/>
        <v>-</v>
      </c>
      <c r="AZ576" s="210">
        <f>_xlfn.MAXIFS(Y!$F$61:$J$61, Y!$F$61:$J$61, "&lt;="&amp;AY576)</f>
        <v>0</v>
      </c>
      <c r="BA576" s="210" cm="1">
        <f t="array" ref="BA576">IFERROR(IF(AW576&gt;0, INDEX(Appliances, $W576, MATCH($AQ576, Y!$F$61:$J$61, 0)+3),0), 0)</f>
        <v>0</v>
      </c>
      <c r="BB576" s="64"/>
    </row>
    <row r="577" spans="1:54" s="264" customFormat="1" ht="12" x14ac:dyDescent="0.2">
      <c r="A577" s="64"/>
      <c r="B577" s="251">
        <v>555</v>
      </c>
      <c r="C577" s="255"/>
      <c r="D577" s="255"/>
      <c r="E577" s="256"/>
      <c r="F577" s="257" t="str">
        <f>IFERROR(VLOOKUP(E577, Z!$A$2:$C$4127, 3, FALSE), "")</f>
        <v/>
      </c>
      <c r="G577" s="258"/>
      <c r="H577" s="255"/>
      <c r="I577" s="255"/>
      <c r="J577" s="256"/>
      <c r="K577" s="259"/>
      <c r="L577" s="260"/>
      <c r="M577" s="253">
        <f t="shared" si="444"/>
        <v>0</v>
      </c>
      <c r="N577" s="261"/>
      <c r="O577" s="260"/>
      <c r="P577" s="253">
        <f t="shared" si="448"/>
        <v>0</v>
      </c>
      <c r="Q577" s="261"/>
      <c r="R577" s="260"/>
      <c r="S577" s="262">
        <f t="shared" si="449"/>
        <v>0</v>
      </c>
      <c r="T577" s="268"/>
      <c r="U577" s="263">
        <f t="shared" si="450"/>
        <v>0</v>
      </c>
      <c r="V577" s="64"/>
      <c r="W577" s="210">
        <f t="shared" si="461"/>
        <v>0</v>
      </c>
      <c r="X577" s="210" t="str">
        <f t="shared" si="451"/>
        <v>-</v>
      </c>
      <c r="Y577" s="210" t="e">
        <f>IF(X577, MATCH(J577, Y!$F$62:$H$62, 0), 0)</f>
        <v>#VALUE!</v>
      </c>
      <c r="Z577" s="210" cm="1">
        <f t="array" ref="Z577">IFERROR(IF($X577, INDEX(Appliances, $W577, $Y577+3), 0), 0)</f>
        <v>0</v>
      </c>
      <c r="AA577" s="64"/>
      <c r="AB577" s="211" t="b">
        <f t="shared" si="445"/>
        <v>0</v>
      </c>
      <c r="AC577" s="211" cm="1">
        <f t="array" ref="AC577">IF($AB577, INDEX(Appliances, $W577, 9), 0)</f>
        <v>0</v>
      </c>
      <c r="AD577" s="211" cm="1">
        <f t="array" ref="AD577">IF($AB577, INDEX(Appliances, $W577, 10), 0)</f>
        <v>0</v>
      </c>
      <c r="AE577" s="212">
        <f t="shared" si="452"/>
        <v>0</v>
      </c>
      <c r="AF577" s="213">
        <f t="shared" si="453"/>
        <v>0</v>
      </c>
      <c r="AG577" s="222" t="str">
        <f t="shared" si="454"/>
        <v>-</v>
      </c>
      <c r="AH577" s="210">
        <f>_xlfn.MAXIFS(Y!$F$61:$J$61, Y!$F$61:$J$61, "&lt;="&amp;AG577)</f>
        <v>0</v>
      </c>
      <c r="AI577" s="210" cm="1">
        <f t="array" ref="AI577">IFERROR(IF(AE577&gt;0, INDEX(Appliances, $W577, MATCH($AH577, Y!$F$61:$J$61, 0)+3),0), 0)</f>
        <v>0</v>
      </c>
      <c r="AJ577" s="64"/>
      <c r="AK577" s="211" t="b">
        <f t="shared" si="446"/>
        <v>0</v>
      </c>
      <c r="AL577" s="211" cm="1">
        <f t="array" ref="AL577">IF($AK577, INDEX(Appliances, $W577, 9), 0)</f>
        <v>0</v>
      </c>
      <c r="AM577" s="211" cm="1">
        <f t="array" ref="AM577">IF($AK577, INDEX(Appliances, $W577, 10), 0)</f>
        <v>0</v>
      </c>
      <c r="AN577" s="212">
        <f t="shared" si="455"/>
        <v>0</v>
      </c>
      <c r="AO577" s="213">
        <f t="shared" si="456"/>
        <v>0</v>
      </c>
      <c r="AP577" s="222" t="str">
        <f t="shared" si="457"/>
        <v>-</v>
      </c>
      <c r="AQ577" s="210">
        <f>_xlfn.MAXIFS(Y!$F$61:$J$61, Y!$F$61:$J$61, "&lt;="&amp;AP577)</f>
        <v>0</v>
      </c>
      <c r="AR577" s="210" cm="1">
        <f t="array" ref="AR577">IFERROR(IF(AN577&gt;0, INDEX(Appliances, $W577, MATCH($AQ577, Y!$F$61:$J$61, 0)+3),0), 0)</f>
        <v>0</v>
      </c>
      <c r="AS577" s="64"/>
      <c r="AT577" s="211" t="b">
        <f t="shared" si="447"/>
        <v>0</v>
      </c>
      <c r="AU577" s="211">
        <f t="shared" si="329"/>
        <v>0</v>
      </c>
      <c r="AV577" s="211">
        <f t="shared" si="330"/>
        <v>0</v>
      </c>
      <c r="AW577" s="212">
        <f t="shared" si="458"/>
        <v>0</v>
      </c>
      <c r="AX577" s="213">
        <f t="shared" si="459"/>
        <v>0</v>
      </c>
      <c r="AY577" s="222" t="str">
        <f t="shared" si="460"/>
        <v>-</v>
      </c>
      <c r="AZ577" s="210">
        <f>_xlfn.MAXIFS(Y!$F$61:$J$61, Y!$F$61:$J$61, "&lt;="&amp;AY577)</f>
        <v>0</v>
      </c>
      <c r="BA577" s="210" cm="1">
        <f t="array" ref="BA577">IFERROR(IF(AW577&gt;0, INDEX(Appliances, $W577, MATCH($AQ577, Y!$F$61:$J$61, 0)+3),0), 0)</f>
        <v>0</v>
      </c>
      <c r="BB577" s="64"/>
    </row>
    <row r="578" spans="1:54" s="264" customFormat="1" ht="12" x14ac:dyDescent="0.2">
      <c r="A578" s="64"/>
      <c r="B578" s="251">
        <v>556</v>
      </c>
      <c r="C578" s="255"/>
      <c r="D578" s="255"/>
      <c r="E578" s="256"/>
      <c r="F578" s="257" t="str">
        <f>IFERROR(VLOOKUP(E578, Z!$A$2:$C$4127, 3, FALSE), "")</f>
        <v/>
      </c>
      <c r="G578" s="258"/>
      <c r="H578" s="255"/>
      <c r="I578" s="255"/>
      <c r="J578" s="256"/>
      <c r="K578" s="259"/>
      <c r="L578" s="260"/>
      <c r="M578" s="253">
        <f t="shared" si="444"/>
        <v>0</v>
      </c>
      <c r="N578" s="261"/>
      <c r="O578" s="260"/>
      <c r="P578" s="253">
        <f t="shared" si="448"/>
        <v>0</v>
      </c>
      <c r="Q578" s="261"/>
      <c r="R578" s="260"/>
      <c r="S578" s="262">
        <f t="shared" si="449"/>
        <v>0</v>
      </c>
      <c r="T578" s="268"/>
      <c r="U578" s="263">
        <f t="shared" si="450"/>
        <v>0</v>
      </c>
      <c r="V578" s="64"/>
      <c r="W578" s="210">
        <f t="shared" si="461"/>
        <v>0</v>
      </c>
      <c r="X578" s="210" t="str">
        <f t="shared" si="451"/>
        <v>-</v>
      </c>
      <c r="Y578" s="210" t="e">
        <f>IF(X578, MATCH(J578, Y!$F$62:$H$62, 0), 0)</f>
        <v>#VALUE!</v>
      </c>
      <c r="Z578" s="210" cm="1">
        <f t="array" ref="Z578">IFERROR(IF($X578, INDEX(Appliances, $W578, $Y578+3), 0), 0)</f>
        <v>0</v>
      </c>
      <c r="AA578" s="64"/>
      <c r="AB578" s="211" t="b">
        <f t="shared" si="445"/>
        <v>0</v>
      </c>
      <c r="AC578" s="211" cm="1">
        <f t="array" ref="AC578">IF($AB578, INDEX(Appliances, $W578, 9), 0)</f>
        <v>0</v>
      </c>
      <c r="AD578" s="211" cm="1">
        <f t="array" ref="AD578">IF($AB578, INDEX(Appliances, $W578, 10), 0)</f>
        <v>0</v>
      </c>
      <c r="AE578" s="212">
        <f t="shared" si="452"/>
        <v>0</v>
      </c>
      <c r="AF578" s="213">
        <f t="shared" si="453"/>
        <v>0</v>
      </c>
      <c r="AG578" s="222" t="str">
        <f t="shared" si="454"/>
        <v>-</v>
      </c>
      <c r="AH578" s="210">
        <f>_xlfn.MAXIFS(Y!$F$61:$J$61, Y!$F$61:$J$61, "&lt;="&amp;AG578)</f>
        <v>0</v>
      </c>
      <c r="AI578" s="210" cm="1">
        <f t="array" ref="AI578">IFERROR(IF(AE578&gt;0, INDEX(Appliances, $W578, MATCH($AH578, Y!$F$61:$J$61, 0)+3),0), 0)</f>
        <v>0</v>
      </c>
      <c r="AJ578" s="64"/>
      <c r="AK578" s="211" t="b">
        <f t="shared" si="446"/>
        <v>0</v>
      </c>
      <c r="AL578" s="211" cm="1">
        <f t="array" ref="AL578">IF($AK578, INDEX(Appliances, $W578, 9), 0)</f>
        <v>0</v>
      </c>
      <c r="AM578" s="211" cm="1">
        <f t="array" ref="AM578">IF($AK578, INDEX(Appliances, $W578, 10), 0)</f>
        <v>0</v>
      </c>
      <c r="AN578" s="212">
        <f t="shared" si="455"/>
        <v>0</v>
      </c>
      <c r="AO578" s="213">
        <f t="shared" si="456"/>
        <v>0</v>
      </c>
      <c r="AP578" s="222" t="str">
        <f t="shared" si="457"/>
        <v>-</v>
      </c>
      <c r="AQ578" s="210">
        <f>_xlfn.MAXIFS(Y!$F$61:$J$61, Y!$F$61:$J$61, "&lt;="&amp;AP578)</f>
        <v>0</v>
      </c>
      <c r="AR578" s="210" cm="1">
        <f t="array" ref="AR578">IFERROR(IF(AN578&gt;0, INDEX(Appliances, $W578, MATCH($AQ578, Y!$F$61:$J$61, 0)+3),0), 0)</f>
        <v>0</v>
      </c>
      <c r="AS578" s="64"/>
      <c r="AT578" s="211" t="b">
        <f t="shared" si="447"/>
        <v>0</v>
      </c>
      <c r="AU578" s="211">
        <f t="shared" si="332"/>
        <v>0</v>
      </c>
      <c r="AV578" s="211">
        <f t="shared" si="333"/>
        <v>0</v>
      </c>
      <c r="AW578" s="212">
        <f t="shared" si="458"/>
        <v>0</v>
      </c>
      <c r="AX578" s="213">
        <f t="shared" si="459"/>
        <v>0</v>
      </c>
      <c r="AY578" s="222" t="str">
        <f t="shared" si="460"/>
        <v>-</v>
      </c>
      <c r="AZ578" s="210">
        <f>_xlfn.MAXIFS(Y!$F$61:$J$61, Y!$F$61:$J$61, "&lt;="&amp;AY578)</f>
        <v>0</v>
      </c>
      <c r="BA578" s="210" cm="1">
        <f t="array" ref="BA578">IFERROR(IF(AW578&gt;0, INDEX(Appliances, $W578, MATCH($AQ578, Y!$F$61:$J$61, 0)+3),0), 0)</f>
        <v>0</v>
      </c>
      <c r="BB578" s="64"/>
    </row>
    <row r="579" spans="1:54" s="264" customFormat="1" ht="12" x14ac:dyDescent="0.2">
      <c r="A579" s="64"/>
      <c r="B579" s="251">
        <v>557</v>
      </c>
      <c r="C579" s="255"/>
      <c r="D579" s="255"/>
      <c r="E579" s="256"/>
      <c r="F579" s="257" t="str">
        <f>IFERROR(VLOOKUP(E579, Z!$A$2:$C$4127, 3, FALSE), "")</f>
        <v/>
      </c>
      <c r="G579" s="258"/>
      <c r="H579" s="255"/>
      <c r="I579" s="255"/>
      <c r="J579" s="256"/>
      <c r="K579" s="259"/>
      <c r="L579" s="260"/>
      <c r="M579" s="253">
        <f t="shared" si="444"/>
        <v>0</v>
      </c>
      <c r="N579" s="261"/>
      <c r="O579" s="260"/>
      <c r="P579" s="253">
        <f t="shared" si="448"/>
        <v>0</v>
      </c>
      <c r="Q579" s="261"/>
      <c r="R579" s="260"/>
      <c r="S579" s="262">
        <f t="shared" si="449"/>
        <v>0</v>
      </c>
      <c r="T579" s="268"/>
      <c r="U579" s="263">
        <f t="shared" si="450"/>
        <v>0</v>
      </c>
      <c r="V579" s="64"/>
      <c r="W579" s="210">
        <f t="shared" si="461"/>
        <v>0</v>
      </c>
      <c r="X579" s="210" t="str">
        <f t="shared" si="451"/>
        <v>-</v>
      </c>
      <c r="Y579" s="210" t="e">
        <f>IF(X579, MATCH(J579, Y!$F$62:$H$62, 0), 0)</f>
        <v>#VALUE!</v>
      </c>
      <c r="Z579" s="210" cm="1">
        <f t="array" ref="Z579">IFERROR(IF($X579, INDEX(Appliances, $W579, $Y579+3), 0), 0)</f>
        <v>0</v>
      </c>
      <c r="AA579" s="64"/>
      <c r="AB579" s="211" t="b">
        <f t="shared" si="445"/>
        <v>0</v>
      </c>
      <c r="AC579" s="211" cm="1">
        <f t="array" ref="AC579">IF($AB579, INDEX(Appliances, $W579, 9), 0)</f>
        <v>0</v>
      </c>
      <c r="AD579" s="211" cm="1">
        <f t="array" ref="AD579">IF($AB579, INDEX(Appliances, $W579, 10), 0)</f>
        <v>0</v>
      </c>
      <c r="AE579" s="212">
        <f t="shared" si="452"/>
        <v>0</v>
      </c>
      <c r="AF579" s="213">
        <f t="shared" si="453"/>
        <v>0</v>
      </c>
      <c r="AG579" s="222" t="str">
        <f t="shared" si="454"/>
        <v>-</v>
      </c>
      <c r="AH579" s="210">
        <f>_xlfn.MAXIFS(Y!$F$61:$J$61, Y!$F$61:$J$61, "&lt;="&amp;AG579)</f>
        <v>0</v>
      </c>
      <c r="AI579" s="210" cm="1">
        <f t="array" ref="AI579">IFERROR(IF(AE579&gt;0, INDEX(Appliances, $W579, MATCH($AH579, Y!$F$61:$J$61, 0)+3),0), 0)</f>
        <v>0</v>
      </c>
      <c r="AJ579" s="64"/>
      <c r="AK579" s="211" t="b">
        <f t="shared" si="446"/>
        <v>0</v>
      </c>
      <c r="AL579" s="211" cm="1">
        <f t="array" ref="AL579">IF($AK579, INDEX(Appliances, $W579, 9), 0)</f>
        <v>0</v>
      </c>
      <c r="AM579" s="211" cm="1">
        <f t="array" ref="AM579">IF($AK579, INDEX(Appliances, $W579, 10), 0)</f>
        <v>0</v>
      </c>
      <c r="AN579" s="212">
        <f t="shared" si="455"/>
        <v>0</v>
      </c>
      <c r="AO579" s="213">
        <f t="shared" si="456"/>
        <v>0</v>
      </c>
      <c r="AP579" s="222" t="str">
        <f t="shared" si="457"/>
        <v>-</v>
      </c>
      <c r="AQ579" s="210">
        <f>_xlfn.MAXIFS(Y!$F$61:$J$61, Y!$F$61:$J$61, "&lt;="&amp;AP579)</f>
        <v>0</v>
      </c>
      <c r="AR579" s="210" cm="1">
        <f t="array" ref="AR579">IFERROR(IF(AN579&gt;0, INDEX(Appliances, $W579, MATCH($AQ579, Y!$F$61:$J$61, 0)+3),0), 0)</f>
        <v>0</v>
      </c>
      <c r="AS579" s="64"/>
      <c r="AT579" s="211" t="b">
        <f t="shared" si="447"/>
        <v>0</v>
      </c>
      <c r="AU579" s="211">
        <f t="shared" si="329"/>
        <v>0</v>
      </c>
      <c r="AV579" s="211">
        <f t="shared" si="330"/>
        <v>0</v>
      </c>
      <c r="AW579" s="212">
        <f t="shared" si="458"/>
        <v>0</v>
      </c>
      <c r="AX579" s="213">
        <f t="shared" si="459"/>
        <v>0</v>
      </c>
      <c r="AY579" s="222" t="str">
        <f t="shared" si="460"/>
        <v>-</v>
      </c>
      <c r="AZ579" s="210">
        <f>_xlfn.MAXIFS(Y!$F$61:$J$61, Y!$F$61:$J$61, "&lt;="&amp;AY579)</f>
        <v>0</v>
      </c>
      <c r="BA579" s="210" cm="1">
        <f t="array" ref="BA579">IFERROR(IF(AW579&gt;0, INDEX(Appliances, $W579, MATCH($AQ579, Y!$F$61:$J$61, 0)+3),0), 0)</f>
        <v>0</v>
      </c>
      <c r="BB579" s="64"/>
    </row>
    <row r="580" spans="1:54" s="264" customFormat="1" ht="12" x14ac:dyDescent="0.2">
      <c r="A580" s="64"/>
      <c r="B580" s="251">
        <v>558</v>
      </c>
      <c r="C580" s="255"/>
      <c r="D580" s="255"/>
      <c r="E580" s="256"/>
      <c r="F580" s="257" t="str">
        <f>IFERROR(VLOOKUP(E580, Z!$A$2:$C$4127, 3, FALSE), "")</f>
        <v/>
      </c>
      <c r="G580" s="258"/>
      <c r="H580" s="255"/>
      <c r="I580" s="255"/>
      <c r="J580" s="256"/>
      <c r="K580" s="259"/>
      <c r="L580" s="260"/>
      <c r="M580" s="253">
        <f t="shared" si="444"/>
        <v>0</v>
      </c>
      <c r="N580" s="261"/>
      <c r="O580" s="260"/>
      <c r="P580" s="253">
        <f t="shared" si="448"/>
        <v>0</v>
      </c>
      <c r="Q580" s="261"/>
      <c r="R580" s="260"/>
      <c r="S580" s="262">
        <f t="shared" si="449"/>
        <v>0</v>
      </c>
      <c r="T580" s="268"/>
      <c r="U580" s="263">
        <f t="shared" si="450"/>
        <v>0</v>
      </c>
      <c r="V580" s="64"/>
      <c r="W580" s="210">
        <f t="shared" si="461"/>
        <v>0</v>
      </c>
      <c r="X580" s="210" t="str">
        <f t="shared" si="451"/>
        <v>-</v>
      </c>
      <c r="Y580" s="210" t="e">
        <f>IF(X580, MATCH(J580, Y!$F$62:$H$62, 0), 0)</f>
        <v>#VALUE!</v>
      </c>
      <c r="Z580" s="210" cm="1">
        <f t="array" ref="Z580">IFERROR(IF($X580, INDEX(Appliances, $W580, $Y580+3), 0), 0)</f>
        <v>0</v>
      </c>
      <c r="AA580" s="64"/>
      <c r="AB580" s="211" t="b">
        <f t="shared" si="445"/>
        <v>0</v>
      </c>
      <c r="AC580" s="211" cm="1">
        <f t="array" ref="AC580">IF($AB580, INDEX(Appliances, $W580, 9), 0)</f>
        <v>0</v>
      </c>
      <c r="AD580" s="211" cm="1">
        <f t="array" ref="AD580">IF($AB580, INDEX(Appliances, $W580, 10), 0)</f>
        <v>0</v>
      </c>
      <c r="AE580" s="212">
        <f t="shared" si="452"/>
        <v>0</v>
      </c>
      <c r="AF580" s="213">
        <f t="shared" si="453"/>
        <v>0</v>
      </c>
      <c r="AG580" s="222" t="str">
        <f t="shared" si="454"/>
        <v>-</v>
      </c>
      <c r="AH580" s="210">
        <f>_xlfn.MAXIFS(Y!$F$61:$J$61, Y!$F$61:$J$61, "&lt;="&amp;AG580)</f>
        <v>0</v>
      </c>
      <c r="AI580" s="210" cm="1">
        <f t="array" ref="AI580">IFERROR(IF(AE580&gt;0, INDEX(Appliances, $W580, MATCH($AH580, Y!$F$61:$J$61, 0)+3),0), 0)</f>
        <v>0</v>
      </c>
      <c r="AJ580" s="64"/>
      <c r="AK580" s="211" t="b">
        <f t="shared" si="446"/>
        <v>0</v>
      </c>
      <c r="AL580" s="211" cm="1">
        <f t="array" ref="AL580">IF($AK580, INDEX(Appliances, $W580, 9), 0)</f>
        <v>0</v>
      </c>
      <c r="AM580" s="211" cm="1">
        <f t="array" ref="AM580">IF($AK580, INDEX(Appliances, $W580, 10), 0)</f>
        <v>0</v>
      </c>
      <c r="AN580" s="212">
        <f t="shared" si="455"/>
        <v>0</v>
      </c>
      <c r="AO580" s="213">
        <f t="shared" si="456"/>
        <v>0</v>
      </c>
      <c r="AP580" s="222" t="str">
        <f t="shared" si="457"/>
        <v>-</v>
      </c>
      <c r="AQ580" s="210">
        <f>_xlfn.MAXIFS(Y!$F$61:$J$61, Y!$F$61:$J$61, "&lt;="&amp;AP580)</f>
        <v>0</v>
      </c>
      <c r="AR580" s="210" cm="1">
        <f t="array" ref="AR580">IFERROR(IF(AN580&gt;0, INDEX(Appliances, $W580, MATCH($AQ580, Y!$F$61:$J$61, 0)+3),0), 0)</f>
        <v>0</v>
      </c>
      <c r="AS580" s="64"/>
      <c r="AT580" s="211" t="b">
        <f t="shared" si="447"/>
        <v>0</v>
      </c>
      <c r="AU580" s="211">
        <f t="shared" si="332"/>
        <v>0</v>
      </c>
      <c r="AV580" s="211">
        <f t="shared" si="333"/>
        <v>0</v>
      </c>
      <c r="AW580" s="212">
        <f t="shared" si="458"/>
        <v>0</v>
      </c>
      <c r="AX580" s="213">
        <f t="shared" si="459"/>
        <v>0</v>
      </c>
      <c r="AY580" s="222" t="str">
        <f t="shared" si="460"/>
        <v>-</v>
      </c>
      <c r="AZ580" s="210">
        <f>_xlfn.MAXIFS(Y!$F$61:$J$61, Y!$F$61:$J$61, "&lt;="&amp;AY580)</f>
        <v>0</v>
      </c>
      <c r="BA580" s="210" cm="1">
        <f t="array" ref="BA580">IFERROR(IF(AW580&gt;0, INDEX(Appliances, $W580, MATCH($AQ580, Y!$F$61:$J$61, 0)+3),0), 0)</f>
        <v>0</v>
      </c>
      <c r="BB580" s="64"/>
    </row>
    <row r="581" spans="1:54" s="264" customFormat="1" ht="12" x14ac:dyDescent="0.2">
      <c r="A581" s="64"/>
      <c r="B581" s="251">
        <v>559</v>
      </c>
      <c r="C581" s="255"/>
      <c r="D581" s="255"/>
      <c r="E581" s="256"/>
      <c r="F581" s="257" t="str">
        <f>IFERROR(VLOOKUP(E581, Z!$A$2:$C$4127, 3, FALSE), "")</f>
        <v/>
      </c>
      <c r="G581" s="258"/>
      <c r="H581" s="255"/>
      <c r="I581" s="255"/>
      <c r="J581" s="256"/>
      <c r="K581" s="259"/>
      <c r="L581" s="260"/>
      <c r="M581" s="253">
        <f t="shared" si="444"/>
        <v>0</v>
      </c>
      <c r="N581" s="261"/>
      <c r="O581" s="260"/>
      <c r="P581" s="253">
        <f t="shared" si="448"/>
        <v>0</v>
      </c>
      <c r="Q581" s="261"/>
      <c r="R581" s="260"/>
      <c r="S581" s="262">
        <f t="shared" si="449"/>
        <v>0</v>
      </c>
      <c r="T581" s="268"/>
      <c r="U581" s="263">
        <f t="shared" si="450"/>
        <v>0</v>
      </c>
      <c r="V581" s="64"/>
      <c r="W581" s="210">
        <f t="shared" si="461"/>
        <v>0</v>
      </c>
      <c r="X581" s="210" t="str">
        <f t="shared" si="451"/>
        <v>-</v>
      </c>
      <c r="Y581" s="210" t="e">
        <f>IF(X581, MATCH(J581, Y!$F$62:$H$62, 0), 0)</f>
        <v>#VALUE!</v>
      </c>
      <c r="Z581" s="210" cm="1">
        <f t="array" ref="Z581">IFERROR(IF($X581, INDEX(Appliances, $W581, $Y581+3), 0), 0)</f>
        <v>0</v>
      </c>
      <c r="AA581" s="64"/>
      <c r="AB581" s="211" t="b">
        <f t="shared" si="445"/>
        <v>0</v>
      </c>
      <c r="AC581" s="211" cm="1">
        <f t="array" ref="AC581">IF($AB581, INDEX(Appliances, $W581, 9), 0)</f>
        <v>0</v>
      </c>
      <c r="AD581" s="211" cm="1">
        <f t="array" ref="AD581">IF($AB581, INDEX(Appliances, $W581, 10), 0)</f>
        <v>0</v>
      </c>
      <c r="AE581" s="212">
        <f t="shared" si="452"/>
        <v>0</v>
      </c>
      <c r="AF581" s="213">
        <f t="shared" si="453"/>
        <v>0</v>
      </c>
      <c r="AG581" s="222" t="str">
        <f t="shared" si="454"/>
        <v>-</v>
      </c>
      <c r="AH581" s="210">
        <f>_xlfn.MAXIFS(Y!$F$61:$J$61, Y!$F$61:$J$61, "&lt;="&amp;AG581)</f>
        <v>0</v>
      </c>
      <c r="AI581" s="210" cm="1">
        <f t="array" ref="AI581">IFERROR(IF(AE581&gt;0, INDEX(Appliances, $W581, MATCH($AH581, Y!$F$61:$J$61, 0)+3),0), 0)</f>
        <v>0</v>
      </c>
      <c r="AJ581" s="64"/>
      <c r="AK581" s="211" t="b">
        <f t="shared" si="446"/>
        <v>0</v>
      </c>
      <c r="AL581" s="211" cm="1">
        <f t="array" ref="AL581">IF($AK581, INDEX(Appliances, $W581, 9), 0)</f>
        <v>0</v>
      </c>
      <c r="AM581" s="211" cm="1">
        <f t="array" ref="AM581">IF($AK581, INDEX(Appliances, $W581, 10), 0)</f>
        <v>0</v>
      </c>
      <c r="AN581" s="212">
        <f t="shared" si="455"/>
        <v>0</v>
      </c>
      <c r="AO581" s="213">
        <f t="shared" si="456"/>
        <v>0</v>
      </c>
      <c r="AP581" s="222" t="str">
        <f t="shared" si="457"/>
        <v>-</v>
      </c>
      <c r="AQ581" s="210">
        <f>_xlfn.MAXIFS(Y!$F$61:$J$61, Y!$F$61:$J$61, "&lt;="&amp;AP581)</f>
        <v>0</v>
      </c>
      <c r="AR581" s="210" cm="1">
        <f t="array" ref="AR581">IFERROR(IF(AN581&gt;0, INDEX(Appliances, $W581, MATCH($AQ581, Y!$F$61:$J$61, 0)+3),0), 0)</f>
        <v>0</v>
      </c>
      <c r="AS581" s="64"/>
      <c r="AT581" s="211" t="b">
        <f t="shared" si="447"/>
        <v>0</v>
      </c>
      <c r="AU581" s="211">
        <f t="shared" si="329"/>
        <v>0</v>
      </c>
      <c r="AV581" s="211">
        <f t="shared" si="330"/>
        <v>0</v>
      </c>
      <c r="AW581" s="212">
        <f t="shared" si="458"/>
        <v>0</v>
      </c>
      <c r="AX581" s="213">
        <f t="shared" si="459"/>
        <v>0</v>
      </c>
      <c r="AY581" s="222" t="str">
        <f t="shared" si="460"/>
        <v>-</v>
      </c>
      <c r="AZ581" s="210">
        <f>_xlfn.MAXIFS(Y!$F$61:$J$61, Y!$F$61:$J$61, "&lt;="&amp;AY581)</f>
        <v>0</v>
      </c>
      <c r="BA581" s="210" cm="1">
        <f t="array" ref="BA581">IFERROR(IF(AW581&gt;0, INDEX(Appliances, $W581, MATCH($AQ581, Y!$F$61:$J$61, 0)+3),0), 0)</f>
        <v>0</v>
      </c>
      <c r="BB581" s="64"/>
    </row>
    <row r="582" spans="1:54" s="264" customFormat="1" ht="12" x14ac:dyDescent="0.2">
      <c r="A582" s="64"/>
      <c r="B582" s="251">
        <v>560</v>
      </c>
      <c r="C582" s="255"/>
      <c r="D582" s="255"/>
      <c r="E582" s="256"/>
      <c r="F582" s="257" t="str">
        <f>IFERROR(VLOOKUP(E582, Z!$A$2:$C$4127, 3, FALSE), "")</f>
        <v/>
      </c>
      <c r="G582" s="258"/>
      <c r="H582" s="255"/>
      <c r="I582" s="255"/>
      <c r="J582" s="256"/>
      <c r="K582" s="259"/>
      <c r="L582" s="260"/>
      <c r="M582" s="253">
        <f t="shared" si="444"/>
        <v>0</v>
      </c>
      <c r="N582" s="261"/>
      <c r="O582" s="260"/>
      <c r="P582" s="253">
        <f t="shared" si="448"/>
        <v>0</v>
      </c>
      <c r="Q582" s="261"/>
      <c r="R582" s="260"/>
      <c r="S582" s="262">
        <f t="shared" si="449"/>
        <v>0</v>
      </c>
      <c r="T582" s="268"/>
      <c r="U582" s="263">
        <f t="shared" si="450"/>
        <v>0</v>
      </c>
      <c r="V582" s="64"/>
      <c r="W582" s="210">
        <f t="shared" si="461"/>
        <v>0</v>
      </c>
      <c r="X582" s="210" t="str">
        <f t="shared" si="451"/>
        <v>-</v>
      </c>
      <c r="Y582" s="210" t="e">
        <f>IF(X582, MATCH(J582, Y!$F$62:$H$62, 0), 0)</f>
        <v>#VALUE!</v>
      </c>
      <c r="Z582" s="210" cm="1">
        <f t="array" ref="Z582">IFERROR(IF($X582, INDEX(Appliances, $W582, $Y582+3), 0), 0)</f>
        <v>0</v>
      </c>
      <c r="AA582" s="64"/>
      <c r="AB582" s="211" t="b">
        <f t="shared" si="445"/>
        <v>0</v>
      </c>
      <c r="AC582" s="211" cm="1">
        <f t="array" ref="AC582">IF($AB582, INDEX(Appliances, $W582, 9), 0)</f>
        <v>0</v>
      </c>
      <c r="AD582" s="211" cm="1">
        <f t="array" ref="AD582">IF($AB582, INDEX(Appliances, $W582, 10), 0)</f>
        <v>0</v>
      </c>
      <c r="AE582" s="212">
        <f t="shared" si="452"/>
        <v>0</v>
      </c>
      <c r="AF582" s="213">
        <f t="shared" si="453"/>
        <v>0</v>
      </c>
      <c r="AG582" s="222" t="str">
        <f t="shared" si="454"/>
        <v>-</v>
      </c>
      <c r="AH582" s="210">
        <f>_xlfn.MAXIFS(Y!$F$61:$J$61, Y!$F$61:$J$61, "&lt;="&amp;AG582)</f>
        <v>0</v>
      </c>
      <c r="AI582" s="210" cm="1">
        <f t="array" ref="AI582">IFERROR(IF(AE582&gt;0, INDEX(Appliances, $W582, MATCH($AH582, Y!$F$61:$J$61, 0)+3),0), 0)</f>
        <v>0</v>
      </c>
      <c r="AJ582" s="64"/>
      <c r="AK582" s="211" t="b">
        <f t="shared" si="446"/>
        <v>0</v>
      </c>
      <c r="AL582" s="211" cm="1">
        <f t="array" ref="AL582">IF($AK582, INDEX(Appliances, $W582, 9), 0)</f>
        <v>0</v>
      </c>
      <c r="AM582" s="211" cm="1">
        <f t="array" ref="AM582">IF($AK582, INDEX(Appliances, $W582, 10), 0)</f>
        <v>0</v>
      </c>
      <c r="AN582" s="212">
        <f t="shared" si="455"/>
        <v>0</v>
      </c>
      <c r="AO582" s="213">
        <f t="shared" si="456"/>
        <v>0</v>
      </c>
      <c r="AP582" s="222" t="str">
        <f t="shared" si="457"/>
        <v>-</v>
      </c>
      <c r="AQ582" s="210">
        <f>_xlfn.MAXIFS(Y!$F$61:$J$61, Y!$F$61:$J$61, "&lt;="&amp;AP582)</f>
        <v>0</v>
      </c>
      <c r="AR582" s="210" cm="1">
        <f t="array" ref="AR582">IFERROR(IF(AN582&gt;0, INDEX(Appliances, $W582, MATCH($AQ582, Y!$F$61:$J$61, 0)+3),0), 0)</f>
        <v>0</v>
      </c>
      <c r="AS582" s="64"/>
      <c r="AT582" s="211" t="b">
        <f t="shared" si="447"/>
        <v>0</v>
      </c>
      <c r="AU582" s="211">
        <f t="shared" si="332"/>
        <v>0</v>
      </c>
      <c r="AV582" s="211">
        <f t="shared" si="333"/>
        <v>0</v>
      </c>
      <c r="AW582" s="212">
        <f t="shared" si="458"/>
        <v>0</v>
      </c>
      <c r="AX582" s="213">
        <f t="shared" si="459"/>
        <v>0</v>
      </c>
      <c r="AY582" s="222" t="str">
        <f t="shared" si="460"/>
        <v>-</v>
      </c>
      <c r="AZ582" s="210">
        <f>_xlfn.MAXIFS(Y!$F$61:$J$61, Y!$F$61:$J$61, "&lt;="&amp;AY582)</f>
        <v>0</v>
      </c>
      <c r="BA582" s="210" cm="1">
        <f t="array" ref="BA582">IFERROR(IF(AW582&gt;0, INDEX(Appliances, $W582, MATCH($AQ582, Y!$F$61:$J$61, 0)+3),0), 0)</f>
        <v>0</v>
      </c>
      <c r="BB582" s="64"/>
    </row>
    <row r="583" spans="1:54" s="264" customFormat="1" ht="12" x14ac:dyDescent="0.2">
      <c r="A583" s="64"/>
      <c r="B583" s="251">
        <v>561</v>
      </c>
      <c r="C583" s="255"/>
      <c r="D583" s="255"/>
      <c r="E583" s="256"/>
      <c r="F583" s="257" t="str">
        <f>IFERROR(VLOOKUP(E583, Z!$A$2:$C$4127, 3, FALSE), "")</f>
        <v/>
      </c>
      <c r="G583" s="258"/>
      <c r="H583" s="255"/>
      <c r="I583" s="255"/>
      <c r="J583" s="256"/>
      <c r="K583" s="259"/>
      <c r="L583" s="260"/>
      <c r="M583" s="253">
        <f t="shared" si="444"/>
        <v>0</v>
      </c>
      <c r="N583" s="261"/>
      <c r="O583" s="260"/>
      <c r="P583" s="253">
        <f t="shared" si="448"/>
        <v>0</v>
      </c>
      <c r="Q583" s="261"/>
      <c r="R583" s="260"/>
      <c r="S583" s="262">
        <f t="shared" si="449"/>
        <v>0</v>
      </c>
      <c r="T583" s="268"/>
      <c r="U583" s="263">
        <f t="shared" si="450"/>
        <v>0</v>
      </c>
      <c r="V583" s="64"/>
      <c r="W583" s="210">
        <f t="shared" si="461"/>
        <v>0</v>
      </c>
      <c r="X583" s="210" t="str">
        <f t="shared" si="451"/>
        <v>-</v>
      </c>
      <c r="Y583" s="210" t="e">
        <f>IF(X583, MATCH(J583, Y!$F$62:$H$62, 0), 0)</f>
        <v>#VALUE!</v>
      </c>
      <c r="Z583" s="210" cm="1">
        <f t="array" ref="Z583">IFERROR(IF($X583, INDEX(Appliances, $W583, $Y583+3), 0), 0)</f>
        <v>0</v>
      </c>
      <c r="AA583" s="64"/>
      <c r="AB583" s="211" t="b">
        <f t="shared" si="445"/>
        <v>0</v>
      </c>
      <c r="AC583" s="211" cm="1">
        <f t="array" ref="AC583">IF($AB583, INDEX(Appliances, $W583, 9), 0)</f>
        <v>0</v>
      </c>
      <c r="AD583" s="211" cm="1">
        <f t="array" ref="AD583">IF($AB583, INDEX(Appliances, $W583, 10), 0)</f>
        <v>0</v>
      </c>
      <c r="AE583" s="212">
        <f t="shared" si="452"/>
        <v>0</v>
      </c>
      <c r="AF583" s="213">
        <f t="shared" si="453"/>
        <v>0</v>
      </c>
      <c r="AG583" s="222" t="str">
        <f t="shared" si="454"/>
        <v>-</v>
      </c>
      <c r="AH583" s="210">
        <f>_xlfn.MAXIFS(Y!$F$61:$J$61, Y!$F$61:$J$61, "&lt;="&amp;AG583)</f>
        <v>0</v>
      </c>
      <c r="AI583" s="210" cm="1">
        <f t="array" ref="AI583">IFERROR(IF(AE583&gt;0, INDEX(Appliances, $W583, MATCH($AH583, Y!$F$61:$J$61, 0)+3),0), 0)</f>
        <v>0</v>
      </c>
      <c r="AJ583" s="64"/>
      <c r="AK583" s="211" t="b">
        <f t="shared" si="446"/>
        <v>0</v>
      </c>
      <c r="AL583" s="211" cm="1">
        <f t="array" ref="AL583">IF($AK583, INDEX(Appliances, $W583, 9), 0)</f>
        <v>0</v>
      </c>
      <c r="AM583" s="211" cm="1">
        <f t="array" ref="AM583">IF($AK583, INDEX(Appliances, $W583, 10), 0)</f>
        <v>0</v>
      </c>
      <c r="AN583" s="212">
        <f t="shared" si="455"/>
        <v>0</v>
      </c>
      <c r="AO583" s="213">
        <f t="shared" si="456"/>
        <v>0</v>
      </c>
      <c r="AP583" s="222" t="str">
        <f t="shared" si="457"/>
        <v>-</v>
      </c>
      <c r="AQ583" s="210">
        <f>_xlfn.MAXIFS(Y!$F$61:$J$61, Y!$F$61:$J$61, "&lt;="&amp;AP583)</f>
        <v>0</v>
      </c>
      <c r="AR583" s="210" cm="1">
        <f t="array" ref="AR583">IFERROR(IF(AN583&gt;0, INDEX(Appliances, $W583, MATCH($AQ583, Y!$F$61:$J$61, 0)+3),0), 0)</f>
        <v>0</v>
      </c>
      <c r="AS583" s="64"/>
      <c r="AT583" s="211" t="b">
        <f t="shared" si="447"/>
        <v>0</v>
      </c>
      <c r="AU583" s="211">
        <f t="shared" si="329"/>
        <v>0</v>
      </c>
      <c r="AV583" s="211">
        <f t="shared" si="330"/>
        <v>0</v>
      </c>
      <c r="AW583" s="212">
        <f t="shared" si="458"/>
        <v>0</v>
      </c>
      <c r="AX583" s="213">
        <f t="shared" si="459"/>
        <v>0</v>
      </c>
      <c r="AY583" s="222" t="str">
        <f t="shared" si="460"/>
        <v>-</v>
      </c>
      <c r="AZ583" s="210">
        <f>_xlfn.MAXIFS(Y!$F$61:$J$61, Y!$F$61:$J$61, "&lt;="&amp;AY583)</f>
        <v>0</v>
      </c>
      <c r="BA583" s="210" cm="1">
        <f t="array" ref="BA583">IFERROR(IF(AW583&gt;0, INDEX(Appliances, $W583, MATCH($AQ583, Y!$F$61:$J$61, 0)+3),0), 0)</f>
        <v>0</v>
      </c>
      <c r="BB583" s="64"/>
    </row>
    <row r="584" spans="1:54" s="264" customFormat="1" ht="12" x14ac:dyDescent="0.2">
      <c r="A584" s="64"/>
      <c r="B584" s="251">
        <v>562</v>
      </c>
      <c r="C584" s="255"/>
      <c r="D584" s="255"/>
      <c r="E584" s="256"/>
      <c r="F584" s="257" t="str">
        <f>IFERROR(VLOOKUP(E584, Z!$A$2:$C$4127, 3, FALSE), "")</f>
        <v/>
      </c>
      <c r="G584" s="258"/>
      <c r="H584" s="255"/>
      <c r="I584" s="255"/>
      <c r="J584" s="256"/>
      <c r="K584" s="259"/>
      <c r="L584" s="260"/>
      <c r="M584" s="253">
        <f t="shared" si="444"/>
        <v>0</v>
      </c>
      <c r="N584" s="261"/>
      <c r="O584" s="260"/>
      <c r="P584" s="253">
        <f t="shared" si="448"/>
        <v>0</v>
      </c>
      <c r="Q584" s="261"/>
      <c r="R584" s="260"/>
      <c r="S584" s="262">
        <f t="shared" si="449"/>
        <v>0</v>
      </c>
      <c r="T584" s="268"/>
      <c r="U584" s="263">
        <f t="shared" si="450"/>
        <v>0</v>
      </c>
      <c r="V584" s="64"/>
      <c r="W584" s="210">
        <f t="shared" si="461"/>
        <v>0</v>
      </c>
      <c r="X584" s="210" t="str">
        <f t="shared" si="451"/>
        <v>-</v>
      </c>
      <c r="Y584" s="210" t="e">
        <f>IF(X584, MATCH(J584, Y!$F$62:$H$62, 0), 0)</f>
        <v>#VALUE!</v>
      </c>
      <c r="Z584" s="210" cm="1">
        <f t="array" ref="Z584">IFERROR(IF($X584, INDEX(Appliances, $W584, $Y584+3), 0), 0)</f>
        <v>0</v>
      </c>
      <c r="AA584" s="64"/>
      <c r="AB584" s="211" t="b">
        <f t="shared" si="445"/>
        <v>0</v>
      </c>
      <c r="AC584" s="211" cm="1">
        <f t="array" ref="AC584">IF($AB584, INDEX(Appliances, $W584, 9), 0)</f>
        <v>0</v>
      </c>
      <c r="AD584" s="211" cm="1">
        <f t="array" ref="AD584">IF($AB584, INDEX(Appliances, $W584, 10), 0)</f>
        <v>0</v>
      </c>
      <c r="AE584" s="212">
        <f t="shared" si="452"/>
        <v>0</v>
      </c>
      <c r="AF584" s="213">
        <f t="shared" si="453"/>
        <v>0</v>
      </c>
      <c r="AG584" s="222" t="str">
        <f t="shared" si="454"/>
        <v>-</v>
      </c>
      <c r="AH584" s="210">
        <f>_xlfn.MAXIFS(Y!$F$61:$J$61, Y!$F$61:$J$61, "&lt;="&amp;AG584)</f>
        <v>0</v>
      </c>
      <c r="AI584" s="210" cm="1">
        <f t="array" ref="AI584">IFERROR(IF(AE584&gt;0, INDEX(Appliances, $W584, MATCH($AH584, Y!$F$61:$J$61, 0)+3),0), 0)</f>
        <v>0</v>
      </c>
      <c r="AJ584" s="64"/>
      <c r="AK584" s="211" t="b">
        <f t="shared" si="446"/>
        <v>0</v>
      </c>
      <c r="AL584" s="211" cm="1">
        <f t="array" ref="AL584">IF($AK584, INDEX(Appliances, $W584, 9), 0)</f>
        <v>0</v>
      </c>
      <c r="AM584" s="211" cm="1">
        <f t="array" ref="AM584">IF($AK584, INDEX(Appliances, $W584, 10), 0)</f>
        <v>0</v>
      </c>
      <c r="AN584" s="212">
        <f t="shared" si="455"/>
        <v>0</v>
      </c>
      <c r="AO584" s="213">
        <f t="shared" si="456"/>
        <v>0</v>
      </c>
      <c r="AP584" s="222" t="str">
        <f t="shared" si="457"/>
        <v>-</v>
      </c>
      <c r="AQ584" s="210">
        <f>_xlfn.MAXIFS(Y!$F$61:$J$61, Y!$F$61:$J$61, "&lt;="&amp;AP584)</f>
        <v>0</v>
      </c>
      <c r="AR584" s="210" cm="1">
        <f t="array" ref="AR584">IFERROR(IF(AN584&gt;0, INDEX(Appliances, $W584, MATCH($AQ584, Y!$F$61:$J$61, 0)+3),0), 0)</f>
        <v>0</v>
      </c>
      <c r="AS584" s="64"/>
      <c r="AT584" s="211" t="b">
        <f t="shared" si="447"/>
        <v>0</v>
      </c>
      <c r="AU584" s="211">
        <f t="shared" si="332"/>
        <v>0</v>
      </c>
      <c r="AV584" s="211">
        <f t="shared" si="333"/>
        <v>0</v>
      </c>
      <c r="AW584" s="212">
        <f t="shared" si="458"/>
        <v>0</v>
      </c>
      <c r="AX584" s="213">
        <f t="shared" si="459"/>
        <v>0</v>
      </c>
      <c r="AY584" s="222" t="str">
        <f t="shared" si="460"/>
        <v>-</v>
      </c>
      <c r="AZ584" s="210">
        <f>_xlfn.MAXIFS(Y!$F$61:$J$61, Y!$F$61:$J$61, "&lt;="&amp;AY584)</f>
        <v>0</v>
      </c>
      <c r="BA584" s="210" cm="1">
        <f t="array" ref="BA584">IFERROR(IF(AW584&gt;0, INDEX(Appliances, $W584, MATCH($AQ584, Y!$F$61:$J$61, 0)+3),0), 0)</f>
        <v>0</v>
      </c>
      <c r="BB584" s="64"/>
    </row>
    <row r="585" spans="1:54" s="264" customFormat="1" ht="12" x14ac:dyDescent="0.2">
      <c r="A585" s="64"/>
      <c r="B585" s="251">
        <v>563</v>
      </c>
      <c r="C585" s="255"/>
      <c r="D585" s="255"/>
      <c r="E585" s="256"/>
      <c r="F585" s="257" t="str">
        <f>IFERROR(VLOOKUP(E585, Z!$A$2:$C$4127, 3, FALSE), "")</f>
        <v/>
      </c>
      <c r="G585" s="258"/>
      <c r="H585" s="255"/>
      <c r="I585" s="255"/>
      <c r="J585" s="256"/>
      <c r="K585" s="259"/>
      <c r="L585" s="260"/>
      <c r="M585" s="253">
        <f t="shared" si="444"/>
        <v>0</v>
      </c>
      <c r="N585" s="261"/>
      <c r="O585" s="260"/>
      <c r="P585" s="253">
        <f t="shared" si="448"/>
        <v>0</v>
      </c>
      <c r="Q585" s="261"/>
      <c r="R585" s="260"/>
      <c r="S585" s="262">
        <f t="shared" si="449"/>
        <v>0</v>
      </c>
      <c r="T585" s="268"/>
      <c r="U585" s="263">
        <f t="shared" si="450"/>
        <v>0</v>
      </c>
      <c r="V585" s="64"/>
      <c r="W585" s="210">
        <f t="shared" si="461"/>
        <v>0</v>
      </c>
      <c r="X585" s="210" t="str">
        <f t="shared" si="451"/>
        <v>-</v>
      </c>
      <c r="Y585" s="210" t="e">
        <f>IF(X585, MATCH(J585, Y!$F$62:$H$62, 0), 0)</f>
        <v>#VALUE!</v>
      </c>
      <c r="Z585" s="210" cm="1">
        <f t="array" ref="Z585">IFERROR(IF($X585, INDEX(Appliances, $W585, $Y585+3), 0), 0)</f>
        <v>0</v>
      </c>
      <c r="AA585" s="64"/>
      <c r="AB585" s="211" t="b">
        <f t="shared" si="445"/>
        <v>0</v>
      </c>
      <c r="AC585" s="211" cm="1">
        <f t="array" ref="AC585">IF($AB585, INDEX(Appliances, $W585, 9), 0)</f>
        <v>0</v>
      </c>
      <c r="AD585" s="211" cm="1">
        <f t="array" ref="AD585">IF($AB585, INDEX(Appliances, $W585, 10), 0)</f>
        <v>0</v>
      </c>
      <c r="AE585" s="212">
        <f t="shared" si="452"/>
        <v>0</v>
      </c>
      <c r="AF585" s="213">
        <f t="shared" si="453"/>
        <v>0</v>
      </c>
      <c r="AG585" s="222" t="str">
        <f t="shared" si="454"/>
        <v>-</v>
      </c>
      <c r="AH585" s="210">
        <f>_xlfn.MAXIFS(Y!$F$61:$J$61, Y!$F$61:$J$61, "&lt;="&amp;AG585)</f>
        <v>0</v>
      </c>
      <c r="AI585" s="210" cm="1">
        <f t="array" ref="AI585">IFERROR(IF(AE585&gt;0, INDEX(Appliances, $W585, MATCH($AH585, Y!$F$61:$J$61, 0)+3),0), 0)</f>
        <v>0</v>
      </c>
      <c r="AJ585" s="64"/>
      <c r="AK585" s="211" t="b">
        <f t="shared" si="446"/>
        <v>0</v>
      </c>
      <c r="AL585" s="211" cm="1">
        <f t="array" ref="AL585">IF($AK585, INDEX(Appliances, $W585, 9), 0)</f>
        <v>0</v>
      </c>
      <c r="AM585" s="211" cm="1">
        <f t="array" ref="AM585">IF($AK585, INDEX(Appliances, $W585, 10), 0)</f>
        <v>0</v>
      </c>
      <c r="AN585" s="212">
        <f t="shared" si="455"/>
        <v>0</v>
      </c>
      <c r="AO585" s="213">
        <f t="shared" si="456"/>
        <v>0</v>
      </c>
      <c r="AP585" s="222" t="str">
        <f t="shared" si="457"/>
        <v>-</v>
      </c>
      <c r="AQ585" s="210">
        <f>_xlfn.MAXIFS(Y!$F$61:$J$61, Y!$F$61:$J$61, "&lt;="&amp;AP585)</f>
        <v>0</v>
      </c>
      <c r="AR585" s="210" cm="1">
        <f t="array" ref="AR585">IFERROR(IF(AN585&gt;0, INDEX(Appliances, $W585, MATCH($AQ585, Y!$F$61:$J$61, 0)+3),0), 0)</f>
        <v>0</v>
      </c>
      <c r="AS585" s="64"/>
      <c r="AT585" s="211" t="b">
        <f t="shared" si="447"/>
        <v>0</v>
      </c>
      <c r="AU585" s="211">
        <f t="shared" si="329"/>
        <v>0</v>
      </c>
      <c r="AV585" s="211">
        <f t="shared" si="330"/>
        <v>0</v>
      </c>
      <c r="AW585" s="212">
        <f t="shared" si="458"/>
        <v>0</v>
      </c>
      <c r="AX585" s="213">
        <f t="shared" si="459"/>
        <v>0</v>
      </c>
      <c r="AY585" s="222" t="str">
        <f t="shared" si="460"/>
        <v>-</v>
      </c>
      <c r="AZ585" s="210">
        <f>_xlfn.MAXIFS(Y!$F$61:$J$61, Y!$F$61:$J$61, "&lt;="&amp;AY585)</f>
        <v>0</v>
      </c>
      <c r="BA585" s="210" cm="1">
        <f t="array" ref="BA585">IFERROR(IF(AW585&gt;0, INDEX(Appliances, $W585, MATCH($AQ585, Y!$F$61:$J$61, 0)+3),0), 0)</f>
        <v>0</v>
      </c>
      <c r="BB585" s="64"/>
    </row>
    <row r="586" spans="1:54" s="264" customFormat="1" ht="12" x14ac:dyDescent="0.2">
      <c r="A586" s="64"/>
      <c r="B586" s="251">
        <v>564</v>
      </c>
      <c r="C586" s="255"/>
      <c r="D586" s="255"/>
      <c r="E586" s="256"/>
      <c r="F586" s="257" t="str">
        <f>IFERROR(VLOOKUP(E586, Z!$A$2:$C$4127, 3, FALSE), "")</f>
        <v/>
      </c>
      <c r="G586" s="258"/>
      <c r="H586" s="255"/>
      <c r="I586" s="255"/>
      <c r="J586" s="256"/>
      <c r="K586" s="259"/>
      <c r="L586" s="260"/>
      <c r="M586" s="253">
        <f t="shared" si="444"/>
        <v>0</v>
      </c>
      <c r="N586" s="261"/>
      <c r="O586" s="260"/>
      <c r="P586" s="253">
        <f t="shared" si="448"/>
        <v>0</v>
      </c>
      <c r="Q586" s="261"/>
      <c r="R586" s="260"/>
      <c r="S586" s="262">
        <f t="shared" si="449"/>
        <v>0</v>
      </c>
      <c r="T586" s="268"/>
      <c r="U586" s="263">
        <f t="shared" si="450"/>
        <v>0</v>
      </c>
      <c r="V586" s="64"/>
      <c r="W586" s="210">
        <f t="shared" si="461"/>
        <v>0</v>
      </c>
      <c r="X586" s="210" t="str">
        <f t="shared" si="451"/>
        <v>-</v>
      </c>
      <c r="Y586" s="210" t="e">
        <f>IF(X586, MATCH(J586, Y!$F$62:$H$62, 0), 0)</f>
        <v>#VALUE!</v>
      </c>
      <c r="Z586" s="210" cm="1">
        <f t="array" ref="Z586">IFERROR(IF($X586, INDEX(Appliances, $W586, $Y586+3), 0), 0)</f>
        <v>0</v>
      </c>
      <c r="AA586" s="64"/>
      <c r="AB586" s="211" t="b">
        <f t="shared" si="445"/>
        <v>0</v>
      </c>
      <c r="AC586" s="211" cm="1">
        <f t="array" ref="AC586">IF($AB586, INDEX(Appliances, $W586, 9), 0)</f>
        <v>0</v>
      </c>
      <c r="AD586" s="211" cm="1">
        <f t="array" ref="AD586">IF($AB586, INDEX(Appliances, $W586, 10), 0)</f>
        <v>0</v>
      </c>
      <c r="AE586" s="212">
        <f t="shared" si="452"/>
        <v>0</v>
      </c>
      <c r="AF586" s="213">
        <f t="shared" si="453"/>
        <v>0</v>
      </c>
      <c r="AG586" s="222" t="str">
        <f t="shared" si="454"/>
        <v>-</v>
      </c>
      <c r="AH586" s="210">
        <f>_xlfn.MAXIFS(Y!$F$61:$J$61, Y!$F$61:$J$61, "&lt;="&amp;AG586)</f>
        <v>0</v>
      </c>
      <c r="AI586" s="210" cm="1">
        <f t="array" ref="AI586">IFERROR(IF(AE586&gt;0, INDEX(Appliances, $W586, MATCH($AH586, Y!$F$61:$J$61, 0)+3),0), 0)</f>
        <v>0</v>
      </c>
      <c r="AJ586" s="64"/>
      <c r="AK586" s="211" t="b">
        <f t="shared" si="446"/>
        <v>0</v>
      </c>
      <c r="AL586" s="211" cm="1">
        <f t="array" ref="AL586">IF($AK586, INDEX(Appliances, $W586, 9), 0)</f>
        <v>0</v>
      </c>
      <c r="AM586" s="211" cm="1">
        <f t="array" ref="AM586">IF($AK586, INDEX(Appliances, $W586, 10), 0)</f>
        <v>0</v>
      </c>
      <c r="AN586" s="212">
        <f t="shared" si="455"/>
        <v>0</v>
      </c>
      <c r="AO586" s="213">
        <f t="shared" si="456"/>
        <v>0</v>
      </c>
      <c r="AP586" s="222" t="str">
        <f t="shared" si="457"/>
        <v>-</v>
      </c>
      <c r="AQ586" s="210">
        <f>_xlfn.MAXIFS(Y!$F$61:$J$61, Y!$F$61:$J$61, "&lt;="&amp;AP586)</f>
        <v>0</v>
      </c>
      <c r="AR586" s="210" cm="1">
        <f t="array" ref="AR586">IFERROR(IF(AN586&gt;0, INDEX(Appliances, $W586, MATCH($AQ586, Y!$F$61:$J$61, 0)+3),0), 0)</f>
        <v>0</v>
      </c>
      <c r="AS586" s="64"/>
      <c r="AT586" s="211" t="b">
        <f t="shared" si="447"/>
        <v>0</v>
      </c>
      <c r="AU586" s="211">
        <f t="shared" si="332"/>
        <v>0</v>
      </c>
      <c r="AV586" s="211">
        <f t="shared" si="333"/>
        <v>0</v>
      </c>
      <c r="AW586" s="212">
        <f t="shared" si="458"/>
        <v>0</v>
      </c>
      <c r="AX586" s="213">
        <f t="shared" si="459"/>
        <v>0</v>
      </c>
      <c r="AY586" s="222" t="str">
        <f t="shared" si="460"/>
        <v>-</v>
      </c>
      <c r="AZ586" s="210">
        <f>_xlfn.MAXIFS(Y!$F$61:$J$61, Y!$F$61:$J$61, "&lt;="&amp;AY586)</f>
        <v>0</v>
      </c>
      <c r="BA586" s="210" cm="1">
        <f t="array" ref="BA586">IFERROR(IF(AW586&gt;0, INDEX(Appliances, $W586, MATCH($AQ586, Y!$F$61:$J$61, 0)+3),0), 0)</f>
        <v>0</v>
      </c>
      <c r="BB586" s="64"/>
    </row>
    <row r="587" spans="1:54" s="264" customFormat="1" ht="12" x14ac:dyDescent="0.2">
      <c r="A587" s="64"/>
      <c r="B587" s="251">
        <v>565</v>
      </c>
      <c r="C587" s="255"/>
      <c r="D587" s="255"/>
      <c r="E587" s="256"/>
      <c r="F587" s="257" t="str">
        <f>IFERROR(VLOOKUP(E587, Z!$A$2:$C$4127, 3, FALSE), "")</f>
        <v/>
      </c>
      <c r="G587" s="258"/>
      <c r="H587" s="255"/>
      <c r="I587" s="255"/>
      <c r="J587" s="256"/>
      <c r="K587" s="259"/>
      <c r="L587" s="260"/>
      <c r="M587" s="253">
        <f t="shared" si="444"/>
        <v>0</v>
      </c>
      <c r="N587" s="261"/>
      <c r="O587" s="260"/>
      <c r="P587" s="253">
        <f t="shared" si="448"/>
        <v>0</v>
      </c>
      <c r="Q587" s="261"/>
      <c r="R587" s="260"/>
      <c r="S587" s="262">
        <f t="shared" si="449"/>
        <v>0</v>
      </c>
      <c r="T587" s="268"/>
      <c r="U587" s="263">
        <f t="shared" si="450"/>
        <v>0</v>
      </c>
      <c r="V587" s="64"/>
      <c r="W587" s="210">
        <f t="shared" si="461"/>
        <v>0</v>
      </c>
      <c r="X587" s="210" t="str">
        <f t="shared" si="451"/>
        <v>-</v>
      </c>
      <c r="Y587" s="210" t="e">
        <f>IF(X587, MATCH(J587, Y!$F$62:$H$62, 0), 0)</f>
        <v>#VALUE!</v>
      </c>
      <c r="Z587" s="210" cm="1">
        <f t="array" ref="Z587">IFERROR(IF($X587, INDEX(Appliances, $W587, $Y587+3), 0), 0)</f>
        <v>0</v>
      </c>
      <c r="AA587" s="64"/>
      <c r="AB587" s="211" t="b">
        <f t="shared" si="445"/>
        <v>0</v>
      </c>
      <c r="AC587" s="211" cm="1">
        <f t="array" ref="AC587">IF($AB587, INDEX(Appliances, $W587, 9), 0)</f>
        <v>0</v>
      </c>
      <c r="AD587" s="211" cm="1">
        <f t="array" ref="AD587">IF($AB587, INDEX(Appliances, $W587, 10), 0)</f>
        <v>0</v>
      </c>
      <c r="AE587" s="212">
        <f t="shared" si="452"/>
        <v>0</v>
      </c>
      <c r="AF587" s="213">
        <f t="shared" si="453"/>
        <v>0</v>
      </c>
      <c r="AG587" s="222" t="str">
        <f t="shared" si="454"/>
        <v>-</v>
      </c>
      <c r="AH587" s="210">
        <f>_xlfn.MAXIFS(Y!$F$61:$J$61, Y!$F$61:$J$61, "&lt;="&amp;AG587)</f>
        <v>0</v>
      </c>
      <c r="AI587" s="210" cm="1">
        <f t="array" ref="AI587">IFERROR(IF(AE587&gt;0, INDEX(Appliances, $W587, MATCH($AH587, Y!$F$61:$J$61, 0)+3),0), 0)</f>
        <v>0</v>
      </c>
      <c r="AJ587" s="64"/>
      <c r="AK587" s="211" t="b">
        <f t="shared" si="446"/>
        <v>0</v>
      </c>
      <c r="AL587" s="211" cm="1">
        <f t="array" ref="AL587">IF($AK587, INDEX(Appliances, $W587, 9), 0)</f>
        <v>0</v>
      </c>
      <c r="AM587" s="211" cm="1">
        <f t="array" ref="AM587">IF($AK587, INDEX(Appliances, $W587, 10), 0)</f>
        <v>0</v>
      </c>
      <c r="AN587" s="212">
        <f t="shared" si="455"/>
        <v>0</v>
      </c>
      <c r="AO587" s="213">
        <f t="shared" si="456"/>
        <v>0</v>
      </c>
      <c r="AP587" s="222" t="str">
        <f t="shared" si="457"/>
        <v>-</v>
      </c>
      <c r="AQ587" s="210">
        <f>_xlfn.MAXIFS(Y!$F$61:$J$61, Y!$F$61:$J$61, "&lt;="&amp;AP587)</f>
        <v>0</v>
      </c>
      <c r="AR587" s="210" cm="1">
        <f t="array" ref="AR587">IFERROR(IF(AN587&gt;0, INDEX(Appliances, $W587, MATCH($AQ587, Y!$F$61:$J$61, 0)+3),0), 0)</f>
        <v>0</v>
      </c>
      <c r="AS587" s="64"/>
      <c r="AT587" s="211" t="b">
        <f t="shared" si="447"/>
        <v>0</v>
      </c>
      <c r="AU587" s="211">
        <f t="shared" si="329"/>
        <v>0</v>
      </c>
      <c r="AV587" s="211">
        <f t="shared" si="330"/>
        <v>0</v>
      </c>
      <c r="AW587" s="212">
        <f t="shared" si="458"/>
        <v>0</v>
      </c>
      <c r="AX587" s="213">
        <f t="shared" si="459"/>
        <v>0</v>
      </c>
      <c r="AY587" s="222" t="str">
        <f t="shared" si="460"/>
        <v>-</v>
      </c>
      <c r="AZ587" s="210">
        <f>_xlfn.MAXIFS(Y!$F$61:$J$61, Y!$F$61:$J$61, "&lt;="&amp;AY587)</f>
        <v>0</v>
      </c>
      <c r="BA587" s="210" cm="1">
        <f t="array" ref="BA587">IFERROR(IF(AW587&gt;0, INDEX(Appliances, $W587, MATCH($AQ587, Y!$F$61:$J$61, 0)+3),0), 0)</f>
        <v>0</v>
      </c>
      <c r="BB587" s="64"/>
    </row>
    <row r="588" spans="1:54" s="264" customFormat="1" ht="12" x14ac:dyDescent="0.2">
      <c r="A588" s="64"/>
      <c r="B588" s="251">
        <v>566</v>
      </c>
      <c r="C588" s="255"/>
      <c r="D588" s="255"/>
      <c r="E588" s="256"/>
      <c r="F588" s="257" t="str">
        <f>IFERROR(VLOOKUP(E588, Z!$A$2:$C$4127, 3, FALSE), "")</f>
        <v/>
      </c>
      <c r="G588" s="258"/>
      <c r="H588" s="255"/>
      <c r="I588" s="255"/>
      <c r="J588" s="256"/>
      <c r="K588" s="259"/>
      <c r="L588" s="260"/>
      <c r="M588" s="253">
        <f t="shared" si="444"/>
        <v>0</v>
      </c>
      <c r="N588" s="261"/>
      <c r="O588" s="260"/>
      <c r="P588" s="253">
        <f t="shared" si="448"/>
        <v>0</v>
      </c>
      <c r="Q588" s="261"/>
      <c r="R588" s="260"/>
      <c r="S588" s="262">
        <f t="shared" si="449"/>
        <v>0</v>
      </c>
      <c r="T588" s="268"/>
      <c r="U588" s="263">
        <f t="shared" si="450"/>
        <v>0</v>
      </c>
      <c r="V588" s="64"/>
      <c r="W588" s="210">
        <f t="shared" si="461"/>
        <v>0</v>
      </c>
      <c r="X588" s="210" t="str">
        <f t="shared" si="451"/>
        <v>-</v>
      </c>
      <c r="Y588" s="210" t="e">
        <f>IF(X588, MATCH(J588, Y!$F$62:$H$62, 0), 0)</f>
        <v>#VALUE!</v>
      </c>
      <c r="Z588" s="210" cm="1">
        <f t="array" ref="Z588">IFERROR(IF($X588, INDEX(Appliances, $W588, $Y588+3), 0), 0)</f>
        <v>0</v>
      </c>
      <c r="AA588" s="64"/>
      <c r="AB588" s="211" t="b">
        <f t="shared" si="445"/>
        <v>0</v>
      </c>
      <c r="AC588" s="211" cm="1">
        <f t="array" ref="AC588">IF($AB588, INDEX(Appliances, $W588, 9), 0)</f>
        <v>0</v>
      </c>
      <c r="AD588" s="211" cm="1">
        <f t="array" ref="AD588">IF($AB588, INDEX(Appliances, $W588, 10), 0)</f>
        <v>0</v>
      </c>
      <c r="AE588" s="212">
        <f t="shared" si="452"/>
        <v>0</v>
      </c>
      <c r="AF588" s="213">
        <f t="shared" si="453"/>
        <v>0</v>
      </c>
      <c r="AG588" s="222" t="str">
        <f t="shared" si="454"/>
        <v>-</v>
      </c>
      <c r="AH588" s="210">
        <f>_xlfn.MAXIFS(Y!$F$61:$J$61, Y!$F$61:$J$61, "&lt;="&amp;AG588)</f>
        <v>0</v>
      </c>
      <c r="AI588" s="210" cm="1">
        <f t="array" ref="AI588">IFERROR(IF(AE588&gt;0, INDEX(Appliances, $W588, MATCH($AH588, Y!$F$61:$J$61, 0)+3),0), 0)</f>
        <v>0</v>
      </c>
      <c r="AJ588" s="64"/>
      <c r="AK588" s="211" t="b">
        <f t="shared" si="446"/>
        <v>0</v>
      </c>
      <c r="AL588" s="211" cm="1">
        <f t="array" ref="AL588">IF($AK588, INDEX(Appliances, $W588, 9), 0)</f>
        <v>0</v>
      </c>
      <c r="AM588" s="211" cm="1">
        <f t="array" ref="AM588">IF($AK588, INDEX(Appliances, $W588, 10), 0)</f>
        <v>0</v>
      </c>
      <c r="AN588" s="212">
        <f t="shared" si="455"/>
        <v>0</v>
      </c>
      <c r="AO588" s="213">
        <f t="shared" si="456"/>
        <v>0</v>
      </c>
      <c r="AP588" s="222" t="str">
        <f t="shared" si="457"/>
        <v>-</v>
      </c>
      <c r="AQ588" s="210">
        <f>_xlfn.MAXIFS(Y!$F$61:$J$61, Y!$F$61:$J$61, "&lt;="&amp;AP588)</f>
        <v>0</v>
      </c>
      <c r="AR588" s="210" cm="1">
        <f t="array" ref="AR588">IFERROR(IF(AN588&gt;0, INDEX(Appliances, $W588, MATCH($AQ588, Y!$F$61:$J$61, 0)+3),0), 0)</f>
        <v>0</v>
      </c>
      <c r="AS588" s="64"/>
      <c r="AT588" s="211" t="b">
        <f t="shared" si="447"/>
        <v>0</v>
      </c>
      <c r="AU588" s="211">
        <f t="shared" si="332"/>
        <v>0</v>
      </c>
      <c r="AV588" s="211">
        <f t="shared" si="333"/>
        <v>0</v>
      </c>
      <c r="AW588" s="212">
        <f t="shared" si="458"/>
        <v>0</v>
      </c>
      <c r="AX588" s="213">
        <f t="shared" si="459"/>
        <v>0</v>
      </c>
      <c r="AY588" s="222" t="str">
        <f t="shared" si="460"/>
        <v>-</v>
      </c>
      <c r="AZ588" s="210">
        <f>_xlfn.MAXIFS(Y!$F$61:$J$61, Y!$F$61:$J$61, "&lt;="&amp;AY588)</f>
        <v>0</v>
      </c>
      <c r="BA588" s="210" cm="1">
        <f t="array" ref="BA588">IFERROR(IF(AW588&gt;0, INDEX(Appliances, $W588, MATCH($AQ588, Y!$F$61:$J$61, 0)+3),0), 0)</f>
        <v>0</v>
      </c>
      <c r="BB588" s="64"/>
    </row>
    <row r="589" spans="1:54" s="264" customFormat="1" ht="12" x14ac:dyDescent="0.2">
      <c r="A589" s="64"/>
      <c r="B589" s="251">
        <v>567</v>
      </c>
      <c r="C589" s="255"/>
      <c r="D589" s="255"/>
      <c r="E589" s="256"/>
      <c r="F589" s="257" t="str">
        <f>IFERROR(VLOOKUP(E589, Z!$A$2:$C$4127, 3, FALSE), "")</f>
        <v/>
      </c>
      <c r="G589" s="258"/>
      <c r="H589" s="255"/>
      <c r="I589" s="255"/>
      <c r="J589" s="256"/>
      <c r="K589" s="259"/>
      <c r="L589" s="260"/>
      <c r="M589" s="253">
        <f t="shared" si="444"/>
        <v>0</v>
      </c>
      <c r="N589" s="261"/>
      <c r="O589" s="260"/>
      <c r="P589" s="253">
        <f t="shared" si="448"/>
        <v>0</v>
      </c>
      <c r="Q589" s="261"/>
      <c r="R589" s="260"/>
      <c r="S589" s="262">
        <f t="shared" si="449"/>
        <v>0</v>
      </c>
      <c r="T589" s="268"/>
      <c r="U589" s="263">
        <f t="shared" si="450"/>
        <v>0</v>
      </c>
      <c r="V589" s="64"/>
      <c r="W589" s="210">
        <f t="shared" si="461"/>
        <v>0</v>
      </c>
      <c r="X589" s="210" t="str">
        <f t="shared" si="451"/>
        <v>-</v>
      </c>
      <c r="Y589" s="210" t="e">
        <f>IF(X589, MATCH(J589, Y!$F$62:$H$62, 0), 0)</f>
        <v>#VALUE!</v>
      </c>
      <c r="Z589" s="210" cm="1">
        <f t="array" ref="Z589">IFERROR(IF($X589, INDEX(Appliances, $W589, $Y589+3), 0), 0)</f>
        <v>0</v>
      </c>
      <c r="AA589" s="64"/>
      <c r="AB589" s="211" t="b">
        <f t="shared" si="445"/>
        <v>0</v>
      </c>
      <c r="AC589" s="211" cm="1">
        <f t="array" ref="AC589">IF($AB589, INDEX(Appliances, $W589, 9), 0)</f>
        <v>0</v>
      </c>
      <c r="AD589" s="211" cm="1">
        <f t="array" ref="AD589">IF($AB589, INDEX(Appliances, $W589, 10), 0)</f>
        <v>0</v>
      </c>
      <c r="AE589" s="212">
        <f t="shared" si="452"/>
        <v>0</v>
      </c>
      <c r="AF589" s="213">
        <f t="shared" si="453"/>
        <v>0</v>
      </c>
      <c r="AG589" s="222" t="str">
        <f t="shared" si="454"/>
        <v>-</v>
      </c>
      <c r="AH589" s="210">
        <f>_xlfn.MAXIFS(Y!$F$61:$J$61, Y!$F$61:$J$61, "&lt;="&amp;AG589)</f>
        <v>0</v>
      </c>
      <c r="AI589" s="210" cm="1">
        <f t="array" ref="AI589">IFERROR(IF(AE589&gt;0, INDEX(Appliances, $W589, MATCH($AH589, Y!$F$61:$J$61, 0)+3),0), 0)</f>
        <v>0</v>
      </c>
      <c r="AJ589" s="64"/>
      <c r="AK589" s="211" t="b">
        <f t="shared" si="446"/>
        <v>0</v>
      </c>
      <c r="AL589" s="211" cm="1">
        <f t="array" ref="AL589">IF($AK589, INDEX(Appliances, $W589, 9), 0)</f>
        <v>0</v>
      </c>
      <c r="AM589" s="211" cm="1">
        <f t="array" ref="AM589">IF($AK589, INDEX(Appliances, $W589, 10), 0)</f>
        <v>0</v>
      </c>
      <c r="AN589" s="212">
        <f t="shared" si="455"/>
        <v>0</v>
      </c>
      <c r="AO589" s="213">
        <f t="shared" si="456"/>
        <v>0</v>
      </c>
      <c r="AP589" s="222" t="str">
        <f t="shared" si="457"/>
        <v>-</v>
      </c>
      <c r="AQ589" s="210">
        <f>_xlfn.MAXIFS(Y!$F$61:$J$61, Y!$F$61:$J$61, "&lt;="&amp;AP589)</f>
        <v>0</v>
      </c>
      <c r="AR589" s="210" cm="1">
        <f t="array" ref="AR589">IFERROR(IF(AN589&gt;0, INDEX(Appliances, $W589, MATCH($AQ589, Y!$F$61:$J$61, 0)+3),0), 0)</f>
        <v>0</v>
      </c>
      <c r="AS589" s="64"/>
      <c r="AT589" s="211" t="b">
        <f t="shared" si="447"/>
        <v>0</v>
      </c>
      <c r="AU589" s="211">
        <f t="shared" si="329"/>
        <v>0</v>
      </c>
      <c r="AV589" s="211">
        <f t="shared" si="330"/>
        <v>0</v>
      </c>
      <c r="AW589" s="212">
        <f t="shared" si="458"/>
        <v>0</v>
      </c>
      <c r="AX589" s="213">
        <f t="shared" si="459"/>
        <v>0</v>
      </c>
      <c r="AY589" s="222" t="str">
        <f t="shared" si="460"/>
        <v>-</v>
      </c>
      <c r="AZ589" s="210">
        <f>_xlfn.MAXIFS(Y!$F$61:$J$61, Y!$F$61:$J$61, "&lt;="&amp;AY589)</f>
        <v>0</v>
      </c>
      <c r="BA589" s="210" cm="1">
        <f t="array" ref="BA589">IFERROR(IF(AW589&gt;0, INDEX(Appliances, $W589, MATCH($AQ589, Y!$F$61:$J$61, 0)+3),0), 0)</f>
        <v>0</v>
      </c>
      <c r="BB589" s="64"/>
    </row>
    <row r="590" spans="1:54" s="264" customFormat="1" ht="12" x14ac:dyDescent="0.2">
      <c r="A590" s="64"/>
      <c r="B590" s="251">
        <v>568</v>
      </c>
      <c r="C590" s="255"/>
      <c r="D590" s="255"/>
      <c r="E590" s="256"/>
      <c r="F590" s="257" t="str">
        <f>IFERROR(VLOOKUP(E590, Z!$A$2:$C$4127, 3, FALSE), "")</f>
        <v/>
      </c>
      <c r="G590" s="258"/>
      <c r="H590" s="255"/>
      <c r="I590" s="255"/>
      <c r="J590" s="256"/>
      <c r="K590" s="259"/>
      <c r="L590" s="260"/>
      <c r="M590" s="253">
        <f t="shared" si="444"/>
        <v>0</v>
      </c>
      <c r="N590" s="261"/>
      <c r="O590" s="260"/>
      <c r="P590" s="253">
        <f t="shared" si="448"/>
        <v>0</v>
      </c>
      <c r="Q590" s="261"/>
      <c r="R590" s="260"/>
      <c r="S590" s="262">
        <f t="shared" si="449"/>
        <v>0</v>
      </c>
      <c r="T590" s="268"/>
      <c r="U590" s="263">
        <f t="shared" si="450"/>
        <v>0</v>
      </c>
      <c r="V590" s="64"/>
      <c r="W590" s="210">
        <f t="shared" si="461"/>
        <v>0</v>
      </c>
      <c r="X590" s="210" t="str">
        <f t="shared" si="451"/>
        <v>-</v>
      </c>
      <c r="Y590" s="210" t="e">
        <f>IF(X590, MATCH(J590, Y!$F$62:$H$62, 0), 0)</f>
        <v>#VALUE!</v>
      </c>
      <c r="Z590" s="210" cm="1">
        <f t="array" ref="Z590">IFERROR(IF($X590, INDEX(Appliances, $W590, $Y590+3), 0), 0)</f>
        <v>0</v>
      </c>
      <c r="AA590" s="64"/>
      <c r="AB590" s="211" t="b">
        <f t="shared" si="445"/>
        <v>0</v>
      </c>
      <c r="AC590" s="211" cm="1">
        <f t="array" ref="AC590">IF($AB590, INDEX(Appliances, $W590, 9), 0)</f>
        <v>0</v>
      </c>
      <c r="AD590" s="211" cm="1">
        <f t="array" ref="AD590">IF($AB590, INDEX(Appliances, $W590, 10), 0)</f>
        <v>0</v>
      </c>
      <c r="AE590" s="212">
        <f t="shared" si="452"/>
        <v>0</v>
      </c>
      <c r="AF590" s="213">
        <f t="shared" si="453"/>
        <v>0</v>
      </c>
      <c r="AG590" s="222" t="str">
        <f t="shared" si="454"/>
        <v>-</v>
      </c>
      <c r="AH590" s="210">
        <f>_xlfn.MAXIFS(Y!$F$61:$J$61, Y!$F$61:$J$61, "&lt;="&amp;AG590)</f>
        <v>0</v>
      </c>
      <c r="AI590" s="210" cm="1">
        <f t="array" ref="AI590">IFERROR(IF(AE590&gt;0, INDEX(Appliances, $W590, MATCH($AH590, Y!$F$61:$J$61, 0)+3),0), 0)</f>
        <v>0</v>
      </c>
      <c r="AJ590" s="64"/>
      <c r="AK590" s="211" t="b">
        <f t="shared" si="446"/>
        <v>0</v>
      </c>
      <c r="AL590" s="211" cm="1">
        <f t="array" ref="AL590">IF($AK590, INDEX(Appliances, $W590, 9), 0)</f>
        <v>0</v>
      </c>
      <c r="AM590" s="211" cm="1">
        <f t="array" ref="AM590">IF($AK590, INDEX(Appliances, $W590, 10), 0)</f>
        <v>0</v>
      </c>
      <c r="AN590" s="212">
        <f t="shared" si="455"/>
        <v>0</v>
      </c>
      <c r="AO590" s="213">
        <f t="shared" si="456"/>
        <v>0</v>
      </c>
      <c r="AP590" s="222" t="str">
        <f t="shared" si="457"/>
        <v>-</v>
      </c>
      <c r="AQ590" s="210">
        <f>_xlfn.MAXIFS(Y!$F$61:$J$61, Y!$F$61:$J$61, "&lt;="&amp;AP590)</f>
        <v>0</v>
      </c>
      <c r="AR590" s="210" cm="1">
        <f t="array" ref="AR590">IFERROR(IF(AN590&gt;0, INDEX(Appliances, $W590, MATCH($AQ590, Y!$F$61:$J$61, 0)+3),0), 0)</f>
        <v>0</v>
      </c>
      <c r="AS590" s="64"/>
      <c r="AT590" s="211" t="b">
        <f t="shared" si="447"/>
        <v>0</v>
      </c>
      <c r="AU590" s="211">
        <f t="shared" si="332"/>
        <v>0</v>
      </c>
      <c r="AV590" s="211">
        <f t="shared" si="333"/>
        <v>0</v>
      </c>
      <c r="AW590" s="212">
        <f t="shared" si="458"/>
        <v>0</v>
      </c>
      <c r="AX590" s="213">
        <f t="shared" si="459"/>
        <v>0</v>
      </c>
      <c r="AY590" s="222" t="str">
        <f t="shared" si="460"/>
        <v>-</v>
      </c>
      <c r="AZ590" s="210">
        <f>_xlfn.MAXIFS(Y!$F$61:$J$61, Y!$F$61:$J$61, "&lt;="&amp;AY590)</f>
        <v>0</v>
      </c>
      <c r="BA590" s="210" cm="1">
        <f t="array" ref="BA590">IFERROR(IF(AW590&gt;0, INDEX(Appliances, $W590, MATCH($AQ590, Y!$F$61:$J$61, 0)+3),0), 0)</f>
        <v>0</v>
      </c>
      <c r="BB590" s="64"/>
    </row>
    <row r="591" spans="1:54" s="264" customFormat="1" ht="12" x14ac:dyDescent="0.2">
      <c r="A591" s="64"/>
      <c r="B591" s="251">
        <v>569</v>
      </c>
      <c r="C591" s="255"/>
      <c r="D591" s="255"/>
      <c r="E591" s="256"/>
      <c r="F591" s="257" t="str">
        <f>IFERROR(VLOOKUP(E591, Z!$A$2:$C$4127, 3, FALSE), "")</f>
        <v/>
      </c>
      <c r="G591" s="258"/>
      <c r="H591" s="255"/>
      <c r="I591" s="255"/>
      <c r="J591" s="256"/>
      <c r="K591" s="259"/>
      <c r="L591" s="260"/>
      <c r="M591" s="253">
        <f t="shared" si="444"/>
        <v>0</v>
      </c>
      <c r="N591" s="261"/>
      <c r="O591" s="260"/>
      <c r="P591" s="253">
        <f t="shared" si="448"/>
        <v>0</v>
      </c>
      <c r="Q591" s="261"/>
      <c r="R591" s="260"/>
      <c r="S591" s="262">
        <f t="shared" si="449"/>
        <v>0</v>
      </c>
      <c r="T591" s="268"/>
      <c r="U591" s="263">
        <f t="shared" si="450"/>
        <v>0</v>
      </c>
      <c r="V591" s="64"/>
      <c r="W591" s="210">
        <f t="shared" si="461"/>
        <v>0</v>
      </c>
      <c r="X591" s="210" t="str">
        <f t="shared" si="451"/>
        <v>-</v>
      </c>
      <c r="Y591" s="210" t="e">
        <f>IF(X591, MATCH(J591, Y!$F$62:$H$62, 0), 0)</f>
        <v>#VALUE!</v>
      </c>
      <c r="Z591" s="210" cm="1">
        <f t="array" ref="Z591">IFERROR(IF($X591, INDEX(Appliances, $W591, $Y591+3), 0), 0)</f>
        <v>0</v>
      </c>
      <c r="AA591" s="64"/>
      <c r="AB591" s="211" t="b">
        <f t="shared" si="445"/>
        <v>0</v>
      </c>
      <c r="AC591" s="211" cm="1">
        <f t="array" ref="AC591">IF($AB591, INDEX(Appliances, $W591, 9), 0)</f>
        <v>0</v>
      </c>
      <c r="AD591" s="211" cm="1">
        <f t="array" ref="AD591">IF($AB591, INDEX(Appliances, $W591, 10), 0)</f>
        <v>0</v>
      </c>
      <c r="AE591" s="212">
        <f t="shared" si="452"/>
        <v>0</v>
      </c>
      <c r="AF591" s="213">
        <f t="shared" si="453"/>
        <v>0</v>
      </c>
      <c r="AG591" s="222" t="str">
        <f t="shared" si="454"/>
        <v>-</v>
      </c>
      <c r="AH591" s="210">
        <f>_xlfn.MAXIFS(Y!$F$61:$J$61, Y!$F$61:$J$61, "&lt;="&amp;AG591)</f>
        <v>0</v>
      </c>
      <c r="AI591" s="210" cm="1">
        <f t="array" ref="AI591">IFERROR(IF(AE591&gt;0, INDEX(Appliances, $W591, MATCH($AH591, Y!$F$61:$J$61, 0)+3),0), 0)</f>
        <v>0</v>
      </c>
      <c r="AJ591" s="64"/>
      <c r="AK591" s="211" t="b">
        <f t="shared" si="446"/>
        <v>0</v>
      </c>
      <c r="AL591" s="211" cm="1">
        <f t="array" ref="AL591">IF($AK591, INDEX(Appliances, $W591, 9), 0)</f>
        <v>0</v>
      </c>
      <c r="AM591" s="211" cm="1">
        <f t="array" ref="AM591">IF($AK591, INDEX(Appliances, $W591, 10), 0)</f>
        <v>0</v>
      </c>
      <c r="AN591" s="212">
        <f t="shared" si="455"/>
        <v>0</v>
      </c>
      <c r="AO591" s="213">
        <f t="shared" si="456"/>
        <v>0</v>
      </c>
      <c r="AP591" s="222" t="str">
        <f t="shared" si="457"/>
        <v>-</v>
      </c>
      <c r="AQ591" s="210">
        <f>_xlfn.MAXIFS(Y!$F$61:$J$61, Y!$F$61:$J$61, "&lt;="&amp;AP591)</f>
        <v>0</v>
      </c>
      <c r="AR591" s="210" cm="1">
        <f t="array" ref="AR591">IFERROR(IF(AN591&gt;0, INDEX(Appliances, $W591, MATCH($AQ591, Y!$F$61:$J$61, 0)+3),0), 0)</f>
        <v>0</v>
      </c>
      <c r="AS591" s="64"/>
      <c r="AT591" s="211" t="b">
        <f t="shared" si="447"/>
        <v>0</v>
      </c>
      <c r="AU591" s="211">
        <f t="shared" si="329"/>
        <v>0</v>
      </c>
      <c r="AV591" s="211">
        <f t="shared" si="330"/>
        <v>0</v>
      </c>
      <c r="AW591" s="212">
        <f t="shared" si="458"/>
        <v>0</v>
      </c>
      <c r="AX591" s="213">
        <f t="shared" si="459"/>
        <v>0</v>
      </c>
      <c r="AY591" s="222" t="str">
        <f t="shared" si="460"/>
        <v>-</v>
      </c>
      <c r="AZ591" s="210">
        <f>_xlfn.MAXIFS(Y!$F$61:$J$61, Y!$F$61:$J$61, "&lt;="&amp;AY591)</f>
        <v>0</v>
      </c>
      <c r="BA591" s="210" cm="1">
        <f t="array" ref="BA591">IFERROR(IF(AW591&gt;0, INDEX(Appliances, $W591, MATCH($AQ591, Y!$F$61:$J$61, 0)+3),0), 0)</f>
        <v>0</v>
      </c>
      <c r="BB591" s="64"/>
    </row>
    <row r="592" spans="1:54" s="264" customFormat="1" ht="12" x14ac:dyDescent="0.2">
      <c r="A592" s="64"/>
      <c r="B592" s="251">
        <v>570</v>
      </c>
      <c r="C592" s="255"/>
      <c r="D592" s="255"/>
      <c r="E592" s="256"/>
      <c r="F592" s="257" t="str">
        <f>IFERROR(VLOOKUP(E592, Z!$A$2:$C$4127, 3, FALSE), "")</f>
        <v/>
      </c>
      <c r="G592" s="258"/>
      <c r="H592" s="255"/>
      <c r="I592" s="255"/>
      <c r="J592" s="256"/>
      <c r="K592" s="259"/>
      <c r="L592" s="260"/>
      <c r="M592" s="253">
        <f t="shared" si="444"/>
        <v>0</v>
      </c>
      <c r="N592" s="261"/>
      <c r="O592" s="260"/>
      <c r="P592" s="253">
        <f t="shared" si="448"/>
        <v>0</v>
      </c>
      <c r="Q592" s="261"/>
      <c r="R592" s="260"/>
      <c r="S592" s="262">
        <f t="shared" si="449"/>
        <v>0</v>
      </c>
      <c r="T592" s="268"/>
      <c r="U592" s="263">
        <f t="shared" si="450"/>
        <v>0</v>
      </c>
      <c r="V592" s="64"/>
      <c r="W592" s="210">
        <f t="shared" si="461"/>
        <v>0</v>
      </c>
      <c r="X592" s="210" t="str">
        <f t="shared" si="451"/>
        <v>-</v>
      </c>
      <c r="Y592" s="210" t="e">
        <f>IF(X592, MATCH(J592, Y!$F$62:$H$62, 0), 0)</f>
        <v>#VALUE!</v>
      </c>
      <c r="Z592" s="210" cm="1">
        <f t="array" ref="Z592">IFERROR(IF($X592, INDEX(Appliances, $W592, $Y592+3), 0), 0)</f>
        <v>0</v>
      </c>
      <c r="AA592" s="64"/>
      <c r="AB592" s="211" t="b">
        <f t="shared" si="445"/>
        <v>0</v>
      </c>
      <c r="AC592" s="211" cm="1">
        <f t="array" ref="AC592">IF($AB592, INDEX(Appliances, $W592, 9), 0)</f>
        <v>0</v>
      </c>
      <c r="AD592" s="211" cm="1">
        <f t="array" ref="AD592">IF($AB592, INDEX(Appliances, $W592, 10), 0)</f>
        <v>0</v>
      </c>
      <c r="AE592" s="212">
        <f t="shared" si="452"/>
        <v>0</v>
      </c>
      <c r="AF592" s="213">
        <f t="shared" si="453"/>
        <v>0</v>
      </c>
      <c r="AG592" s="222" t="str">
        <f t="shared" si="454"/>
        <v>-</v>
      </c>
      <c r="AH592" s="210">
        <f>_xlfn.MAXIFS(Y!$F$61:$J$61, Y!$F$61:$J$61, "&lt;="&amp;AG592)</f>
        <v>0</v>
      </c>
      <c r="AI592" s="210" cm="1">
        <f t="array" ref="AI592">IFERROR(IF(AE592&gt;0, INDEX(Appliances, $W592, MATCH($AH592, Y!$F$61:$J$61, 0)+3),0), 0)</f>
        <v>0</v>
      </c>
      <c r="AJ592" s="64"/>
      <c r="AK592" s="211" t="b">
        <f t="shared" si="446"/>
        <v>0</v>
      </c>
      <c r="AL592" s="211" cm="1">
        <f t="array" ref="AL592">IF($AK592, INDEX(Appliances, $W592, 9), 0)</f>
        <v>0</v>
      </c>
      <c r="AM592" s="211" cm="1">
        <f t="array" ref="AM592">IF($AK592, INDEX(Appliances, $W592, 10), 0)</f>
        <v>0</v>
      </c>
      <c r="AN592" s="212">
        <f t="shared" si="455"/>
        <v>0</v>
      </c>
      <c r="AO592" s="213">
        <f t="shared" si="456"/>
        <v>0</v>
      </c>
      <c r="AP592" s="222" t="str">
        <f t="shared" si="457"/>
        <v>-</v>
      </c>
      <c r="AQ592" s="210">
        <f>_xlfn.MAXIFS(Y!$F$61:$J$61, Y!$F$61:$J$61, "&lt;="&amp;AP592)</f>
        <v>0</v>
      </c>
      <c r="AR592" s="210" cm="1">
        <f t="array" ref="AR592">IFERROR(IF(AN592&gt;0, INDEX(Appliances, $W592, MATCH($AQ592, Y!$F$61:$J$61, 0)+3),0), 0)</f>
        <v>0</v>
      </c>
      <c r="AS592" s="64"/>
      <c r="AT592" s="211" t="b">
        <f t="shared" si="447"/>
        <v>0</v>
      </c>
      <c r="AU592" s="211">
        <f t="shared" si="332"/>
        <v>0</v>
      </c>
      <c r="AV592" s="211">
        <f t="shared" si="333"/>
        <v>0</v>
      </c>
      <c r="AW592" s="212">
        <f t="shared" si="458"/>
        <v>0</v>
      </c>
      <c r="AX592" s="213">
        <f t="shared" si="459"/>
        <v>0</v>
      </c>
      <c r="AY592" s="222" t="str">
        <f t="shared" si="460"/>
        <v>-</v>
      </c>
      <c r="AZ592" s="210">
        <f>_xlfn.MAXIFS(Y!$F$61:$J$61, Y!$F$61:$J$61, "&lt;="&amp;AY592)</f>
        <v>0</v>
      </c>
      <c r="BA592" s="210" cm="1">
        <f t="array" ref="BA592">IFERROR(IF(AW592&gt;0, INDEX(Appliances, $W592, MATCH($AQ592, Y!$F$61:$J$61, 0)+3),0), 0)</f>
        <v>0</v>
      </c>
      <c r="BB592" s="64"/>
    </row>
    <row r="593" spans="1:54" s="264" customFormat="1" ht="12" x14ac:dyDescent="0.2">
      <c r="A593" s="64"/>
      <c r="B593" s="251">
        <v>571</v>
      </c>
      <c r="C593" s="255"/>
      <c r="D593" s="255"/>
      <c r="E593" s="256"/>
      <c r="F593" s="257" t="str">
        <f>IFERROR(VLOOKUP(E593, Z!$A$2:$C$4127, 3, FALSE), "")</f>
        <v/>
      </c>
      <c r="G593" s="258"/>
      <c r="H593" s="255"/>
      <c r="I593" s="255"/>
      <c r="J593" s="256"/>
      <c r="K593" s="259"/>
      <c r="L593" s="260"/>
      <c r="M593" s="253">
        <f t="shared" si="444"/>
        <v>0</v>
      </c>
      <c r="N593" s="261"/>
      <c r="O593" s="260"/>
      <c r="P593" s="253">
        <f t="shared" si="448"/>
        <v>0</v>
      </c>
      <c r="Q593" s="261"/>
      <c r="R593" s="260"/>
      <c r="S593" s="262">
        <f t="shared" si="449"/>
        <v>0</v>
      </c>
      <c r="T593" s="268"/>
      <c r="U593" s="263">
        <f t="shared" si="450"/>
        <v>0</v>
      </c>
      <c r="V593" s="64"/>
      <c r="W593" s="210">
        <f t="shared" si="461"/>
        <v>0</v>
      </c>
      <c r="X593" s="210" t="str">
        <f t="shared" si="451"/>
        <v>-</v>
      </c>
      <c r="Y593" s="210" t="e">
        <f>IF(X593, MATCH(J593, Y!$F$62:$H$62, 0), 0)</f>
        <v>#VALUE!</v>
      </c>
      <c r="Z593" s="210" cm="1">
        <f t="array" ref="Z593">IFERROR(IF($X593, INDEX(Appliances, $W593, $Y593+3), 0), 0)</f>
        <v>0</v>
      </c>
      <c r="AA593" s="64"/>
      <c r="AB593" s="211" t="b">
        <f t="shared" si="445"/>
        <v>0</v>
      </c>
      <c r="AC593" s="211" cm="1">
        <f t="array" ref="AC593">IF($AB593, INDEX(Appliances, $W593, 9), 0)</f>
        <v>0</v>
      </c>
      <c r="AD593" s="211" cm="1">
        <f t="array" ref="AD593">IF($AB593, INDEX(Appliances, $W593, 10), 0)</f>
        <v>0</v>
      </c>
      <c r="AE593" s="212">
        <f t="shared" si="452"/>
        <v>0</v>
      </c>
      <c r="AF593" s="213">
        <f t="shared" si="453"/>
        <v>0</v>
      </c>
      <c r="AG593" s="222" t="str">
        <f t="shared" si="454"/>
        <v>-</v>
      </c>
      <c r="AH593" s="210">
        <f>_xlfn.MAXIFS(Y!$F$61:$J$61, Y!$F$61:$J$61, "&lt;="&amp;AG593)</f>
        <v>0</v>
      </c>
      <c r="AI593" s="210" cm="1">
        <f t="array" ref="AI593">IFERROR(IF(AE593&gt;0, INDEX(Appliances, $W593, MATCH($AH593, Y!$F$61:$J$61, 0)+3),0), 0)</f>
        <v>0</v>
      </c>
      <c r="AJ593" s="64"/>
      <c r="AK593" s="211" t="b">
        <f t="shared" si="446"/>
        <v>0</v>
      </c>
      <c r="AL593" s="211" cm="1">
        <f t="array" ref="AL593">IF($AK593, INDEX(Appliances, $W593, 9), 0)</f>
        <v>0</v>
      </c>
      <c r="AM593" s="211" cm="1">
        <f t="array" ref="AM593">IF($AK593, INDEX(Appliances, $W593, 10), 0)</f>
        <v>0</v>
      </c>
      <c r="AN593" s="212">
        <f t="shared" si="455"/>
        <v>0</v>
      </c>
      <c r="AO593" s="213">
        <f t="shared" si="456"/>
        <v>0</v>
      </c>
      <c r="AP593" s="222" t="str">
        <f t="shared" si="457"/>
        <v>-</v>
      </c>
      <c r="AQ593" s="210">
        <f>_xlfn.MAXIFS(Y!$F$61:$J$61, Y!$F$61:$J$61, "&lt;="&amp;AP593)</f>
        <v>0</v>
      </c>
      <c r="AR593" s="210" cm="1">
        <f t="array" ref="AR593">IFERROR(IF(AN593&gt;0, INDEX(Appliances, $W593, MATCH($AQ593, Y!$F$61:$J$61, 0)+3),0), 0)</f>
        <v>0</v>
      </c>
      <c r="AS593" s="64"/>
      <c r="AT593" s="211" t="b">
        <f t="shared" si="447"/>
        <v>0</v>
      </c>
      <c r="AU593" s="211">
        <f t="shared" si="329"/>
        <v>0</v>
      </c>
      <c r="AV593" s="211">
        <f t="shared" si="330"/>
        <v>0</v>
      </c>
      <c r="AW593" s="212">
        <f t="shared" si="458"/>
        <v>0</v>
      </c>
      <c r="AX593" s="213">
        <f t="shared" si="459"/>
        <v>0</v>
      </c>
      <c r="AY593" s="222" t="str">
        <f t="shared" si="460"/>
        <v>-</v>
      </c>
      <c r="AZ593" s="210">
        <f>_xlfn.MAXIFS(Y!$F$61:$J$61, Y!$F$61:$J$61, "&lt;="&amp;AY593)</f>
        <v>0</v>
      </c>
      <c r="BA593" s="210" cm="1">
        <f t="array" ref="BA593">IFERROR(IF(AW593&gt;0, INDEX(Appliances, $W593, MATCH($AQ593, Y!$F$61:$J$61, 0)+3),0), 0)</f>
        <v>0</v>
      </c>
      <c r="BB593" s="64"/>
    </row>
    <row r="594" spans="1:54" s="264" customFormat="1" ht="12" x14ac:dyDescent="0.2">
      <c r="A594" s="64"/>
      <c r="B594" s="251">
        <v>572</v>
      </c>
      <c r="C594" s="255"/>
      <c r="D594" s="255"/>
      <c r="E594" s="256"/>
      <c r="F594" s="257" t="str">
        <f>IFERROR(VLOOKUP(E594, Z!$A$2:$C$4127, 3, FALSE), "")</f>
        <v/>
      </c>
      <c r="G594" s="258"/>
      <c r="H594" s="255"/>
      <c r="I594" s="255"/>
      <c r="J594" s="256"/>
      <c r="K594" s="259"/>
      <c r="L594" s="260"/>
      <c r="M594" s="253">
        <f t="shared" si="444"/>
        <v>0</v>
      </c>
      <c r="N594" s="261"/>
      <c r="O594" s="260"/>
      <c r="P594" s="253">
        <f t="shared" si="448"/>
        <v>0</v>
      </c>
      <c r="Q594" s="261"/>
      <c r="R594" s="260"/>
      <c r="S594" s="262">
        <f t="shared" si="449"/>
        <v>0</v>
      </c>
      <c r="T594" s="268"/>
      <c r="U594" s="263">
        <f t="shared" si="450"/>
        <v>0</v>
      </c>
      <c r="V594" s="64"/>
      <c r="W594" s="210">
        <f t="shared" si="461"/>
        <v>0</v>
      </c>
      <c r="X594" s="210" t="str">
        <f t="shared" si="451"/>
        <v>-</v>
      </c>
      <c r="Y594" s="210" t="e">
        <f>IF(X594, MATCH(J594, Y!$F$62:$H$62, 0), 0)</f>
        <v>#VALUE!</v>
      </c>
      <c r="Z594" s="210" cm="1">
        <f t="array" ref="Z594">IFERROR(IF($X594, INDEX(Appliances, $W594, $Y594+3), 0), 0)</f>
        <v>0</v>
      </c>
      <c r="AA594" s="64"/>
      <c r="AB594" s="211" t="b">
        <f t="shared" si="445"/>
        <v>0</v>
      </c>
      <c r="AC594" s="211" cm="1">
        <f t="array" ref="AC594">IF($AB594, INDEX(Appliances, $W594, 9), 0)</f>
        <v>0</v>
      </c>
      <c r="AD594" s="211" cm="1">
        <f t="array" ref="AD594">IF($AB594, INDEX(Appliances, $W594, 10), 0)</f>
        <v>0</v>
      </c>
      <c r="AE594" s="212">
        <f t="shared" si="452"/>
        <v>0</v>
      </c>
      <c r="AF594" s="213">
        <f t="shared" si="453"/>
        <v>0</v>
      </c>
      <c r="AG594" s="222" t="str">
        <f t="shared" si="454"/>
        <v>-</v>
      </c>
      <c r="AH594" s="210">
        <f>_xlfn.MAXIFS(Y!$F$61:$J$61, Y!$F$61:$J$61, "&lt;="&amp;AG594)</f>
        <v>0</v>
      </c>
      <c r="AI594" s="210" cm="1">
        <f t="array" ref="AI594">IFERROR(IF(AE594&gt;0, INDEX(Appliances, $W594, MATCH($AH594, Y!$F$61:$J$61, 0)+3),0), 0)</f>
        <v>0</v>
      </c>
      <c r="AJ594" s="64"/>
      <c r="AK594" s="211" t="b">
        <f t="shared" si="446"/>
        <v>0</v>
      </c>
      <c r="AL594" s="211" cm="1">
        <f t="array" ref="AL594">IF($AK594, INDEX(Appliances, $W594, 9), 0)</f>
        <v>0</v>
      </c>
      <c r="AM594" s="211" cm="1">
        <f t="array" ref="AM594">IF($AK594, INDEX(Appliances, $W594, 10), 0)</f>
        <v>0</v>
      </c>
      <c r="AN594" s="212">
        <f t="shared" si="455"/>
        <v>0</v>
      </c>
      <c r="AO594" s="213">
        <f t="shared" si="456"/>
        <v>0</v>
      </c>
      <c r="AP594" s="222" t="str">
        <f t="shared" si="457"/>
        <v>-</v>
      </c>
      <c r="AQ594" s="210">
        <f>_xlfn.MAXIFS(Y!$F$61:$J$61, Y!$F$61:$J$61, "&lt;="&amp;AP594)</f>
        <v>0</v>
      </c>
      <c r="AR594" s="210" cm="1">
        <f t="array" ref="AR594">IFERROR(IF(AN594&gt;0, INDEX(Appliances, $W594, MATCH($AQ594, Y!$F$61:$J$61, 0)+3),0), 0)</f>
        <v>0</v>
      </c>
      <c r="AS594" s="64"/>
      <c r="AT594" s="211" t="b">
        <f t="shared" si="447"/>
        <v>0</v>
      </c>
      <c r="AU594" s="211">
        <f t="shared" si="332"/>
        <v>0</v>
      </c>
      <c r="AV594" s="211">
        <f t="shared" si="333"/>
        <v>0</v>
      </c>
      <c r="AW594" s="212">
        <f t="shared" si="458"/>
        <v>0</v>
      </c>
      <c r="AX594" s="213">
        <f t="shared" si="459"/>
        <v>0</v>
      </c>
      <c r="AY594" s="222" t="str">
        <f t="shared" si="460"/>
        <v>-</v>
      </c>
      <c r="AZ594" s="210">
        <f>_xlfn.MAXIFS(Y!$F$61:$J$61, Y!$F$61:$J$61, "&lt;="&amp;AY594)</f>
        <v>0</v>
      </c>
      <c r="BA594" s="210" cm="1">
        <f t="array" ref="BA594">IFERROR(IF(AW594&gt;0, INDEX(Appliances, $W594, MATCH($AQ594, Y!$F$61:$J$61, 0)+3),0), 0)</f>
        <v>0</v>
      </c>
      <c r="BB594" s="64"/>
    </row>
    <row r="595" spans="1:54" s="264" customFormat="1" ht="12" x14ac:dyDescent="0.2">
      <c r="A595" s="64"/>
      <c r="B595" s="251">
        <v>573</v>
      </c>
      <c r="C595" s="255"/>
      <c r="D595" s="255"/>
      <c r="E595" s="256"/>
      <c r="F595" s="257" t="str">
        <f>IFERROR(VLOOKUP(E595, Z!$A$2:$C$4127, 3, FALSE), "")</f>
        <v/>
      </c>
      <c r="G595" s="258"/>
      <c r="H595" s="255"/>
      <c r="I595" s="255"/>
      <c r="J595" s="256"/>
      <c r="K595" s="259"/>
      <c r="L595" s="260"/>
      <c r="M595" s="253">
        <f t="shared" si="444"/>
        <v>0</v>
      </c>
      <c r="N595" s="261"/>
      <c r="O595" s="260"/>
      <c r="P595" s="253">
        <f t="shared" si="448"/>
        <v>0</v>
      </c>
      <c r="Q595" s="261"/>
      <c r="R595" s="260"/>
      <c r="S595" s="262">
        <f t="shared" si="449"/>
        <v>0</v>
      </c>
      <c r="T595" s="268"/>
      <c r="U595" s="263">
        <f t="shared" si="450"/>
        <v>0</v>
      </c>
      <c r="V595" s="64"/>
      <c r="W595" s="210">
        <f t="shared" si="461"/>
        <v>0</v>
      </c>
      <c r="X595" s="210" t="str">
        <f t="shared" si="451"/>
        <v>-</v>
      </c>
      <c r="Y595" s="210" t="e">
        <f>IF(X595, MATCH(J595, Y!$F$62:$H$62, 0), 0)</f>
        <v>#VALUE!</v>
      </c>
      <c r="Z595" s="210" cm="1">
        <f t="array" ref="Z595">IFERROR(IF($X595, INDEX(Appliances, $W595, $Y595+3), 0), 0)</f>
        <v>0</v>
      </c>
      <c r="AA595" s="64"/>
      <c r="AB595" s="211" t="b">
        <f t="shared" si="445"/>
        <v>0</v>
      </c>
      <c r="AC595" s="211" cm="1">
        <f t="array" ref="AC595">IF($AB595, INDEX(Appliances, $W595, 9), 0)</f>
        <v>0</v>
      </c>
      <c r="AD595" s="211" cm="1">
        <f t="array" ref="AD595">IF($AB595, INDEX(Appliances, $W595, 10), 0)</f>
        <v>0</v>
      </c>
      <c r="AE595" s="212">
        <f t="shared" si="452"/>
        <v>0</v>
      </c>
      <c r="AF595" s="213">
        <f t="shared" si="453"/>
        <v>0</v>
      </c>
      <c r="AG595" s="222" t="str">
        <f t="shared" si="454"/>
        <v>-</v>
      </c>
      <c r="AH595" s="210">
        <f>_xlfn.MAXIFS(Y!$F$61:$J$61, Y!$F$61:$J$61, "&lt;="&amp;AG595)</f>
        <v>0</v>
      </c>
      <c r="AI595" s="210" cm="1">
        <f t="array" ref="AI595">IFERROR(IF(AE595&gt;0, INDEX(Appliances, $W595, MATCH($AH595, Y!$F$61:$J$61, 0)+3),0), 0)</f>
        <v>0</v>
      </c>
      <c r="AJ595" s="64"/>
      <c r="AK595" s="211" t="b">
        <f t="shared" si="446"/>
        <v>0</v>
      </c>
      <c r="AL595" s="211" cm="1">
        <f t="array" ref="AL595">IF($AK595, INDEX(Appliances, $W595, 9), 0)</f>
        <v>0</v>
      </c>
      <c r="AM595" s="211" cm="1">
        <f t="array" ref="AM595">IF($AK595, INDEX(Appliances, $W595, 10), 0)</f>
        <v>0</v>
      </c>
      <c r="AN595" s="212">
        <f t="shared" si="455"/>
        <v>0</v>
      </c>
      <c r="AO595" s="213">
        <f t="shared" si="456"/>
        <v>0</v>
      </c>
      <c r="AP595" s="222" t="str">
        <f t="shared" si="457"/>
        <v>-</v>
      </c>
      <c r="AQ595" s="210">
        <f>_xlfn.MAXIFS(Y!$F$61:$J$61, Y!$F$61:$J$61, "&lt;="&amp;AP595)</f>
        <v>0</v>
      </c>
      <c r="AR595" s="210" cm="1">
        <f t="array" ref="AR595">IFERROR(IF(AN595&gt;0, INDEX(Appliances, $W595, MATCH($AQ595, Y!$F$61:$J$61, 0)+3),0), 0)</f>
        <v>0</v>
      </c>
      <c r="AS595" s="64"/>
      <c r="AT595" s="211" t="b">
        <f t="shared" si="447"/>
        <v>0</v>
      </c>
      <c r="AU595" s="211">
        <f t="shared" si="329"/>
        <v>0</v>
      </c>
      <c r="AV595" s="211">
        <f t="shared" si="330"/>
        <v>0</v>
      </c>
      <c r="AW595" s="212">
        <f t="shared" si="458"/>
        <v>0</v>
      </c>
      <c r="AX595" s="213">
        <f t="shared" si="459"/>
        <v>0</v>
      </c>
      <c r="AY595" s="222" t="str">
        <f t="shared" si="460"/>
        <v>-</v>
      </c>
      <c r="AZ595" s="210">
        <f>_xlfn.MAXIFS(Y!$F$61:$J$61, Y!$F$61:$J$61, "&lt;="&amp;AY595)</f>
        <v>0</v>
      </c>
      <c r="BA595" s="210" cm="1">
        <f t="array" ref="BA595">IFERROR(IF(AW595&gt;0, INDEX(Appliances, $W595, MATCH($AQ595, Y!$F$61:$J$61, 0)+3),0), 0)</f>
        <v>0</v>
      </c>
      <c r="BB595" s="64"/>
    </row>
    <row r="596" spans="1:54" s="264" customFormat="1" ht="12" x14ac:dyDescent="0.2">
      <c r="A596" s="64"/>
      <c r="B596" s="251">
        <v>574</v>
      </c>
      <c r="C596" s="255"/>
      <c r="D596" s="255"/>
      <c r="E596" s="256"/>
      <c r="F596" s="257" t="str">
        <f>IFERROR(VLOOKUP(E596, Z!$A$2:$C$4127, 3, FALSE), "")</f>
        <v/>
      </c>
      <c r="G596" s="258"/>
      <c r="H596" s="255"/>
      <c r="I596" s="255"/>
      <c r="J596" s="256"/>
      <c r="K596" s="259"/>
      <c r="L596" s="260"/>
      <c r="M596" s="253">
        <f t="shared" si="444"/>
        <v>0</v>
      </c>
      <c r="N596" s="261"/>
      <c r="O596" s="260"/>
      <c r="P596" s="253">
        <f t="shared" si="448"/>
        <v>0</v>
      </c>
      <c r="Q596" s="261"/>
      <c r="R596" s="260"/>
      <c r="S596" s="262">
        <f t="shared" si="449"/>
        <v>0</v>
      </c>
      <c r="T596" s="268"/>
      <c r="U596" s="263">
        <f t="shared" si="450"/>
        <v>0</v>
      </c>
      <c r="V596" s="64"/>
      <c r="W596" s="210">
        <f t="shared" si="461"/>
        <v>0</v>
      </c>
      <c r="X596" s="210" t="str">
        <f t="shared" si="451"/>
        <v>-</v>
      </c>
      <c r="Y596" s="210" t="e">
        <f>IF(X596, MATCH(J596, Y!$F$62:$H$62, 0), 0)</f>
        <v>#VALUE!</v>
      </c>
      <c r="Z596" s="210" cm="1">
        <f t="array" ref="Z596">IFERROR(IF($X596, INDEX(Appliances, $W596, $Y596+3), 0), 0)</f>
        <v>0</v>
      </c>
      <c r="AA596" s="64"/>
      <c r="AB596" s="211" t="b">
        <f t="shared" si="445"/>
        <v>0</v>
      </c>
      <c r="AC596" s="211" cm="1">
        <f t="array" ref="AC596">IF($AB596, INDEX(Appliances, $W596, 9), 0)</f>
        <v>0</v>
      </c>
      <c r="AD596" s="211" cm="1">
        <f t="array" ref="AD596">IF($AB596, INDEX(Appliances, $W596, 10), 0)</f>
        <v>0</v>
      </c>
      <c r="AE596" s="212">
        <f t="shared" si="452"/>
        <v>0</v>
      </c>
      <c r="AF596" s="213">
        <f t="shared" si="453"/>
        <v>0</v>
      </c>
      <c r="AG596" s="222" t="str">
        <f t="shared" si="454"/>
        <v>-</v>
      </c>
      <c r="AH596" s="210">
        <f>_xlfn.MAXIFS(Y!$F$61:$J$61, Y!$F$61:$J$61, "&lt;="&amp;AG596)</f>
        <v>0</v>
      </c>
      <c r="AI596" s="210" cm="1">
        <f t="array" ref="AI596">IFERROR(IF(AE596&gt;0, INDEX(Appliances, $W596, MATCH($AH596, Y!$F$61:$J$61, 0)+3),0), 0)</f>
        <v>0</v>
      </c>
      <c r="AJ596" s="64"/>
      <c r="AK596" s="211" t="b">
        <f t="shared" si="446"/>
        <v>0</v>
      </c>
      <c r="AL596" s="211" cm="1">
        <f t="array" ref="AL596">IF($AK596, INDEX(Appliances, $W596, 9), 0)</f>
        <v>0</v>
      </c>
      <c r="AM596" s="211" cm="1">
        <f t="array" ref="AM596">IF($AK596, INDEX(Appliances, $W596, 10), 0)</f>
        <v>0</v>
      </c>
      <c r="AN596" s="212">
        <f t="shared" si="455"/>
        <v>0</v>
      </c>
      <c r="AO596" s="213">
        <f t="shared" si="456"/>
        <v>0</v>
      </c>
      <c r="AP596" s="222" t="str">
        <f t="shared" si="457"/>
        <v>-</v>
      </c>
      <c r="AQ596" s="210">
        <f>_xlfn.MAXIFS(Y!$F$61:$J$61, Y!$F$61:$J$61, "&lt;="&amp;AP596)</f>
        <v>0</v>
      </c>
      <c r="AR596" s="210" cm="1">
        <f t="array" ref="AR596">IFERROR(IF(AN596&gt;0, INDEX(Appliances, $W596, MATCH($AQ596, Y!$F$61:$J$61, 0)+3),0), 0)</f>
        <v>0</v>
      </c>
      <c r="AS596" s="64"/>
      <c r="AT596" s="211" t="b">
        <f t="shared" si="447"/>
        <v>0</v>
      </c>
      <c r="AU596" s="211">
        <f t="shared" si="332"/>
        <v>0</v>
      </c>
      <c r="AV596" s="211">
        <f t="shared" si="333"/>
        <v>0</v>
      </c>
      <c r="AW596" s="212">
        <f t="shared" si="458"/>
        <v>0</v>
      </c>
      <c r="AX596" s="213">
        <f t="shared" si="459"/>
        <v>0</v>
      </c>
      <c r="AY596" s="222" t="str">
        <f t="shared" si="460"/>
        <v>-</v>
      </c>
      <c r="AZ596" s="210">
        <f>_xlfn.MAXIFS(Y!$F$61:$J$61, Y!$F$61:$J$61, "&lt;="&amp;AY596)</f>
        <v>0</v>
      </c>
      <c r="BA596" s="210" cm="1">
        <f t="array" ref="BA596">IFERROR(IF(AW596&gt;0, INDEX(Appliances, $W596, MATCH($AQ596, Y!$F$61:$J$61, 0)+3),0), 0)</f>
        <v>0</v>
      </c>
      <c r="BB596" s="64"/>
    </row>
    <row r="597" spans="1:54" s="264" customFormat="1" ht="12" x14ac:dyDescent="0.2">
      <c r="A597" s="64"/>
      <c r="B597" s="251">
        <v>575</v>
      </c>
      <c r="C597" s="255"/>
      <c r="D597" s="255"/>
      <c r="E597" s="256"/>
      <c r="F597" s="257" t="str">
        <f>IFERROR(VLOOKUP(E597, Z!$A$2:$C$4127, 3, FALSE), "")</f>
        <v/>
      </c>
      <c r="G597" s="258"/>
      <c r="H597" s="255"/>
      <c r="I597" s="255"/>
      <c r="J597" s="256"/>
      <c r="K597" s="259"/>
      <c r="L597" s="260"/>
      <c r="M597" s="253">
        <f t="shared" si="444"/>
        <v>0</v>
      </c>
      <c r="N597" s="261"/>
      <c r="O597" s="260"/>
      <c r="P597" s="253">
        <f t="shared" si="448"/>
        <v>0</v>
      </c>
      <c r="Q597" s="261"/>
      <c r="R597" s="260"/>
      <c r="S597" s="262">
        <f t="shared" si="449"/>
        <v>0</v>
      </c>
      <c r="T597" s="268"/>
      <c r="U597" s="263">
        <f t="shared" si="450"/>
        <v>0</v>
      </c>
      <c r="V597" s="64"/>
      <c r="W597" s="210">
        <f t="shared" si="461"/>
        <v>0</v>
      </c>
      <c r="X597" s="210" t="str">
        <f t="shared" si="451"/>
        <v>-</v>
      </c>
      <c r="Y597" s="210" t="e">
        <f>IF(X597, MATCH(J597, Y!$F$62:$H$62, 0), 0)</f>
        <v>#VALUE!</v>
      </c>
      <c r="Z597" s="210" cm="1">
        <f t="array" ref="Z597">IFERROR(IF($X597, INDEX(Appliances, $W597, $Y597+3), 0), 0)</f>
        <v>0</v>
      </c>
      <c r="AA597" s="64"/>
      <c r="AB597" s="211" t="b">
        <f t="shared" si="445"/>
        <v>0</v>
      </c>
      <c r="AC597" s="211" cm="1">
        <f t="array" ref="AC597">IF($AB597, INDEX(Appliances, $W597, 9), 0)</f>
        <v>0</v>
      </c>
      <c r="AD597" s="211" cm="1">
        <f t="array" ref="AD597">IF($AB597, INDEX(Appliances, $W597, 10), 0)</f>
        <v>0</v>
      </c>
      <c r="AE597" s="212">
        <f t="shared" si="452"/>
        <v>0</v>
      </c>
      <c r="AF597" s="213">
        <f t="shared" si="453"/>
        <v>0</v>
      </c>
      <c r="AG597" s="222" t="str">
        <f t="shared" si="454"/>
        <v>-</v>
      </c>
      <c r="AH597" s="210">
        <f>_xlfn.MAXIFS(Y!$F$61:$J$61, Y!$F$61:$J$61, "&lt;="&amp;AG597)</f>
        <v>0</v>
      </c>
      <c r="AI597" s="210" cm="1">
        <f t="array" ref="AI597">IFERROR(IF(AE597&gt;0, INDEX(Appliances, $W597, MATCH($AH597, Y!$F$61:$J$61, 0)+3),0), 0)</f>
        <v>0</v>
      </c>
      <c r="AJ597" s="64"/>
      <c r="AK597" s="211" t="b">
        <f t="shared" si="446"/>
        <v>0</v>
      </c>
      <c r="AL597" s="211" cm="1">
        <f t="array" ref="AL597">IF($AK597, INDEX(Appliances, $W597, 9), 0)</f>
        <v>0</v>
      </c>
      <c r="AM597" s="211" cm="1">
        <f t="array" ref="AM597">IF($AK597, INDEX(Appliances, $W597, 10), 0)</f>
        <v>0</v>
      </c>
      <c r="AN597" s="212">
        <f t="shared" si="455"/>
        <v>0</v>
      </c>
      <c r="AO597" s="213">
        <f t="shared" si="456"/>
        <v>0</v>
      </c>
      <c r="AP597" s="222" t="str">
        <f t="shared" si="457"/>
        <v>-</v>
      </c>
      <c r="AQ597" s="210">
        <f>_xlfn.MAXIFS(Y!$F$61:$J$61, Y!$F$61:$J$61, "&lt;="&amp;AP597)</f>
        <v>0</v>
      </c>
      <c r="AR597" s="210" cm="1">
        <f t="array" ref="AR597">IFERROR(IF(AN597&gt;0, INDEX(Appliances, $W597, MATCH($AQ597, Y!$F$61:$J$61, 0)+3),0), 0)</f>
        <v>0</v>
      </c>
      <c r="AS597" s="64"/>
      <c r="AT597" s="211" t="b">
        <f t="shared" si="447"/>
        <v>0</v>
      </c>
      <c r="AU597" s="211">
        <f t="shared" si="329"/>
        <v>0</v>
      </c>
      <c r="AV597" s="211">
        <f t="shared" si="330"/>
        <v>0</v>
      </c>
      <c r="AW597" s="212">
        <f t="shared" si="458"/>
        <v>0</v>
      </c>
      <c r="AX597" s="213">
        <f t="shared" si="459"/>
        <v>0</v>
      </c>
      <c r="AY597" s="222" t="str">
        <f t="shared" si="460"/>
        <v>-</v>
      </c>
      <c r="AZ597" s="210">
        <f>_xlfn.MAXIFS(Y!$F$61:$J$61, Y!$F$61:$J$61, "&lt;="&amp;AY597)</f>
        <v>0</v>
      </c>
      <c r="BA597" s="210" cm="1">
        <f t="array" ref="BA597">IFERROR(IF(AW597&gt;0, INDEX(Appliances, $W597, MATCH($AQ597, Y!$F$61:$J$61, 0)+3),0), 0)</f>
        <v>0</v>
      </c>
      <c r="BB597" s="64"/>
    </row>
    <row r="598" spans="1:54" s="264" customFormat="1" ht="12" x14ac:dyDescent="0.2">
      <c r="A598" s="64"/>
      <c r="B598" s="251">
        <v>576</v>
      </c>
      <c r="C598" s="255"/>
      <c r="D598" s="255"/>
      <c r="E598" s="256"/>
      <c r="F598" s="257" t="str">
        <f>IFERROR(VLOOKUP(E598, Z!$A$2:$C$4127, 3, FALSE), "")</f>
        <v/>
      </c>
      <c r="G598" s="258"/>
      <c r="H598" s="255"/>
      <c r="I598" s="255"/>
      <c r="J598" s="256"/>
      <c r="K598" s="259"/>
      <c r="L598" s="260"/>
      <c r="M598" s="253">
        <f t="shared" ref="M598:M661" si="462">$AF598</f>
        <v>0</v>
      </c>
      <c r="N598" s="261"/>
      <c r="O598" s="260"/>
      <c r="P598" s="253">
        <f t="shared" si="448"/>
        <v>0</v>
      </c>
      <c r="Q598" s="261"/>
      <c r="R598" s="260"/>
      <c r="S598" s="262">
        <f t="shared" si="449"/>
        <v>0</v>
      </c>
      <c r="T598" s="268"/>
      <c r="U598" s="263">
        <f t="shared" si="450"/>
        <v>0</v>
      </c>
      <c r="V598" s="64"/>
      <c r="W598" s="210">
        <f t="shared" si="461"/>
        <v>0</v>
      </c>
      <c r="X598" s="210" t="str">
        <f t="shared" si="451"/>
        <v>-</v>
      </c>
      <c r="Y598" s="210" t="e">
        <f>IF(X598, MATCH(J598, Y!$F$62:$H$62, 0), 0)</f>
        <v>#VALUE!</v>
      </c>
      <c r="Z598" s="210" cm="1">
        <f t="array" ref="Z598">IFERROR(IF($X598, INDEX(Appliances, $W598, $Y598+3), 0), 0)</f>
        <v>0</v>
      </c>
      <c r="AA598" s="64"/>
      <c r="AB598" s="211" t="b">
        <f t="shared" si="445"/>
        <v>0</v>
      </c>
      <c r="AC598" s="211" cm="1">
        <f t="array" ref="AC598">IF($AB598, INDEX(Appliances, $W598, 9), 0)</f>
        <v>0</v>
      </c>
      <c r="AD598" s="211" cm="1">
        <f t="array" ref="AD598">IF($AB598, INDEX(Appliances, $W598, 10), 0)</f>
        <v>0</v>
      </c>
      <c r="AE598" s="212">
        <f t="shared" si="452"/>
        <v>0</v>
      </c>
      <c r="AF598" s="213">
        <f t="shared" si="453"/>
        <v>0</v>
      </c>
      <c r="AG598" s="222" t="str">
        <f t="shared" si="454"/>
        <v>-</v>
      </c>
      <c r="AH598" s="210">
        <f>_xlfn.MAXIFS(Y!$F$61:$J$61, Y!$F$61:$J$61, "&lt;="&amp;AG598)</f>
        <v>0</v>
      </c>
      <c r="AI598" s="210" cm="1">
        <f t="array" ref="AI598">IFERROR(IF(AE598&gt;0, INDEX(Appliances, $W598, MATCH($AH598, Y!$F$61:$J$61, 0)+3),0), 0)</f>
        <v>0</v>
      </c>
      <c r="AJ598" s="64"/>
      <c r="AK598" s="211" t="b">
        <f t="shared" si="446"/>
        <v>0</v>
      </c>
      <c r="AL598" s="211" cm="1">
        <f t="array" ref="AL598">IF($AK598, INDEX(Appliances, $W598, 9), 0)</f>
        <v>0</v>
      </c>
      <c r="AM598" s="211" cm="1">
        <f t="array" ref="AM598">IF($AK598, INDEX(Appliances, $W598, 10), 0)</f>
        <v>0</v>
      </c>
      <c r="AN598" s="212">
        <f t="shared" si="455"/>
        <v>0</v>
      </c>
      <c r="AO598" s="213">
        <f t="shared" si="456"/>
        <v>0</v>
      </c>
      <c r="AP598" s="222" t="str">
        <f t="shared" si="457"/>
        <v>-</v>
      </c>
      <c r="AQ598" s="210">
        <f>_xlfn.MAXIFS(Y!$F$61:$J$61, Y!$F$61:$J$61, "&lt;="&amp;AP598)</f>
        <v>0</v>
      </c>
      <c r="AR598" s="210" cm="1">
        <f t="array" ref="AR598">IFERROR(IF(AN598&gt;0, INDEX(Appliances, $W598, MATCH($AQ598, Y!$F$61:$J$61, 0)+3),0), 0)</f>
        <v>0</v>
      </c>
      <c r="AS598" s="64"/>
      <c r="AT598" s="211" t="b">
        <f t="shared" si="447"/>
        <v>0</v>
      </c>
      <c r="AU598" s="211">
        <f t="shared" si="332"/>
        <v>0</v>
      </c>
      <c r="AV598" s="211">
        <f t="shared" si="333"/>
        <v>0</v>
      </c>
      <c r="AW598" s="212">
        <f t="shared" si="458"/>
        <v>0</v>
      </c>
      <c r="AX598" s="213">
        <f t="shared" si="459"/>
        <v>0</v>
      </c>
      <c r="AY598" s="222" t="str">
        <f t="shared" si="460"/>
        <v>-</v>
      </c>
      <c r="AZ598" s="210">
        <f>_xlfn.MAXIFS(Y!$F$61:$J$61, Y!$F$61:$J$61, "&lt;="&amp;AY598)</f>
        <v>0</v>
      </c>
      <c r="BA598" s="210" cm="1">
        <f t="array" ref="BA598">IFERROR(IF(AW598&gt;0, INDEX(Appliances, $W598, MATCH($AQ598, Y!$F$61:$J$61, 0)+3),0), 0)</f>
        <v>0</v>
      </c>
      <c r="BB598" s="64"/>
    </row>
    <row r="599" spans="1:54" s="264" customFormat="1" ht="12" x14ac:dyDescent="0.2">
      <c r="A599" s="64"/>
      <c r="B599" s="251">
        <v>577</v>
      </c>
      <c r="C599" s="255"/>
      <c r="D599" s="255"/>
      <c r="E599" s="256"/>
      <c r="F599" s="257" t="str">
        <f>IFERROR(VLOOKUP(E599, Z!$A$2:$C$4127, 3, FALSE), "")</f>
        <v/>
      </c>
      <c r="G599" s="258"/>
      <c r="H599" s="255"/>
      <c r="I599" s="255"/>
      <c r="J599" s="256"/>
      <c r="K599" s="259"/>
      <c r="L599" s="260"/>
      <c r="M599" s="253">
        <f t="shared" si="462"/>
        <v>0</v>
      </c>
      <c r="N599" s="261"/>
      <c r="O599" s="260"/>
      <c r="P599" s="253">
        <f t="shared" si="448"/>
        <v>0</v>
      </c>
      <c r="Q599" s="261"/>
      <c r="R599" s="260"/>
      <c r="S599" s="262">
        <f t="shared" si="449"/>
        <v>0</v>
      </c>
      <c r="T599" s="268"/>
      <c r="U599" s="263">
        <f t="shared" si="450"/>
        <v>0</v>
      </c>
      <c r="V599" s="64"/>
      <c r="W599" s="210">
        <f t="shared" si="461"/>
        <v>0</v>
      </c>
      <c r="X599" s="210" t="str">
        <f t="shared" si="451"/>
        <v>-</v>
      </c>
      <c r="Y599" s="210" t="e">
        <f>IF(X599, MATCH(J599, Y!$F$62:$H$62, 0), 0)</f>
        <v>#VALUE!</v>
      </c>
      <c r="Z599" s="210" cm="1">
        <f t="array" ref="Z599">IFERROR(IF($X599, INDEX(Appliances, $W599, $Y599+3), 0), 0)</f>
        <v>0</v>
      </c>
      <c r="AA599" s="64"/>
      <c r="AB599" s="211" t="b">
        <f t="shared" ref="AB599:AB662" si="463">IF(OR($W599=9, $W599&gt;=12), TRUE, FALSE)</f>
        <v>0</v>
      </c>
      <c r="AC599" s="211" cm="1">
        <f t="array" ref="AC599">IF($AB599, INDEX(Appliances, $W599, 9), 0)</f>
        <v>0</v>
      </c>
      <c r="AD599" s="211" cm="1">
        <f t="array" ref="AD599">IF($AB599, INDEX(Appliances, $W599, 10), 0)</f>
        <v>0</v>
      </c>
      <c r="AE599" s="212">
        <f t="shared" si="452"/>
        <v>0</v>
      </c>
      <c r="AF599" s="213">
        <f t="shared" si="453"/>
        <v>0</v>
      </c>
      <c r="AG599" s="222" t="str">
        <f t="shared" si="454"/>
        <v>-</v>
      </c>
      <c r="AH599" s="210">
        <f>_xlfn.MAXIFS(Y!$F$61:$J$61, Y!$F$61:$J$61, "&lt;="&amp;AG599)</f>
        <v>0</v>
      </c>
      <c r="AI599" s="210" cm="1">
        <f t="array" ref="AI599">IFERROR(IF(AE599&gt;0, INDEX(Appliances, $W599, MATCH($AH599, Y!$F$61:$J$61, 0)+3),0), 0)</f>
        <v>0</v>
      </c>
      <c r="AJ599" s="64"/>
      <c r="AK599" s="211" t="b">
        <f t="shared" ref="AK599:AK662" si="464">IF($W599=11, TRUE, FALSE)</f>
        <v>0</v>
      </c>
      <c r="AL599" s="211" cm="1">
        <f t="array" ref="AL599">IF($AK599, INDEX(Appliances, $W599, 9), 0)</f>
        <v>0</v>
      </c>
      <c r="AM599" s="211" cm="1">
        <f t="array" ref="AM599">IF($AK599, INDEX(Appliances, $W599, 10), 0)</f>
        <v>0</v>
      </c>
      <c r="AN599" s="212">
        <f t="shared" si="455"/>
        <v>0</v>
      </c>
      <c r="AO599" s="213">
        <f t="shared" si="456"/>
        <v>0</v>
      </c>
      <c r="AP599" s="222" t="str">
        <f t="shared" si="457"/>
        <v>-</v>
      </c>
      <c r="AQ599" s="210">
        <f>_xlfn.MAXIFS(Y!$F$61:$J$61, Y!$F$61:$J$61, "&lt;="&amp;AP599)</f>
        <v>0</v>
      </c>
      <c r="AR599" s="210" cm="1">
        <f t="array" ref="AR599">IFERROR(IF(AN599&gt;0, INDEX(Appliances, $W599, MATCH($AQ599, Y!$F$61:$J$61, 0)+3),0), 0)</f>
        <v>0</v>
      </c>
      <c r="AS599" s="64"/>
      <c r="AT599" s="211" t="b">
        <f t="shared" ref="AT599:AT662" si="465">IF(OR($W599=11, $W599=10), TRUE, FALSE)</f>
        <v>0</v>
      </c>
      <c r="AU599" s="211">
        <f t="shared" si="329"/>
        <v>0</v>
      </c>
      <c r="AV599" s="211">
        <f t="shared" si="330"/>
        <v>0</v>
      </c>
      <c r="AW599" s="212">
        <f t="shared" si="458"/>
        <v>0</v>
      </c>
      <c r="AX599" s="213">
        <f t="shared" si="459"/>
        <v>0</v>
      </c>
      <c r="AY599" s="222" t="str">
        <f t="shared" si="460"/>
        <v>-</v>
      </c>
      <c r="AZ599" s="210">
        <f>_xlfn.MAXIFS(Y!$F$61:$J$61, Y!$F$61:$J$61, "&lt;="&amp;AY599)</f>
        <v>0</v>
      </c>
      <c r="BA599" s="210" cm="1">
        <f t="array" ref="BA599">IFERROR(IF(AW599&gt;0, INDEX(Appliances, $W599, MATCH($AQ599, Y!$F$61:$J$61, 0)+3),0), 0)</f>
        <v>0</v>
      </c>
      <c r="BB599" s="64"/>
    </row>
    <row r="600" spans="1:54" s="264" customFormat="1" ht="12" x14ac:dyDescent="0.2">
      <c r="A600" s="64"/>
      <c r="B600" s="251">
        <v>578</v>
      </c>
      <c r="C600" s="255"/>
      <c r="D600" s="255"/>
      <c r="E600" s="256"/>
      <c r="F600" s="257" t="str">
        <f>IFERROR(VLOOKUP(E600, Z!$A$2:$C$4127, 3, FALSE), "")</f>
        <v/>
      </c>
      <c r="G600" s="258"/>
      <c r="H600" s="255"/>
      <c r="I600" s="255"/>
      <c r="J600" s="256"/>
      <c r="K600" s="259"/>
      <c r="L600" s="260"/>
      <c r="M600" s="253">
        <f t="shared" si="462"/>
        <v>0</v>
      </c>
      <c r="N600" s="261"/>
      <c r="O600" s="260"/>
      <c r="P600" s="253">
        <f t="shared" si="448"/>
        <v>0</v>
      </c>
      <c r="Q600" s="261"/>
      <c r="R600" s="260"/>
      <c r="S600" s="262">
        <f t="shared" si="449"/>
        <v>0</v>
      </c>
      <c r="T600" s="268"/>
      <c r="U600" s="263">
        <f t="shared" si="450"/>
        <v>0</v>
      </c>
      <c r="V600" s="64"/>
      <c r="W600" s="210">
        <f t="shared" si="461"/>
        <v>0</v>
      </c>
      <c r="X600" s="210" t="str">
        <f t="shared" si="451"/>
        <v>-</v>
      </c>
      <c r="Y600" s="210" t="e">
        <f>IF(X600, MATCH(J600, Y!$F$62:$H$62, 0), 0)</f>
        <v>#VALUE!</v>
      </c>
      <c r="Z600" s="210" cm="1">
        <f t="array" ref="Z600">IFERROR(IF($X600, INDEX(Appliances, $W600, $Y600+3), 0), 0)</f>
        <v>0</v>
      </c>
      <c r="AA600" s="64"/>
      <c r="AB600" s="211" t="b">
        <f t="shared" si="463"/>
        <v>0</v>
      </c>
      <c r="AC600" s="211" cm="1">
        <f t="array" ref="AC600">IF($AB600, INDEX(Appliances, $W600, 9), 0)</f>
        <v>0</v>
      </c>
      <c r="AD600" s="211" cm="1">
        <f t="array" ref="AD600">IF($AB600, INDEX(Appliances, $W600, 10), 0)</f>
        <v>0</v>
      </c>
      <c r="AE600" s="212">
        <f t="shared" si="452"/>
        <v>0</v>
      </c>
      <c r="AF600" s="213">
        <f t="shared" si="453"/>
        <v>0</v>
      </c>
      <c r="AG600" s="222" t="str">
        <f t="shared" si="454"/>
        <v>-</v>
      </c>
      <c r="AH600" s="210">
        <f>_xlfn.MAXIFS(Y!$F$61:$J$61, Y!$F$61:$J$61, "&lt;="&amp;AG600)</f>
        <v>0</v>
      </c>
      <c r="AI600" s="210" cm="1">
        <f t="array" ref="AI600">IFERROR(IF(AE600&gt;0, INDEX(Appliances, $W600, MATCH($AH600, Y!$F$61:$J$61, 0)+3),0), 0)</f>
        <v>0</v>
      </c>
      <c r="AJ600" s="64"/>
      <c r="AK600" s="211" t="b">
        <f t="shared" si="464"/>
        <v>0</v>
      </c>
      <c r="AL600" s="211" cm="1">
        <f t="array" ref="AL600">IF($AK600, INDEX(Appliances, $W600, 9), 0)</f>
        <v>0</v>
      </c>
      <c r="AM600" s="211" cm="1">
        <f t="array" ref="AM600">IF($AK600, INDEX(Appliances, $W600, 10), 0)</f>
        <v>0</v>
      </c>
      <c r="AN600" s="212">
        <f t="shared" si="455"/>
        <v>0</v>
      </c>
      <c r="AO600" s="213">
        <f t="shared" si="456"/>
        <v>0</v>
      </c>
      <c r="AP600" s="222" t="str">
        <f t="shared" si="457"/>
        <v>-</v>
      </c>
      <c r="AQ600" s="210">
        <f>_xlfn.MAXIFS(Y!$F$61:$J$61, Y!$F$61:$J$61, "&lt;="&amp;AP600)</f>
        <v>0</v>
      </c>
      <c r="AR600" s="210" cm="1">
        <f t="array" ref="AR600">IFERROR(IF(AN600&gt;0, INDEX(Appliances, $W600, MATCH($AQ600, Y!$F$61:$J$61, 0)+3),0), 0)</f>
        <v>0</v>
      </c>
      <c r="AS600" s="64"/>
      <c r="AT600" s="211" t="b">
        <f t="shared" si="465"/>
        <v>0</v>
      </c>
      <c r="AU600" s="211">
        <f t="shared" si="332"/>
        <v>0</v>
      </c>
      <c r="AV600" s="211">
        <f t="shared" si="333"/>
        <v>0</v>
      </c>
      <c r="AW600" s="212">
        <f t="shared" si="458"/>
        <v>0</v>
      </c>
      <c r="AX600" s="213">
        <f t="shared" si="459"/>
        <v>0</v>
      </c>
      <c r="AY600" s="222" t="str">
        <f t="shared" si="460"/>
        <v>-</v>
      </c>
      <c r="AZ600" s="210">
        <f>_xlfn.MAXIFS(Y!$F$61:$J$61, Y!$F$61:$J$61, "&lt;="&amp;AY600)</f>
        <v>0</v>
      </c>
      <c r="BA600" s="210" cm="1">
        <f t="array" ref="BA600">IFERROR(IF(AW600&gt;0, INDEX(Appliances, $W600, MATCH($AQ600, Y!$F$61:$J$61, 0)+3),0), 0)</f>
        <v>0</v>
      </c>
      <c r="BB600" s="64"/>
    </row>
    <row r="601" spans="1:54" s="264" customFormat="1" ht="12" x14ac:dyDescent="0.2">
      <c r="A601" s="64"/>
      <c r="B601" s="251">
        <v>579</v>
      </c>
      <c r="C601" s="255"/>
      <c r="D601" s="255"/>
      <c r="E601" s="256"/>
      <c r="F601" s="257" t="str">
        <f>IFERROR(VLOOKUP(E601, Z!$A$2:$C$4127, 3, FALSE), "")</f>
        <v/>
      </c>
      <c r="G601" s="258"/>
      <c r="H601" s="255"/>
      <c r="I601" s="255"/>
      <c r="J601" s="256"/>
      <c r="K601" s="259"/>
      <c r="L601" s="260"/>
      <c r="M601" s="253">
        <f t="shared" si="462"/>
        <v>0</v>
      </c>
      <c r="N601" s="261"/>
      <c r="O601" s="260"/>
      <c r="P601" s="253">
        <f t="shared" si="448"/>
        <v>0</v>
      </c>
      <c r="Q601" s="261"/>
      <c r="R601" s="260"/>
      <c r="S601" s="262">
        <f t="shared" si="449"/>
        <v>0</v>
      </c>
      <c r="T601" s="268"/>
      <c r="U601" s="263">
        <f t="shared" si="450"/>
        <v>0</v>
      </c>
      <c r="V601" s="64"/>
      <c r="W601" s="210">
        <f t="shared" si="461"/>
        <v>0</v>
      </c>
      <c r="X601" s="210" t="str">
        <f t="shared" si="451"/>
        <v>-</v>
      </c>
      <c r="Y601" s="210" t="e">
        <f>IF(X601, MATCH(J601, Y!$F$62:$H$62, 0), 0)</f>
        <v>#VALUE!</v>
      </c>
      <c r="Z601" s="210" cm="1">
        <f t="array" ref="Z601">IFERROR(IF($X601, INDEX(Appliances, $W601, $Y601+3), 0), 0)</f>
        <v>0</v>
      </c>
      <c r="AA601" s="64"/>
      <c r="AB601" s="211" t="b">
        <f t="shared" si="463"/>
        <v>0</v>
      </c>
      <c r="AC601" s="211" cm="1">
        <f t="array" ref="AC601">IF($AB601, INDEX(Appliances, $W601, 9), 0)</f>
        <v>0</v>
      </c>
      <c r="AD601" s="211" cm="1">
        <f t="array" ref="AD601">IF($AB601, INDEX(Appliances, $W601, 10), 0)</f>
        <v>0</v>
      </c>
      <c r="AE601" s="212">
        <f t="shared" si="452"/>
        <v>0</v>
      </c>
      <c r="AF601" s="213">
        <f t="shared" si="453"/>
        <v>0</v>
      </c>
      <c r="AG601" s="222" t="str">
        <f t="shared" si="454"/>
        <v>-</v>
      </c>
      <c r="AH601" s="210">
        <f>_xlfn.MAXIFS(Y!$F$61:$J$61, Y!$F$61:$J$61, "&lt;="&amp;AG601)</f>
        <v>0</v>
      </c>
      <c r="AI601" s="210" cm="1">
        <f t="array" ref="AI601">IFERROR(IF(AE601&gt;0, INDEX(Appliances, $W601, MATCH($AH601, Y!$F$61:$J$61, 0)+3),0), 0)</f>
        <v>0</v>
      </c>
      <c r="AJ601" s="64"/>
      <c r="AK601" s="211" t="b">
        <f t="shared" si="464"/>
        <v>0</v>
      </c>
      <c r="AL601" s="211" cm="1">
        <f t="array" ref="AL601">IF($AK601, INDEX(Appliances, $W601, 9), 0)</f>
        <v>0</v>
      </c>
      <c r="AM601" s="211" cm="1">
        <f t="array" ref="AM601">IF($AK601, INDEX(Appliances, $W601, 10), 0)</f>
        <v>0</v>
      </c>
      <c r="AN601" s="212">
        <f t="shared" si="455"/>
        <v>0</v>
      </c>
      <c r="AO601" s="213">
        <f t="shared" si="456"/>
        <v>0</v>
      </c>
      <c r="AP601" s="222" t="str">
        <f t="shared" si="457"/>
        <v>-</v>
      </c>
      <c r="AQ601" s="210">
        <f>_xlfn.MAXIFS(Y!$F$61:$J$61, Y!$F$61:$J$61, "&lt;="&amp;AP601)</f>
        <v>0</v>
      </c>
      <c r="AR601" s="210" cm="1">
        <f t="array" ref="AR601">IFERROR(IF(AN601&gt;0, INDEX(Appliances, $W601, MATCH($AQ601, Y!$F$61:$J$61, 0)+3),0), 0)</f>
        <v>0</v>
      </c>
      <c r="AS601" s="64"/>
      <c r="AT601" s="211" t="b">
        <f t="shared" si="465"/>
        <v>0</v>
      </c>
      <c r="AU601" s="211">
        <f t="shared" si="329"/>
        <v>0</v>
      </c>
      <c r="AV601" s="211">
        <f t="shared" si="330"/>
        <v>0</v>
      </c>
      <c r="AW601" s="212">
        <f t="shared" si="458"/>
        <v>0</v>
      </c>
      <c r="AX601" s="213">
        <f t="shared" si="459"/>
        <v>0</v>
      </c>
      <c r="AY601" s="222" t="str">
        <f t="shared" si="460"/>
        <v>-</v>
      </c>
      <c r="AZ601" s="210">
        <f>_xlfn.MAXIFS(Y!$F$61:$J$61, Y!$F$61:$J$61, "&lt;="&amp;AY601)</f>
        <v>0</v>
      </c>
      <c r="BA601" s="210" cm="1">
        <f t="array" ref="BA601">IFERROR(IF(AW601&gt;0, INDEX(Appliances, $W601, MATCH($AQ601, Y!$F$61:$J$61, 0)+3),0), 0)</f>
        <v>0</v>
      </c>
      <c r="BB601" s="64"/>
    </row>
    <row r="602" spans="1:54" s="264" customFormat="1" ht="12" x14ac:dyDescent="0.2">
      <c r="A602" s="64"/>
      <c r="B602" s="251">
        <v>580</v>
      </c>
      <c r="C602" s="255"/>
      <c r="D602" s="255"/>
      <c r="E602" s="256"/>
      <c r="F602" s="257" t="str">
        <f>IFERROR(VLOOKUP(E602, Z!$A$2:$C$4127, 3, FALSE), "")</f>
        <v/>
      </c>
      <c r="G602" s="258"/>
      <c r="H602" s="255"/>
      <c r="I602" s="255"/>
      <c r="J602" s="256"/>
      <c r="K602" s="259"/>
      <c r="L602" s="260"/>
      <c r="M602" s="253">
        <f t="shared" si="462"/>
        <v>0</v>
      </c>
      <c r="N602" s="261"/>
      <c r="O602" s="260"/>
      <c r="P602" s="253">
        <f t="shared" si="448"/>
        <v>0</v>
      </c>
      <c r="Q602" s="261"/>
      <c r="R602" s="260"/>
      <c r="S602" s="262">
        <f t="shared" si="449"/>
        <v>0</v>
      </c>
      <c r="T602" s="268"/>
      <c r="U602" s="263">
        <f t="shared" si="450"/>
        <v>0</v>
      </c>
      <c r="V602" s="64"/>
      <c r="W602" s="210">
        <f t="shared" si="461"/>
        <v>0</v>
      </c>
      <c r="X602" s="210" t="str">
        <f t="shared" si="451"/>
        <v>-</v>
      </c>
      <c r="Y602" s="210" t="e">
        <f>IF(X602, MATCH(J602, Y!$F$62:$H$62, 0), 0)</f>
        <v>#VALUE!</v>
      </c>
      <c r="Z602" s="210" cm="1">
        <f t="array" ref="Z602">IFERROR(IF($X602, INDEX(Appliances, $W602, $Y602+3), 0), 0)</f>
        <v>0</v>
      </c>
      <c r="AA602" s="64"/>
      <c r="AB602" s="211" t="b">
        <f t="shared" si="463"/>
        <v>0</v>
      </c>
      <c r="AC602" s="211" cm="1">
        <f t="array" ref="AC602">IF($AB602, INDEX(Appliances, $W602, 9), 0)</f>
        <v>0</v>
      </c>
      <c r="AD602" s="211" cm="1">
        <f t="array" ref="AD602">IF($AB602, INDEX(Appliances, $W602, 10), 0)</f>
        <v>0</v>
      </c>
      <c r="AE602" s="212">
        <f t="shared" si="452"/>
        <v>0</v>
      </c>
      <c r="AF602" s="213">
        <f t="shared" si="453"/>
        <v>0</v>
      </c>
      <c r="AG602" s="222" t="str">
        <f t="shared" si="454"/>
        <v>-</v>
      </c>
      <c r="AH602" s="210">
        <f>_xlfn.MAXIFS(Y!$F$61:$J$61, Y!$F$61:$J$61, "&lt;="&amp;AG602)</f>
        <v>0</v>
      </c>
      <c r="AI602" s="210" cm="1">
        <f t="array" ref="AI602">IFERROR(IF(AE602&gt;0, INDEX(Appliances, $W602, MATCH($AH602, Y!$F$61:$J$61, 0)+3),0), 0)</f>
        <v>0</v>
      </c>
      <c r="AJ602" s="64"/>
      <c r="AK602" s="211" t="b">
        <f t="shared" si="464"/>
        <v>0</v>
      </c>
      <c r="AL602" s="211" cm="1">
        <f t="array" ref="AL602">IF($AK602, INDEX(Appliances, $W602, 9), 0)</f>
        <v>0</v>
      </c>
      <c r="AM602" s="211" cm="1">
        <f t="array" ref="AM602">IF($AK602, INDEX(Appliances, $W602, 10), 0)</f>
        <v>0</v>
      </c>
      <c r="AN602" s="212">
        <f t="shared" si="455"/>
        <v>0</v>
      </c>
      <c r="AO602" s="213">
        <f t="shared" si="456"/>
        <v>0</v>
      </c>
      <c r="AP602" s="222" t="str">
        <f t="shared" si="457"/>
        <v>-</v>
      </c>
      <c r="AQ602" s="210">
        <f>_xlfn.MAXIFS(Y!$F$61:$J$61, Y!$F$61:$J$61, "&lt;="&amp;AP602)</f>
        <v>0</v>
      </c>
      <c r="AR602" s="210" cm="1">
        <f t="array" ref="AR602">IFERROR(IF(AN602&gt;0, INDEX(Appliances, $W602, MATCH($AQ602, Y!$F$61:$J$61, 0)+3),0), 0)</f>
        <v>0</v>
      </c>
      <c r="AS602" s="64"/>
      <c r="AT602" s="211" t="b">
        <f t="shared" si="465"/>
        <v>0</v>
      </c>
      <c r="AU602" s="211">
        <f t="shared" si="332"/>
        <v>0</v>
      </c>
      <c r="AV602" s="211">
        <f t="shared" si="333"/>
        <v>0</v>
      </c>
      <c r="AW602" s="212">
        <f t="shared" si="458"/>
        <v>0</v>
      </c>
      <c r="AX602" s="213">
        <f t="shared" si="459"/>
        <v>0</v>
      </c>
      <c r="AY602" s="222" t="str">
        <f t="shared" si="460"/>
        <v>-</v>
      </c>
      <c r="AZ602" s="210">
        <f>_xlfn.MAXIFS(Y!$F$61:$J$61, Y!$F$61:$J$61, "&lt;="&amp;AY602)</f>
        <v>0</v>
      </c>
      <c r="BA602" s="210" cm="1">
        <f t="array" ref="BA602">IFERROR(IF(AW602&gt;0, INDEX(Appliances, $W602, MATCH($AQ602, Y!$F$61:$J$61, 0)+3),0), 0)</f>
        <v>0</v>
      </c>
      <c r="BB602" s="64"/>
    </row>
    <row r="603" spans="1:54" s="264" customFormat="1" ht="12" x14ac:dyDescent="0.2">
      <c r="A603" s="64"/>
      <c r="B603" s="251">
        <v>581</v>
      </c>
      <c r="C603" s="255"/>
      <c r="D603" s="255"/>
      <c r="E603" s="256"/>
      <c r="F603" s="257" t="str">
        <f>IFERROR(VLOOKUP(E603, Z!$A$2:$C$4127, 3, FALSE), "")</f>
        <v/>
      </c>
      <c r="G603" s="258"/>
      <c r="H603" s="255"/>
      <c r="I603" s="255"/>
      <c r="J603" s="256"/>
      <c r="K603" s="259"/>
      <c r="L603" s="260"/>
      <c r="M603" s="253">
        <f t="shared" si="462"/>
        <v>0</v>
      </c>
      <c r="N603" s="261"/>
      <c r="O603" s="260"/>
      <c r="P603" s="253">
        <f t="shared" si="448"/>
        <v>0</v>
      </c>
      <c r="Q603" s="261"/>
      <c r="R603" s="260"/>
      <c r="S603" s="262">
        <f t="shared" si="449"/>
        <v>0</v>
      </c>
      <c r="T603" s="268"/>
      <c r="U603" s="263">
        <f t="shared" si="450"/>
        <v>0</v>
      </c>
      <c r="V603" s="64"/>
      <c r="W603" s="210">
        <f t="shared" si="461"/>
        <v>0</v>
      </c>
      <c r="X603" s="210" t="str">
        <f t="shared" si="451"/>
        <v>-</v>
      </c>
      <c r="Y603" s="210" t="e">
        <f>IF(X603, MATCH(J603, Y!$F$62:$H$62, 0), 0)</f>
        <v>#VALUE!</v>
      </c>
      <c r="Z603" s="210" cm="1">
        <f t="array" ref="Z603">IFERROR(IF($X603, INDEX(Appliances, $W603, $Y603+3), 0), 0)</f>
        <v>0</v>
      </c>
      <c r="AA603" s="64"/>
      <c r="AB603" s="211" t="b">
        <f t="shared" si="463"/>
        <v>0</v>
      </c>
      <c r="AC603" s="211" cm="1">
        <f t="array" ref="AC603">IF($AB603, INDEX(Appliances, $W603, 9), 0)</f>
        <v>0</v>
      </c>
      <c r="AD603" s="211" cm="1">
        <f t="array" ref="AD603">IF($AB603, INDEX(Appliances, $W603, 10), 0)</f>
        <v>0</v>
      </c>
      <c r="AE603" s="212">
        <f t="shared" si="452"/>
        <v>0</v>
      </c>
      <c r="AF603" s="213">
        <f t="shared" si="453"/>
        <v>0</v>
      </c>
      <c r="AG603" s="222" t="str">
        <f t="shared" si="454"/>
        <v>-</v>
      </c>
      <c r="AH603" s="210">
        <f>_xlfn.MAXIFS(Y!$F$61:$J$61, Y!$F$61:$J$61, "&lt;="&amp;AG603)</f>
        <v>0</v>
      </c>
      <c r="AI603" s="210" cm="1">
        <f t="array" ref="AI603">IFERROR(IF(AE603&gt;0, INDEX(Appliances, $W603, MATCH($AH603, Y!$F$61:$J$61, 0)+3),0), 0)</f>
        <v>0</v>
      </c>
      <c r="AJ603" s="64"/>
      <c r="AK603" s="211" t="b">
        <f t="shared" si="464"/>
        <v>0</v>
      </c>
      <c r="AL603" s="211" cm="1">
        <f t="array" ref="AL603">IF($AK603, INDEX(Appliances, $W603, 9), 0)</f>
        <v>0</v>
      </c>
      <c r="AM603" s="211" cm="1">
        <f t="array" ref="AM603">IF($AK603, INDEX(Appliances, $W603, 10), 0)</f>
        <v>0</v>
      </c>
      <c r="AN603" s="212">
        <f t="shared" si="455"/>
        <v>0</v>
      </c>
      <c r="AO603" s="213">
        <f t="shared" si="456"/>
        <v>0</v>
      </c>
      <c r="AP603" s="222" t="str">
        <f t="shared" si="457"/>
        <v>-</v>
      </c>
      <c r="AQ603" s="210">
        <f>_xlfn.MAXIFS(Y!$F$61:$J$61, Y!$F$61:$J$61, "&lt;="&amp;AP603)</f>
        <v>0</v>
      </c>
      <c r="AR603" s="210" cm="1">
        <f t="array" ref="AR603">IFERROR(IF(AN603&gt;0, INDEX(Appliances, $W603, MATCH($AQ603, Y!$F$61:$J$61, 0)+3),0), 0)</f>
        <v>0</v>
      </c>
      <c r="AS603" s="64"/>
      <c r="AT603" s="211" t="b">
        <f t="shared" si="465"/>
        <v>0</v>
      </c>
      <c r="AU603" s="211">
        <f t="shared" si="329"/>
        <v>0</v>
      </c>
      <c r="AV603" s="211">
        <f t="shared" si="330"/>
        <v>0</v>
      </c>
      <c r="AW603" s="212">
        <f t="shared" si="458"/>
        <v>0</v>
      </c>
      <c r="AX603" s="213">
        <f t="shared" si="459"/>
        <v>0</v>
      </c>
      <c r="AY603" s="222" t="str">
        <f t="shared" si="460"/>
        <v>-</v>
      </c>
      <c r="AZ603" s="210">
        <f>_xlfn.MAXIFS(Y!$F$61:$J$61, Y!$F$61:$J$61, "&lt;="&amp;AY603)</f>
        <v>0</v>
      </c>
      <c r="BA603" s="210" cm="1">
        <f t="array" ref="BA603">IFERROR(IF(AW603&gt;0, INDEX(Appliances, $W603, MATCH($AQ603, Y!$F$61:$J$61, 0)+3),0), 0)</f>
        <v>0</v>
      </c>
      <c r="BB603" s="64"/>
    </row>
    <row r="604" spans="1:54" s="264" customFormat="1" ht="12" x14ac:dyDescent="0.2">
      <c r="A604" s="64"/>
      <c r="B604" s="251">
        <v>582</v>
      </c>
      <c r="C604" s="255"/>
      <c r="D604" s="255"/>
      <c r="E604" s="256"/>
      <c r="F604" s="257" t="str">
        <f>IFERROR(VLOOKUP(E604, Z!$A$2:$C$4127, 3, FALSE), "")</f>
        <v/>
      </c>
      <c r="G604" s="258"/>
      <c r="H604" s="255"/>
      <c r="I604" s="255"/>
      <c r="J604" s="256"/>
      <c r="K604" s="259"/>
      <c r="L604" s="260"/>
      <c r="M604" s="253">
        <f t="shared" si="462"/>
        <v>0</v>
      </c>
      <c r="N604" s="261"/>
      <c r="O604" s="260"/>
      <c r="P604" s="253">
        <f t="shared" si="448"/>
        <v>0</v>
      </c>
      <c r="Q604" s="261"/>
      <c r="R604" s="260"/>
      <c r="S604" s="262">
        <f t="shared" si="449"/>
        <v>0</v>
      </c>
      <c r="T604" s="268"/>
      <c r="U604" s="263">
        <f t="shared" si="450"/>
        <v>0</v>
      </c>
      <c r="V604" s="64"/>
      <c r="W604" s="210">
        <f t="shared" si="461"/>
        <v>0</v>
      </c>
      <c r="X604" s="210" t="str">
        <f t="shared" si="451"/>
        <v>-</v>
      </c>
      <c r="Y604" s="210" t="e">
        <f>IF(X604, MATCH(J604, Y!$F$62:$H$62, 0), 0)</f>
        <v>#VALUE!</v>
      </c>
      <c r="Z604" s="210" cm="1">
        <f t="array" ref="Z604">IFERROR(IF($X604, INDEX(Appliances, $W604, $Y604+3), 0), 0)</f>
        <v>0</v>
      </c>
      <c r="AA604" s="64"/>
      <c r="AB604" s="211" t="b">
        <f t="shared" si="463"/>
        <v>0</v>
      </c>
      <c r="AC604" s="211" cm="1">
        <f t="array" ref="AC604">IF($AB604, INDEX(Appliances, $W604, 9), 0)</f>
        <v>0</v>
      </c>
      <c r="AD604" s="211" cm="1">
        <f t="array" ref="AD604">IF($AB604, INDEX(Appliances, $W604, 10), 0)</f>
        <v>0</v>
      </c>
      <c r="AE604" s="212">
        <f t="shared" si="452"/>
        <v>0</v>
      </c>
      <c r="AF604" s="213">
        <f t="shared" si="453"/>
        <v>0</v>
      </c>
      <c r="AG604" s="222" t="str">
        <f t="shared" si="454"/>
        <v>-</v>
      </c>
      <c r="AH604" s="210">
        <f>_xlfn.MAXIFS(Y!$F$61:$J$61, Y!$F$61:$J$61, "&lt;="&amp;AG604)</f>
        <v>0</v>
      </c>
      <c r="AI604" s="210" cm="1">
        <f t="array" ref="AI604">IFERROR(IF(AE604&gt;0, INDEX(Appliances, $W604, MATCH($AH604, Y!$F$61:$J$61, 0)+3),0), 0)</f>
        <v>0</v>
      </c>
      <c r="AJ604" s="64"/>
      <c r="AK604" s="211" t="b">
        <f t="shared" si="464"/>
        <v>0</v>
      </c>
      <c r="AL604" s="211" cm="1">
        <f t="array" ref="AL604">IF($AK604, INDEX(Appliances, $W604, 9), 0)</f>
        <v>0</v>
      </c>
      <c r="AM604" s="211" cm="1">
        <f t="array" ref="AM604">IF($AK604, INDEX(Appliances, $W604, 10), 0)</f>
        <v>0</v>
      </c>
      <c r="AN604" s="212">
        <f t="shared" si="455"/>
        <v>0</v>
      </c>
      <c r="AO604" s="213">
        <f t="shared" si="456"/>
        <v>0</v>
      </c>
      <c r="AP604" s="222" t="str">
        <f t="shared" si="457"/>
        <v>-</v>
      </c>
      <c r="AQ604" s="210">
        <f>_xlfn.MAXIFS(Y!$F$61:$J$61, Y!$F$61:$J$61, "&lt;="&amp;AP604)</f>
        <v>0</v>
      </c>
      <c r="AR604" s="210" cm="1">
        <f t="array" ref="AR604">IFERROR(IF(AN604&gt;0, INDEX(Appliances, $W604, MATCH($AQ604, Y!$F$61:$J$61, 0)+3),0), 0)</f>
        <v>0</v>
      </c>
      <c r="AS604" s="64"/>
      <c r="AT604" s="211" t="b">
        <f t="shared" si="465"/>
        <v>0</v>
      </c>
      <c r="AU604" s="211">
        <f t="shared" si="332"/>
        <v>0</v>
      </c>
      <c r="AV604" s="211">
        <f t="shared" si="333"/>
        <v>0</v>
      </c>
      <c r="AW604" s="212">
        <f t="shared" si="458"/>
        <v>0</v>
      </c>
      <c r="AX604" s="213">
        <f t="shared" si="459"/>
        <v>0</v>
      </c>
      <c r="AY604" s="222" t="str">
        <f t="shared" si="460"/>
        <v>-</v>
      </c>
      <c r="AZ604" s="210">
        <f>_xlfn.MAXIFS(Y!$F$61:$J$61, Y!$F$61:$J$61, "&lt;="&amp;AY604)</f>
        <v>0</v>
      </c>
      <c r="BA604" s="210" cm="1">
        <f t="array" ref="BA604">IFERROR(IF(AW604&gt;0, INDEX(Appliances, $W604, MATCH($AQ604, Y!$F$61:$J$61, 0)+3),0), 0)</f>
        <v>0</v>
      </c>
      <c r="BB604" s="64"/>
    </row>
    <row r="605" spans="1:54" s="264" customFormat="1" ht="12" x14ac:dyDescent="0.2">
      <c r="A605" s="64"/>
      <c r="B605" s="251">
        <v>583</v>
      </c>
      <c r="C605" s="255"/>
      <c r="D605" s="255"/>
      <c r="E605" s="256"/>
      <c r="F605" s="257" t="str">
        <f>IFERROR(VLOOKUP(E605, Z!$A$2:$C$4127, 3, FALSE), "")</f>
        <v/>
      </c>
      <c r="G605" s="258"/>
      <c r="H605" s="255"/>
      <c r="I605" s="255"/>
      <c r="J605" s="256"/>
      <c r="K605" s="259"/>
      <c r="L605" s="260"/>
      <c r="M605" s="253">
        <f t="shared" si="462"/>
        <v>0</v>
      </c>
      <c r="N605" s="261"/>
      <c r="O605" s="260"/>
      <c r="P605" s="253">
        <f t="shared" si="448"/>
        <v>0</v>
      </c>
      <c r="Q605" s="261"/>
      <c r="R605" s="260"/>
      <c r="S605" s="262">
        <f t="shared" si="449"/>
        <v>0</v>
      </c>
      <c r="T605" s="268"/>
      <c r="U605" s="263">
        <f t="shared" si="450"/>
        <v>0</v>
      </c>
      <c r="V605" s="64"/>
      <c r="W605" s="210">
        <f t="shared" si="461"/>
        <v>0</v>
      </c>
      <c r="X605" s="210" t="str">
        <f t="shared" si="451"/>
        <v>-</v>
      </c>
      <c r="Y605" s="210" t="e">
        <f>IF(X605, MATCH(J605, Y!$F$62:$H$62, 0), 0)</f>
        <v>#VALUE!</v>
      </c>
      <c r="Z605" s="210" cm="1">
        <f t="array" ref="Z605">IFERROR(IF($X605, INDEX(Appliances, $W605, $Y605+3), 0), 0)</f>
        <v>0</v>
      </c>
      <c r="AA605" s="64"/>
      <c r="AB605" s="211" t="b">
        <f t="shared" si="463"/>
        <v>0</v>
      </c>
      <c r="AC605" s="211" cm="1">
        <f t="array" ref="AC605">IF($AB605, INDEX(Appliances, $W605, 9), 0)</f>
        <v>0</v>
      </c>
      <c r="AD605" s="211" cm="1">
        <f t="array" ref="AD605">IF($AB605, INDEX(Appliances, $W605, 10), 0)</f>
        <v>0</v>
      </c>
      <c r="AE605" s="212">
        <f t="shared" si="452"/>
        <v>0</v>
      </c>
      <c r="AF605" s="213">
        <f t="shared" si="453"/>
        <v>0</v>
      </c>
      <c r="AG605" s="222" t="str">
        <f t="shared" si="454"/>
        <v>-</v>
      </c>
      <c r="AH605" s="210">
        <f>_xlfn.MAXIFS(Y!$F$61:$J$61, Y!$F$61:$J$61, "&lt;="&amp;AG605)</f>
        <v>0</v>
      </c>
      <c r="AI605" s="210" cm="1">
        <f t="array" ref="AI605">IFERROR(IF(AE605&gt;0, INDEX(Appliances, $W605, MATCH($AH605, Y!$F$61:$J$61, 0)+3),0), 0)</f>
        <v>0</v>
      </c>
      <c r="AJ605" s="64"/>
      <c r="AK605" s="211" t="b">
        <f t="shared" si="464"/>
        <v>0</v>
      </c>
      <c r="AL605" s="211" cm="1">
        <f t="array" ref="AL605">IF($AK605, INDEX(Appliances, $W605, 9), 0)</f>
        <v>0</v>
      </c>
      <c r="AM605" s="211" cm="1">
        <f t="array" ref="AM605">IF($AK605, INDEX(Appliances, $W605, 10), 0)</f>
        <v>0</v>
      </c>
      <c r="AN605" s="212">
        <f t="shared" si="455"/>
        <v>0</v>
      </c>
      <c r="AO605" s="213">
        <f t="shared" si="456"/>
        <v>0</v>
      </c>
      <c r="AP605" s="222" t="str">
        <f t="shared" si="457"/>
        <v>-</v>
      </c>
      <c r="AQ605" s="210">
        <f>_xlfn.MAXIFS(Y!$F$61:$J$61, Y!$F$61:$J$61, "&lt;="&amp;AP605)</f>
        <v>0</v>
      </c>
      <c r="AR605" s="210" cm="1">
        <f t="array" ref="AR605">IFERROR(IF(AN605&gt;0, INDEX(Appliances, $W605, MATCH($AQ605, Y!$F$61:$J$61, 0)+3),0), 0)</f>
        <v>0</v>
      </c>
      <c r="AS605" s="64"/>
      <c r="AT605" s="211" t="b">
        <f t="shared" si="465"/>
        <v>0</v>
      </c>
      <c r="AU605" s="211">
        <f t="shared" si="329"/>
        <v>0</v>
      </c>
      <c r="AV605" s="211">
        <f t="shared" si="330"/>
        <v>0</v>
      </c>
      <c r="AW605" s="212">
        <f t="shared" si="458"/>
        <v>0</v>
      </c>
      <c r="AX605" s="213">
        <f t="shared" si="459"/>
        <v>0</v>
      </c>
      <c r="AY605" s="222" t="str">
        <f t="shared" si="460"/>
        <v>-</v>
      </c>
      <c r="AZ605" s="210">
        <f>_xlfn.MAXIFS(Y!$F$61:$J$61, Y!$F$61:$J$61, "&lt;="&amp;AY605)</f>
        <v>0</v>
      </c>
      <c r="BA605" s="210" cm="1">
        <f t="array" ref="BA605">IFERROR(IF(AW605&gt;0, INDEX(Appliances, $W605, MATCH($AQ605, Y!$F$61:$J$61, 0)+3),0), 0)</f>
        <v>0</v>
      </c>
      <c r="BB605" s="64"/>
    </row>
    <row r="606" spans="1:54" s="264" customFormat="1" ht="12" x14ac:dyDescent="0.2">
      <c r="A606" s="64"/>
      <c r="B606" s="251">
        <v>584</v>
      </c>
      <c r="C606" s="255"/>
      <c r="D606" s="255"/>
      <c r="E606" s="256"/>
      <c r="F606" s="257" t="str">
        <f>IFERROR(VLOOKUP(E606, Z!$A$2:$C$4127, 3, FALSE), "")</f>
        <v/>
      </c>
      <c r="G606" s="258"/>
      <c r="H606" s="255"/>
      <c r="I606" s="255"/>
      <c r="J606" s="256"/>
      <c r="K606" s="259"/>
      <c r="L606" s="260"/>
      <c r="M606" s="253">
        <f t="shared" si="462"/>
        <v>0</v>
      </c>
      <c r="N606" s="261"/>
      <c r="O606" s="260"/>
      <c r="P606" s="253">
        <f t="shared" si="448"/>
        <v>0</v>
      </c>
      <c r="Q606" s="261"/>
      <c r="R606" s="260"/>
      <c r="S606" s="262">
        <f t="shared" si="449"/>
        <v>0</v>
      </c>
      <c r="T606" s="268"/>
      <c r="U606" s="263">
        <f t="shared" si="450"/>
        <v>0</v>
      </c>
      <c r="V606" s="64"/>
      <c r="W606" s="210">
        <f t="shared" si="461"/>
        <v>0</v>
      </c>
      <c r="X606" s="210" t="str">
        <f t="shared" si="451"/>
        <v>-</v>
      </c>
      <c r="Y606" s="210" t="e">
        <f>IF(X606, MATCH(J606, Y!$F$62:$H$62, 0), 0)</f>
        <v>#VALUE!</v>
      </c>
      <c r="Z606" s="210" cm="1">
        <f t="array" ref="Z606">IFERROR(IF($X606, INDEX(Appliances, $W606, $Y606+3), 0), 0)</f>
        <v>0</v>
      </c>
      <c r="AA606" s="64"/>
      <c r="AB606" s="211" t="b">
        <f t="shared" si="463"/>
        <v>0</v>
      </c>
      <c r="AC606" s="211" cm="1">
        <f t="array" ref="AC606">IF($AB606, INDEX(Appliances, $W606, 9), 0)</f>
        <v>0</v>
      </c>
      <c r="AD606" s="211" cm="1">
        <f t="array" ref="AD606">IF($AB606, INDEX(Appliances, $W606, 10), 0)</f>
        <v>0</v>
      </c>
      <c r="AE606" s="212">
        <f t="shared" si="452"/>
        <v>0</v>
      </c>
      <c r="AF606" s="213">
        <f t="shared" si="453"/>
        <v>0</v>
      </c>
      <c r="AG606" s="222" t="str">
        <f t="shared" si="454"/>
        <v>-</v>
      </c>
      <c r="AH606" s="210">
        <f>_xlfn.MAXIFS(Y!$F$61:$J$61, Y!$F$61:$J$61, "&lt;="&amp;AG606)</f>
        <v>0</v>
      </c>
      <c r="AI606" s="210" cm="1">
        <f t="array" ref="AI606">IFERROR(IF(AE606&gt;0, INDEX(Appliances, $W606, MATCH($AH606, Y!$F$61:$J$61, 0)+3),0), 0)</f>
        <v>0</v>
      </c>
      <c r="AJ606" s="64"/>
      <c r="AK606" s="211" t="b">
        <f t="shared" si="464"/>
        <v>0</v>
      </c>
      <c r="AL606" s="211" cm="1">
        <f t="array" ref="AL606">IF($AK606, INDEX(Appliances, $W606, 9), 0)</f>
        <v>0</v>
      </c>
      <c r="AM606" s="211" cm="1">
        <f t="array" ref="AM606">IF($AK606, INDEX(Appliances, $W606, 10), 0)</f>
        <v>0</v>
      </c>
      <c r="AN606" s="212">
        <f t="shared" si="455"/>
        <v>0</v>
      </c>
      <c r="AO606" s="213">
        <f t="shared" si="456"/>
        <v>0</v>
      </c>
      <c r="AP606" s="222" t="str">
        <f t="shared" si="457"/>
        <v>-</v>
      </c>
      <c r="AQ606" s="210">
        <f>_xlfn.MAXIFS(Y!$F$61:$J$61, Y!$F$61:$J$61, "&lt;="&amp;AP606)</f>
        <v>0</v>
      </c>
      <c r="AR606" s="210" cm="1">
        <f t="array" ref="AR606">IFERROR(IF(AN606&gt;0, INDEX(Appliances, $W606, MATCH($AQ606, Y!$F$61:$J$61, 0)+3),0), 0)</f>
        <v>0</v>
      </c>
      <c r="AS606" s="64"/>
      <c r="AT606" s="211" t="b">
        <f t="shared" si="465"/>
        <v>0</v>
      </c>
      <c r="AU606" s="211">
        <f t="shared" si="332"/>
        <v>0</v>
      </c>
      <c r="AV606" s="211">
        <f t="shared" si="333"/>
        <v>0</v>
      </c>
      <c r="AW606" s="212">
        <f t="shared" si="458"/>
        <v>0</v>
      </c>
      <c r="AX606" s="213">
        <f t="shared" si="459"/>
        <v>0</v>
      </c>
      <c r="AY606" s="222" t="str">
        <f t="shared" si="460"/>
        <v>-</v>
      </c>
      <c r="AZ606" s="210">
        <f>_xlfn.MAXIFS(Y!$F$61:$J$61, Y!$F$61:$J$61, "&lt;="&amp;AY606)</f>
        <v>0</v>
      </c>
      <c r="BA606" s="210" cm="1">
        <f t="array" ref="BA606">IFERROR(IF(AW606&gt;0, INDEX(Appliances, $W606, MATCH($AQ606, Y!$F$61:$J$61, 0)+3),0), 0)</f>
        <v>0</v>
      </c>
      <c r="BB606" s="64"/>
    </row>
    <row r="607" spans="1:54" s="264" customFormat="1" ht="12" x14ac:dyDescent="0.2">
      <c r="A607" s="64"/>
      <c r="B607" s="251">
        <v>585</v>
      </c>
      <c r="C607" s="255"/>
      <c r="D607" s="255"/>
      <c r="E607" s="256"/>
      <c r="F607" s="257" t="str">
        <f>IFERROR(VLOOKUP(E607, Z!$A$2:$C$4127, 3, FALSE), "")</f>
        <v/>
      </c>
      <c r="G607" s="258"/>
      <c r="H607" s="255"/>
      <c r="I607" s="255"/>
      <c r="J607" s="256"/>
      <c r="K607" s="259"/>
      <c r="L607" s="260"/>
      <c r="M607" s="253">
        <f t="shared" si="462"/>
        <v>0</v>
      </c>
      <c r="N607" s="261"/>
      <c r="O607" s="260"/>
      <c r="P607" s="253">
        <f t="shared" si="448"/>
        <v>0</v>
      </c>
      <c r="Q607" s="261"/>
      <c r="R607" s="260"/>
      <c r="S607" s="262">
        <f t="shared" si="449"/>
        <v>0</v>
      </c>
      <c r="T607" s="268"/>
      <c r="U607" s="263">
        <f t="shared" si="450"/>
        <v>0</v>
      </c>
      <c r="V607" s="64"/>
      <c r="W607" s="210">
        <f t="shared" si="461"/>
        <v>0</v>
      </c>
      <c r="X607" s="210" t="str">
        <f t="shared" si="451"/>
        <v>-</v>
      </c>
      <c r="Y607" s="210" t="e">
        <f>IF(X607, MATCH(J607, Y!$F$62:$H$62, 0), 0)</f>
        <v>#VALUE!</v>
      </c>
      <c r="Z607" s="210" cm="1">
        <f t="array" ref="Z607">IFERROR(IF($X607, INDEX(Appliances, $W607, $Y607+3), 0), 0)</f>
        <v>0</v>
      </c>
      <c r="AA607" s="64"/>
      <c r="AB607" s="211" t="b">
        <f t="shared" si="463"/>
        <v>0</v>
      </c>
      <c r="AC607" s="211" cm="1">
        <f t="array" ref="AC607">IF($AB607, INDEX(Appliances, $W607, 9), 0)</f>
        <v>0</v>
      </c>
      <c r="AD607" s="211" cm="1">
        <f t="array" ref="AD607">IF($AB607, INDEX(Appliances, $W607, 10), 0)</f>
        <v>0</v>
      </c>
      <c r="AE607" s="212">
        <f t="shared" si="452"/>
        <v>0</v>
      </c>
      <c r="AF607" s="213">
        <f t="shared" si="453"/>
        <v>0</v>
      </c>
      <c r="AG607" s="222" t="str">
        <f t="shared" si="454"/>
        <v>-</v>
      </c>
      <c r="AH607" s="210">
        <f>_xlfn.MAXIFS(Y!$F$61:$J$61, Y!$F$61:$J$61, "&lt;="&amp;AG607)</f>
        <v>0</v>
      </c>
      <c r="AI607" s="210" cm="1">
        <f t="array" ref="AI607">IFERROR(IF(AE607&gt;0, INDEX(Appliances, $W607, MATCH($AH607, Y!$F$61:$J$61, 0)+3),0), 0)</f>
        <v>0</v>
      </c>
      <c r="AJ607" s="64"/>
      <c r="AK607" s="211" t="b">
        <f t="shared" si="464"/>
        <v>0</v>
      </c>
      <c r="AL607" s="211" cm="1">
        <f t="array" ref="AL607">IF($AK607, INDEX(Appliances, $W607, 9), 0)</f>
        <v>0</v>
      </c>
      <c r="AM607" s="211" cm="1">
        <f t="array" ref="AM607">IF($AK607, INDEX(Appliances, $W607, 10), 0)</f>
        <v>0</v>
      </c>
      <c r="AN607" s="212">
        <f t="shared" si="455"/>
        <v>0</v>
      </c>
      <c r="AO607" s="213">
        <f t="shared" si="456"/>
        <v>0</v>
      </c>
      <c r="AP607" s="222" t="str">
        <f t="shared" si="457"/>
        <v>-</v>
      </c>
      <c r="AQ607" s="210">
        <f>_xlfn.MAXIFS(Y!$F$61:$J$61, Y!$F$61:$J$61, "&lt;="&amp;AP607)</f>
        <v>0</v>
      </c>
      <c r="AR607" s="210" cm="1">
        <f t="array" ref="AR607">IFERROR(IF(AN607&gt;0, INDEX(Appliances, $W607, MATCH($AQ607, Y!$F$61:$J$61, 0)+3),0), 0)</f>
        <v>0</v>
      </c>
      <c r="AS607" s="64"/>
      <c r="AT607" s="211" t="b">
        <f t="shared" si="465"/>
        <v>0</v>
      </c>
      <c r="AU607" s="211">
        <f t="shared" si="329"/>
        <v>0</v>
      </c>
      <c r="AV607" s="211">
        <f t="shared" si="330"/>
        <v>0</v>
      </c>
      <c r="AW607" s="212">
        <f t="shared" si="458"/>
        <v>0</v>
      </c>
      <c r="AX607" s="213">
        <f t="shared" si="459"/>
        <v>0</v>
      </c>
      <c r="AY607" s="222" t="str">
        <f t="shared" si="460"/>
        <v>-</v>
      </c>
      <c r="AZ607" s="210">
        <f>_xlfn.MAXIFS(Y!$F$61:$J$61, Y!$F$61:$J$61, "&lt;="&amp;AY607)</f>
        <v>0</v>
      </c>
      <c r="BA607" s="210" cm="1">
        <f t="array" ref="BA607">IFERROR(IF(AW607&gt;0, INDEX(Appliances, $W607, MATCH($AQ607, Y!$F$61:$J$61, 0)+3),0), 0)</f>
        <v>0</v>
      </c>
      <c r="BB607" s="64"/>
    </row>
    <row r="608" spans="1:54" s="264" customFormat="1" ht="12" x14ac:dyDescent="0.2">
      <c r="A608" s="64"/>
      <c r="B608" s="251">
        <v>586</v>
      </c>
      <c r="C608" s="255"/>
      <c r="D608" s="255"/>
      <c r="E608" s="256"/>
      <c r="F608" s="257" t="str">
        <f>IFERROR(VLOOKUP(E608, Z!$A$2:$C$4127, 3, FALSE), "")</f>
        <v/>
      </c>
      <c r="G608" s="258"/>
      <c r="H608" s="255"/>
      <c r="I608" s="255"/>
      <c r="J608" s="256"/>
      <c r="K608" s="259"/>
      <c r="L608" s="260"/>
      <c r="M608" s="253">
        <f t="shared" si="462"/>
        <v>0</v>
      </c>
      <c r="N608" s="261"/>
      <c r="O608" s="260"/>
      <c r="P608" s="253">
        <f t="shared" si="448"/>
        <v>0</v>
      </c>
      <c r="Q608" s="261"/>
      <c r="R608" s="260"/>
      <c r="S608" s="262">
        <f t="shared" si="449"/>
        <v>0</v>
      </c>
      <c r="T608" s="268"/>
      <c r="U608" s="263">
        <f t="shared" si="450"/>
        <v>0</v>
      </c>
      <c r="V608" s="64"/>
      <c r="W608" s="210">
        <f t="shared" si="461"/>
        <v>0</v>
      </c>
      <c r="X608" s="210" t="str">
        <f t="shared" si="451"/>
        <v>-</v>
      </c>
      <c r="Y608" s="210" t="e">
        <f>IF(X608, MATCH(J608, Y!$F$62:$H$62, 0), 0)</f>
        <v>#VALUE!</v>
      </c>
      <c r="Z608" s="210" cm="1">
        <f t="array" ref="Z608">IFERROR(IF($X608, INDEX(Appliances, $W608, $Y608+3), 0), 0)</f>
        <v>0</v>
      </c>
      <c r="AA608" s="64"/>
      <c r="AB608" s="211" t="b">
        <f t="shared" si="463"/>
        <v>0</v>
      </c>
      <c r="AC608" s="211" cm="1">
        <f t="array" ref="AC608">IF($AB608, INDEX(Appliances, $W608, 9), 0)</f>
        <v>0</v>
      </c>
      <c r="AD608" s="211" cm="1">
        <f t="array" ref="AD608">IF($AB608, INDEX(Appliances, $W608, 10), 0)</f>
        <v>0</v>
      </c>
      <c r="AE608" s="212">
        <f t="shared" si="452"/>
        <v>0</v>
      </c>
      <c r="AF608" s="213">
        <f t="shared" si="453"/>
        <v>0</v>
      </c>
      <c r="AG608" s="222" t="str">
        <f t="shared" si="454"/>
        <v>-</v>
      </c>
      <c r="AH608" s="210">
        <f>_xlfn.MAXIFS(Y!$F$61:$J$61, Y!$F$61:$J$61, "&lt;="&amp;AG608)</f>
        <v>0</v>
      </c>
      <c r="AI608" s="210" cm="1">
        <f t="array" ref="AI608">IFERROR(IF(AE608&gt;0, INDEX(Appliances, $W608, MATCH($AH608, Y!$F$61:$J$61, 0)+3),0), 0)</f>
        <v>0</v>
      </c>
      <c r="AJ608" s="64"/>
      <c r="AK608" s="211" t="b">
        <f t="shared" si="464"/>
        <v>0</v>
      </c>
      <c r="AL608" s="211" cm="1">
        <f t="array" ref="AL608">IF($AK608, INDEX(Appliances, $W608, 9), 0)</f>
        <v>0</v>
      </c>
      <c r="AM608" s="211" cm="1">
        <f t="array" ref="AM608">IF($AK608, INDEX(Appliances, $W608, 10), 0)</f>
        <v>0</v>
      </c>
      <c r="AN608" s="212">
        <f t="shared" si="455"/>
        <v>0</v>
      </c>
      <c r="AO608" s="213">
        <f t="shared" si="456"/>
        <v>0</v>
      </c>
      <c r="AP608" s="222" t="str">
        <f t="shared" si="457"/>
        <v>-</v>
      </c>
      <c r="AQ608" s="210">
        <f>_xlfn.MAXIFS(Y!$F$61:$J$61, Y!$F$61:$J$61, "&lt;="&amp;AP608)</f>
        <v>0</v>
      </c>
      <c r="AR608" s="210" cm="1">
        <f t="array" ref="AR608">IFERROR(IF(AN608&gt;0, INDEX(Appliances, $W608, MATCH($AQ608, Y!$F$61:$J$61, 0)+3),0), 0)</f>
        <v>0</v>
      </c>
      <c r="AS608" s="64"/>
      <c r="AT608" s="211" t="b">
        <f t="shared" si="465"/>
        <v>0</v>
      </c>
      <c r="AU608" s="211">
        <f t="shared" si="332"/>
        <v>0</v>
      </c>
      <c r="AV608" s="211">
        <f t="shared" si="333"/>
        <v>0</v>
      </c>
      <c r="AW608" s="212">
        <f t="shared" si="458"/>
        <v>0</v>
      </c>
      <c r="AX608" s="213">
        <f t="shared" si="459"/>
        <v>0</v>
      </c>
      <c r="AY608" s="222" t="str">
        <f t="shared" si="460"/>
        <v>-</v>
      </c>
      <c r="AZ608" s="210">
        <f>_xlfn.MAXIFS(Y!$F$61:$J$61, Y!$F$61:$J$61, "&lt;="&amp;AY608)</f>
        <v>0</v>
      </c>
      <c r="BA608" s="210" cm="1">
        <f t="array" ref="BA608">IFERROR(IF(AW608&gt;0, INDEX(Appliances, $W608, MATCH($AQ608, Y!$F$61:$J$61, 0)+3),0), 0)</f>
        <v>0</v>
      </c>
      <c r="BB608" s="64"/>
    </row>
    <row r="609" spans="1:54" s="264" customFormat="1" ht="12" x14ac:dyDescent="0.2">
      <c r="A609" s="64"/>
      <c r="B609" s="251">
        <v>587</v>
      </c>
      <c r="C609" s="255"/>
      <c r="D609" s="255"/>
      <c r="E609" s="256"/>
      <c r="F609" s="257" t="str">
        <f>IFERROR(VLOOKUP(E609, Z!$A$2:$C$4127, 3, FALSE), "")</f>
        <v/>
      </c>
      <c r="G609" s="258"/>
      <c r="H609" s="255"/>
      <c r="I609" s="255"/>
      <c r="J609" s="256"/>
      <c r="K609" s="259"/>
      <c r="L609" s="260"/>
      <c r="M609" s="253">
        <f t="shared" si="462"/>
        <v>0</v>
      </c>
      <c r="N609" s="261"/>
      <c r="O609" s="260"/>
      <c r="P609" s="253">
        <f t="shared" si="448"/>
        <v>0</v>
      </c>
      <c r="Q609" s="261"/>
      <c r="R609" s="260"/>
      <c r="S609" s="262">
        <f t="shared" si="449"/>
        <v>0</v>
      </c>
      <c r="T609" s="268"/>
      <c r="U609" s="263">
        <f t="shared" si="450"/>
        <v>0</v>
      </c>
      <c r="V609" s="64"/>
      <c r="W609" s="210">
        <f t="shared" si="461"/>
        <v>0</v>
      </c>
      <c r="X609" s="210" t="str">
        <f t="shared" si="451"/>
        <v>-</v>
      </c>
      <c r="Y609" s="210" t="e">
        <f>IF(X609, MATCH(J609, Y!$F$62:$H$62, 0), 0)</f>
        <v>#VALUE!</v>
      </c>
      <c r="Z609" s="210" cm="1">
        <f t="array" ref="Z609">IFERROR(IF($X609, INDEX(Appliances, $W609, $Y609+3), 0), 0)</f>
        <v>0</v>
      </c>
      <c r="AA609" s="64"/>
      <c r="AB609" s="211" t="b">
        <f t="shared" si="463"/>
        <v>0</v>
      </c>
      <c r="AC609" s="211" cm="1">
        <f t="array" ref="AC609">IF($AB609, INDEX(Appliances, $W609, 9), 0)</f>
        <v>0</v>
      </c>
      <c r="AD609" s="211" cm="1">
        <f t="array" ref="AD609">IF($AB609, INDEX(Appliances, $W609, 10), 0)</f>
        <v>0</v>
      </c>
      <c r="AE609" s="212">
        <f t="shared" si="452"/>
        <v>0</v>
      </c>
      <c r="AF609" s="213">
        <f t="shared" si="453"/>
        <v>0</v>
      </c>
      <c r="AG609" s="222" t="str">
        <f t="shared" si="454"/>
        <v>-</v>
      </c>
      <c r="AH609" s="210">
        <f>_xlfn.MAXIFS(Y!$F$61:$J$61, Y!$F$61:$J$61, "&lt;="&amp;AG609)</f>
        <v>0</v>
      </c>
      <c r="AI609" s="210" cm="1">
        <f t="array" ref="AI609">IFERROR(IF(AE609&gt;0, INDEX(Appliances, $W609, MATCH($AH609, Y!$F$61:$J$61, 0)+3),0), 0)</f>
        <v>0</v>
      </c>
      <c r="AJ609" s="64"/>
      <c r="AK609" s="211" t="b">
        <f t="shared" si="464"/>
        <v>0</v>
      </c>
      <c r="AL609" s="211" cm="1">
        <f t="array" ref="AL609">IF($AK609, INDEX(Appliances, $W609, 9), 0)</f>
        <v>0</v>
      </c>
      <c r="AM609" s="211" cm="1">
        <f t="array" ref="AM609">IF($AK609, INDEX(Appliances, $W609, 10), 0)</f>
        <v>0</v>
      </c>
      <c r="AN609" s="212">
        <f t="shared" si="455"/>
        <v>0</v>
      </c>
      <c r="AO609" s="213">
        <f t="shared" si="456"/>
        <v>0</v>
      </c>
      <c r="AP609" s="222" t="str">
        <f t="shared" si="457"/>
        <v>-</v>
      </c>
      <c r="AQ609" s="210">
        <f>_xlfn.MAXIFS(Y!$F$61:$J$61, Y!$F$61:$J$61, "&lt;="&amp;AP609)</f>
        <v>0</v>
      </c>
      <c r="AR609" s="210" cm="1">
        <f t="array" ref="AR609">IFERROR(IF(AN609&gt;0, INDEX(Appliances, $W609, MATCH($AQ609, Y!$F$61:$J$61, 0)+3),0), 0)</f>
        <v>0</v>
      </c>
      <c r="AS609" s="64"/>
      <c r="AT609" s="211" t="b">
        <f t="shared" si="465"/>
        <v>0</v>
      </c>
      <c r="AU609" s="211">
        <f t="shared" si="329"/>
        <v>0</v>
      </c>
      <c r="AV609" s="211">
        <f t="shared" si="330"/>
        <v>0</v>
      </c>
      <c r="AW609" s="212">
        <f t="shared" si="458"/>
        <v>0</v>
      </c>
      <c r="AX609" s="213">
        <f t="shared" si="459"/>
        <v>0</v>
      </c>
      <c r="AY609" s="222" t="str">
        <f t="shared" si="460"/>
        <v>-</v>
      </c>
      <c r="AZ609" s="210">
        <f>_xlfn.MAXIFS(Y!$F$61:$J$61, Y!$F$61:$J$61, "&lt;="&amp;AY609)</f>
        <v>0</v>
      </c>
      <c r="BA609" s="210" cm="1">
        <f t="array" ref="BA609">IFERROR(IF(AW609&gt;0, INDEX(Appliances, $W609, MATCH($AQ609, Y!$F$61:$J$61, 0)+3),0), 0)</f>
        <v>0</v>
      </c>
      <c r="BB609" s="64"/>
    </row>
    <row r="610" spans="1:54" s="264" customFormat="1" ht="12" x14ac:dyDescent="0.2">
      <c r="A610" s="64"/>
      <c r="B610" s="251">
        <v>588</v>
      </c>
      <c r="C610" s="255"/>
      <c r="D610" s="255"/>
      <c r="E610" s="256"/>
      <c r="F610" s="257" t="str">
        <f>IFERROR(VLOOKUP(E610, Z!$A$2:$C$4127, 3, FALSE), "")</f>
        <v/>
      </c>
      <c r="G610" s="258"/>
      <c r="H610" s="255"/>
      <c r="I610" s="255"/>
      <c r="J610" s="256"/>
      <c r="K610" s="259"/>
      <c r="L610" s="260"/>
      <c r="M610" s="253">
        <f t="shared" si="462"/>
        <v>0</v>
      </c>
      <c r="N610" s="261"/>
      <c r="O610" s="260"/>
      <c r="P610" s="253">
        <f t="shared" si="448"/>
        <v>0</v>
      </c>
      <c r="Q610" s="261"/>
      <c r="R610" s="260"/>
      <c r="S610" s="262">
        <f t="shared" si="449"/>
        <v>0</v>
      </c>
      <c r="T610" s="268"/>
      <c r="U610" s="263">
        <f t="shared" si="450"/>
        <v>0</v>
      </c>
      <c r="V610" s="64"/>
      <c r="W610" s="210">
        <f t="shared" si="461"/>
        <v>0</v>
      </c>
      <c r="X610" s="210" t="str">
        <f t="shared" si="451"/>
        <v>-</v>
      </c>
      <c r="Y610" s="210" t="e">
        <f>IF(X610, MATCH(J610, Y!$F$62:$H$62, 0), 0)</f>
        <v>#VALUE!</v>
      </c>
      <c r="Z610" s="210" cm="1">
        <f t="array" ref="Z610">IFERROR(IF($X610, INDEX(Appliances, $W610, $Y610+3), 0), 0)</f>
        <v>0</v>
      </c>
      <c r="AA610" s="64"/>
      <c r="AB610" s="211" t="b">
        <f t="shared" si="463"/>
        <v>0</v>
      </c>
      <c r="AC610" s="211" cm="1">
        <f t="array" ref="AC610">IF($AB610, INDEX(Appliances, $W610, 9), 0)</f>
        <v>0</v>
      </c>
      <c r="AD610" s="211" cm="1">
        <f t="array" ref="AD610">IF($AB610, INDEX(Appliances, $W610, 10), 0)</f>
        <v>0</v>
      </c>
      <c r="AE610" s="212">
        <f t="shared" si="452"/>
        <v>0</v>
      </c>
      <c r="AF610" s="213">
        <f t="shared" si="453"/>
        <v>0</v>
      </c>
      <c r="AG610" s="222" t="str">
        <f t="shared" si="454"/>
        <v>-</v>
      </c>
      <c r="AH610" s="210">
        <f>_xlfn.MAXIFS(Y!$F$61:$J$61, Y!$F$61:$J$61, "&lt;="&amp;AG610)</f>
        <v>0</v>
      </c>
      <c r="AI610" s="210" cm="1">
        <f t="array" ref="AI610">IFERROR(IF(AE610&gt;0, INDEX(Appliances, $W610, MATCH($AH610, Y!$F$61:$J$61, 0)+3),0), 0)</f>
        <v>0</v>
      </c>
      <c r="AJ610" s="64"/>
      <c r="AK610" s="211" t="b">
        <f t="shared" si="464"/>
        <v>0</v>
      </c>
      <c r="AL610" s="211" cm="1">
        <f t="array" ref="AL610">IF($AK610, INDEX(Appliances, $W610, 9), 0)</f>
        <v>0</v>
      </c>
      <c r="AM610" s="211" cm="1">
        <f t="array" ref="AM610">IF($AK610, INDEX(Appliances, $W610, 10), 0)</f>
        <v>0</v>
      </c>
      <c r="AN610" s="212">
        <f t="shared" si="455"/>
        <v>0</v>
      </c>
      <c r="AO610" s="213">
        <f t="shared" si="456"/>
        <v>0</v>
      </c>
      <c r="AP610" s="222" t="str">
        <f t="shared" si="457"/>
        <v>-</v>
      </c>
      <c r="AQ610" s="210">
        <f>_xlfn.MAXIFS(Y!$F$61:$J$61, Y!$F$61:$J$61, "&lt;="&amp;AP610)</f>
        <v>0</v>
      </c>
      <c r="AR610" s="210" cm="1">
        <f t="array" ref="AR610">IFERROR(IF(AN610&gt;0, INDEX(Appliances, $W610, MATCH($AQ610, Y!$F$61:$J$61, 0)+3),0), 0)</f>
        <v>0</v>
      </c>
      <c r="AS610" s="64"/>
      <c r="AT610" s="211" t="b">
        <f t="shared" si="465"/>
        <v>0</v>
      </c>
      <c r="AU610" s="211">
        <f t="shared" si="332"/>
        <v>0</v>
      </c>
      <c r="AV610" s="211">
        <f t="shared" si="333"/>
        <v>0</v>
      </c>
      <c r="AW610" s="212">
        <f t="shared" si="458"/>
        <v>0</v>
      </c>
      <c r="AX610" s="213">
        <f t="shared" si="459"/>
        <v>0</v>
      </c>
      <c r="AY610" s="222" t="str">
        <f t="shared" si="460"/>
        <v>-</v>
      </c>
      <c r="AZ610" s="210">
        <f>_xlfn.MAXIFS(Y!$F$61:$J$61, Y!$F$61:$J$61, "&lt;="&amp;AY610)</f>
        <v>0</v>
      </c>
      <c r="BA610" s="210" cm="1">
        <f t="array" ref="BA610">IFERROR(IF(AW610&gt;0, INDEX(Appliances, $W610, MATCH($AQ610, Y!$F$61:$J$61, 0)+3),0), 0)</f>
        <v>0</v>
      </c>
      <c r="BB610" s="64"/>
    </row>
    <row r="611" spans="1:54" s="264" customFormat="1" ht="12" x14ac:dyDescent="0.2">
      <c r="A611" s="64"/>
      <c r="B611" s="251">
        <v>589</v>
      </c>
      <c r="C611" s="255"/>
      <c r="D611" s="255"/>
      <c r="E611" s="256"/>
      <c r="F611" s="257" t="str">
        <f>IFERROR(VLOOKUP(E611, Z!$A$2:$C$4127, 3, FALSE), "")</f>
        <v/>
      </c>
      <c r="G611" s="258"/>
      <c r="H611" s="255"/>
      <c r="I611" s="255"/>
      <c r="J611" s="256"/>
      <c r="K611" s="259"/>
      <c r="L611" s="260"/>
      <c r="M611" s="253">
        <f t="shared" si="462"/>
        <v>0</v>
      </c>
      <c r="N611" s="261"/>
      <c r="O611" s="260"/>
      <c r="P611" s="253">
        <f t="shared" si="448"/>
        <v>0</v>
      </c>
      <c r="Q611" s="261"/>
      <c r="R611" s="260"/>
      <c r="S611" s="262">
        <f t="shared" si="449"/>
        <v>0</v>
      </c>
      <c r="T611" s="268"/>
      <c r="U611" s="263">
        <f t="shared" si="450"/>
        <v>0</v>
      </c>
      <c r="V611" s="64"/>
      <c r="W611" s="210">
        <f t="shared" si="461"/>
        <v>0</v>
      </c>
      <c r="X611" s="210" t="str">
        <f t="shared" si="451"/>
        <v>-</v>
      </c>
      <c r="Y611" s="210" t="e">
        <f>IF(X611, MATCH(J611, Y!$F$62:$H$62, 0), 0)</f>
        <v>#VALUE!</v>
      </c>
      <c r="Z611" s="210" cm="1">
        <f t="array" ref="Z611">IFERROR(IF($X611, INDEX(Appliances, $W611, $Y611+3), 0), 0)</f>
        <v>0</v>
      </c>
      <c r="AA611" s="64"/>
      <c r="AB611" s="211" t="b">
        <f t="shared" si="463"/>
        <v>0</v>
      </c>
      <c r="AC611" s="211" cm="1">
        <f t="array" ref="AC611">IF($AB611, INDEX(Appliances, $W611, 9), 0)</f>
        <v>0</v>
      </c>
      <c r="AD611" s="211" cm="1">
        <f t="array" ref="AD611">IF($AB611, INDEX(Appliances, $W611, 10), 0)</f>
        <v>0</v>
      </c>
      <c r="AE611" s="212">
        <f t="shared" si="452"/>
        <v>0</v>
      </c>
      <c r="AF611" s="213">
        <f t="shared" si="453"/>
        <v>0</v>
      </c>
      <c r="AG611" s="222" t="str">
        <f t="shared" si="454"/>
        <v>-</v>
      </c>
      <c r="AH611" s="210">
        <f>_xlfn.MAXIFS(Y!$F$61:$J$61, Y!$F$61:$J$61, "&lt;="&amp;AG611)</f>
        <v>0</v>
      </c>
      <c r="AI611" s="210" cm="1">
        <f t="array" ref="AI611">IFERROR(IF(AE611&gt;0, INDEX(Appliances, $W611, MATCH($AH611, Y!$F$61:$J$61, 0)+3),0), 0)</f>
        <v>0</v>
      </c>
      <c r="AJ611" s="64"/>
      <c r="AK611" s="211" t="b">
        <f t="shared" si="464"/>
        <v>0</v>
      </c>
      <c r="AL611" s="211" cm="1">
        <f t="array" ref="AL611">IF($AK611, INDEX(Appliances, $W611, 9), 0)</f>
        <v>0</v>
      </c>
      <c r="AM611" s="211" cm="1">
        <f t="array" ref="AM611">IF($AK611, INDEX(Appliances, $W611, 10), 0)</f>
        <v>0</v>
      </c>
      <c r="AN611" s="212">
        <f t="shared" si="455"/>
        <v>0</v>
      </c>
      <c r="AO611" s="213">
        <f t="shared" si="456"/>
        <v>0</v>
      </c>
      <c r="AP611" s="222" t="str">
        <f t="shared" si="457"/>
        <v>-</v>
      </c>
      <c r="AQ611" s="210">
        <f>_xlfn.MAXIFS(Y!$F$61:$J$61, Y!$F$61:$J$61, "&lt;="&amp;AP611)</f>
        <v>0</v>
      </c>
      <c r="AR611" s="210" cm="1">
        <f t="array" ref="AR611">IFERROR(IF(AN611&gt;0, INDEX(Appliances, $W611, MATCH($AQ611, Y!$F$61:$J$61, 0)+3),0), 0)</f>
        <v>0</v>
      </c>
      <c r="AS611" s="64"/>
      <c r="AT611" s="211" t="b">
        <f t="shared" si="465"/>
        <v>0</v>
      </c>
      <c r="AU611" s="211">
        <f t="shared" si="329"/>
        <v>0</v>
      </c>
      <c r="AV611" s="211">
        <f t="shared" si="330"/>
        <v>0</v>
      </c>
      <c r="AW611" s="212">
        <f t="shared" si="458"/>
        <v>0</v>
      </c>
      <c r="AX611" s="213">
        <f t="shared" si="459"/>
        <v>0</v>
      </c>
      <c r="AY611" s="222" t="str">
        <f t="shared" si="460"/>
        <v>-</v>
      </c>
      <c r="AZ611" s="210">
        <f>_xlfn.MAXIFS(Y!$F$61:$J$61, Y!$F$61:$J$61, "&lt;="&amp;AY611)</f>
        <v>0</v>
      </c>
      <c r="BA611" s="210" cm="1">
        <f t="array" ref="BA611">IFERROR(IF(AW611&gt;0, INDEX(Appliances, $W611, MATCH($AQ611, Y!$F$61:$J$61, 0)+3),0), 0)</f>
        <v>0</v>
      </c>
      <c r="BB611" s="64"/>
    </row>
    <row r="612" spans="1:54" s="264" customFormat="1" ht="12" x14ac:dyDescent="0.2">
      <c r="A612" s="64"/>
      <c r="B612" s="251">
        <v>590</v>
      </c>
      <c r="C612" s="255"/>
      <c r="D612" s="255"/>
      <c r="E612" s="256"/>
      <c r="F612" s="257" t="str">
        <f>IFERROR(VLOOKUP(E612, Z!$A$2:$C$4127, 3, FALSE), "")</f>
        <v/>
      </c>
      <c r="G612" s="258"/>
      <c r="H612" s="255"/>
      <c r="I612" s="255"/>
      <c r="J612" s="256"/>
      <c r="K612" s="259"/>
      <c r="L612" s="260"/>
      <c r="M612" s="253">
        <f t="shared" si="462"/>
        <v>0</v>
      </c>
      <c r="N612" s="261"/>
      <c r="O612" s="260"/>
      <c r="P612" s="253">
        <f t="shared" si="448"/>
        <v>0</v>
      </c>
      <c r="Q612" s="261"/>
      <c r="R612" s="260"/>
      <c r="S612" s="262">
        <f t="shared" si="449"/>
        <v>0</v>
      </c>
      <c r="T612" s="268"/>
      <c r="U612" s="263">
        <f t="shared" si="450"/>
        <v>0</v>
      </c>
      <c r="V612" s="64"/>
      <c r="W612" s="210">
        <f t="shared" si="461"/>
        <v>0</v>
      </c>
      <c r="X612" s="210" t="str">
        <f t="shared" si="451"/>
        <v>-</v>
      </c>
      <c r="Y612" s="210" t="e">
        <f>IF(X612, MATCH(J612, Y!$F$62:$H$62, 0), 0)</f>
        <v>#VALUE!</v>
      </c>
      <c r="Z612" s="210" cm="1">
        <f t="array" ref="Z612">IFERROR(IF($X612, INDEX(Appliances, $W612, $Y612+3), 0), 0)</f>
        <v>0</v>
      </c>
      <c r="AA612" s="64"/>
      <c r="AB612" s="211" t="b">
        <f t="shared" si="463"/>
        <v>0</v>
      </c>
      <c r="AC612" s="211" cm="1">
        <f t="array" ref="AC612">IF($AB612, INDEX(Appliances, $W612, 9), 0)</f>
        <v>0</v>
      </c>
      <c r="AD612" s="211" cm="1">
        <f t="array" ref="AD612">IF($AB612, INDEX(Appliances, $W612, 10), 0)</f>
        <v>0</v>
      </c>
      <c r="AE612" s="212">
        <f t="shared" si="452"/>
        <v>0</v>
      </c>
      <c r="AF612" s="213">
        <f t="shared" si="453"/>
        <v>0</v>
      </c>
      <c r="AG612" s="222" t="str">
        <f t="shared" si="454"/>
        <v>-</v>
      </c>
      <c r="AH612" s="210">
        <f>_xlfn.MAXIFS(Y!$F$61:$J$61, Y!$F$61:$J$61, "&lt;="&amp;AG612)</f>
        <v>0</v>
      </c>
      <c r="AI612" s="210" cm="1">
        <f t="array" ref="AI612">IFERROR(IF(AE612&gt;0, INDEX(Appliances, $W612, MATCH($AH612, Y!$F$61:$J$61, 0)+3),0), 0)</f>
        <v>0</v>
      </c>
      <c r="AJ612" s="64"/>
      <c r="AK612" s="211" t="b">
        <f t="shared" si="464"/>
        <v>0</v>
      </c>
      <c r="AL612" s="211" cm="1">
        <f t="array" ref="AL612">IF($AK612, INDEX(Appliances, $W612, 9), 0)</f>
        <v>0</v>
      </c>
      <c r="AM612" s="211" cm="1">
        <f t="array" ref="AM612">IF($AK612, INDEX(Appliances, $W612, 10), 0)</f>
        <v>0</v>
      </c>
      <c r="AN612" s="212">
        <f t="shared" si="455"/>
        <v>0</v>
      </c>
      <c r="AO612" s="213">
        <f t="shared" si="456"/>
        <v>0</v>
      </c>
      <c r="AP612" s="222" t="str">
        <f t="shared" si="457"/>
        <v>-</v>
      </c>
      <c r="AQ612" s="210">
        <f>_xlfn.MAXIFS(Y!$F$61:$J$61, Y!$F$61:$J$61, "&lt;="&amp;AP612)</f>
        <v>0</v>
      </c>
      <c r="AR612" s="210" cm="1">
        <f t="array" ref="AR612">IFERROR(IF(AN612&gt;0, INDEX(Appliances, $W612, MATCH($AQ612, Y!$F$61:$J$61, 0)+3),0), 0)</f>
        <v>0</v>
      </c>
      <c r="AS612" s="64"/>
      <c r="AT612" s="211" t="b">
        <f t="shared" si="465"/>
        <v>0</v>
      </c>
      <c r="AU612" s="211">
        <f t="shared" si="332"/>
        <v>0</v>
      </c>
      <c r="AV612" s="211">
        <f t="shared" si="333"/>
        <v>0</v>
      </c>
      <c r="AW612" s="212">
        <f t="shared" si="458"/>
        <v>0</v>
      </c>
      <c r="AX612" s="213">
        <f t="shared" si="459"/>
        <v>0</v>
      </c>
      <c r="AY612" s="222" t="str">
        <f t="shared" si="460"/>
        <v>-</v>
      </c>
      <c r="AZ612" s="210">
        <f>_xlfn.MAXIFS(Y!$F$61:$J$61, Y!$F$61:$J$61, "&lt;="&amp;AY612)</f>
        <v>0</v>
      </c>
      <c r="BA612" s="210" cm="1">
        <f t="array" ref="BA612">IFERROR(IF(AW612&gt;0, INDEX(Appliances, $W612, MATCH($AQ612, Y!$F$61:$J$61, 0)+3),0), 0)</f>
        <v>0</v>
      </c>
      <c r="BB612" s="64"/>
    </row>
    <row r="613" spans="1:54" s="264" customFormat="1" ht="12" x14ac:dyDescent="0.2">
      <c r="A613" s="64"/>
      <c r="B613" s="251">
        <v>591</v>
      </c>
      <c r="C613" s="255"/>
      <c r="D613" s="255"/>
      <c r="E613" s="256"/>
      <c r="F613" s="257" t="str">
        <f>IFERROR(VLOOKUP(E613, Z!$A$2:$C$4127, 3, FALSE), "")</f>
        <v/>
      </c>
      <c r="G613" s="258"/>
      <c r="H613" s="255"/>
      <c r="I613" s="255"/>
      <c r="J613" s="256"/>
      <c r="K613" s="259"/>
      <c r="L613" s="260"/>
      <c r="M613" s="253">
        <f t="shared" si="462"/>
        <v>0</v>
      </c>
      <c r="N613" s="261"/>
      <c r="O613" s="260"/>
      <c r="P613" s="253">
        <f t="shared" si="448"/>
        <v>0</v>
      </c>
      <c r="Q613" s="261"/>
      <c r="R613" s="260"/>
      <c r="S613" s="262">
        <f t="shared" si="449"/>
        <v>0</v>
      </c>
      <c r="T613" s="268"/>
      <c r="U613" s="263">
        <f t="shared" si="450"/>
        <v>0</v>
      </c>
      <c r="V613" s="64"/>
      <c r="W613" s="210">
        <f t="shared" si="461"/>
        <v>0</v>
      </c>
      <c r="X613" s="210" t="str">
        <f t="shared" si="451"/>
        <v>-</v>
      </c>
      <c r="Y613" s="210" t="e">
        <f>IF(X613, MATCH(J613, Y!$F$62:$H$62, 0), 0)</f>
        <v>#VALUE!</v>
      </c>
      <c r="Z613" s="210" cm="1">
        <f t="array" ref="Z613">IFERROR(IF($X613, INDEX(Appliances, $W613, $Y613+3), 0), 0)</f>
        <v>0</v>
      </c>
      <c r="AA613" s="64"/>
      <c r="AB613" s="211" t="b">
        <f t="shared" si="463"/>
        <v>0</v>
      </c>
      <c r="AC613" s="211" cm="1">
        <f t="array" ref="AC613">IF($AB613, INDEX(Appliances, $W613, 9), 0)</f>
        <v>0</v>
      </c>
      <c r="AD613" s="211" cm="1">
        <f t="array" ref="AD613">IF($AB613, INDEX(Appliances, $W613, 10), 0)</f>
        <v>0</v>
      </c>
      <c r="AE613" s="212">
        <f t="shared" si="452"/>
        <v>0</v>
      </c>
      <c r="AF613" s="213">
        <f t="shared" si="453"/>
        <v>0</v>
      </c>
      <c r="AG613" s="222" t="str">
        <f t="shared" si="454"/>
        <v>-</v>
      </c>
      <c r="AH613" s="210">
        <f>_xlfn.MAXIFS(Y!$F$61:$J$61, Y!$F$61:$J$61, "&lt;="&amp;AG613)</f>
        <v>0</v>
      </c>
      <c r="AI613" s="210" cm="1">
        <f t="array" ref="AI613">IFERROR(IF(AE613&gt;0, INDEX(Appliances, $W613, MATCH($AH613, Y!$F$61:$J$61, 0)+3),0), 0)</f>
        <v>0</v>
      </c>
      <c r="AJ613" s="64"/>
      <c r="AK613" s="211" t="b">
        <f t="shared" si="464"/>
        <v>0</v>
      </c>
      <c r="AL613" s="211" cm="1">
        <f t="array" ref="AL613">IF($AK613, INDEX(Appliances, $W613, 9), 0)</f>
        <v>0</v>
      </c>
      <c r="AM613" s="211" cm="1">
        <f t="array" ref="AM613">IF($AK613, INDEX(Appliances, $W613, 10), 0)</f>
        <v>0</v>
      </c>
      <c r="AN613" s="212">
        <f t="shared" si="455"/>
        <v>0</v>
      </c>
      <c r="AO613" s="213">
        <f t="shared" si="456"/>
        <v>0</v>
      </c>
      <c r="AP613" s="222" t="str">
        <f t="shared" si="457"/>
        <v>-</v>
      </c>
      <c r="AQ613" s="210">
        <f>_xlfn.MAXIFS(Y!$F$61:$J$61, Y!$F$61:$J$61, "&lt;="&amp;AP613)</f>
        <v>0</v>
      </c>
      <c r="AR613" s="210" cm="1">
        <f t="array" ref="AR613">IFERROR(IF(AN613&gt;0, INDEX(Appliances, $W613, MATCH($AQ613, Y!$F$61:$J$61, 0)+3),0), 0)</f>
        <v>0</v>
      </c>
      <c r="AS613" s="64"/>
      <c r="AT613" s="211" t="b">
        <f t="shared" si="465"/>
        <v>0</v>
      </c>
      <c r="AU613" s="211">
        <f t="shared" si="329"/>
        <v>0</v>
      </c>
      <c r="AV613" s="211">
        <f t="shared" si="330"/>
        <v>0</v>
      </c>
      <c r="AW613" s="212">
        <f t="shared" si="458"/>
        <v>0</v>
      </c>
      <c r="AX613" s="213">
        <f t="shared" si="459"/>
        <v>0</v>
      </c>
      <c r="AY613" s="222" t="str">
        <f t="shared" si="460"/>
        <v>-</v>
      </c>
      <c r="AZ613" s="210">
        <f>_xlfn.MAXIFS(Y!$F$61:$J$61, Y!$F$61:$J$61, "&lt;="&amp;AY613)</f>
        <v>0</v>
      </c>
      <c r="BA613" s="210" cm="1">
        <f t="array" ref="BA613">IFERROR(IF(AW613&gt;0, INDEX(Appliances, $W613, MATCH($AQ613, Y!$F$61:$J$61, 0)+3),0), 0)</f>
        <v>0</v>
      </c>
      <c r="BB613" s="64"/>
    </row>
    <row r="614" spans="1:54" s="264" customFormat="1" ht="12" x14ac:dyDescent="0.2">
      <c r="A614" s="64"/>
      <c r="B614" s="251">
        <v>592</v>
      </c>
      <c r="C614" s="255"/>
      <c r="D614" s="255"/>
      <c r="E614" s="256"/>
      <c r="F614" s="257" t="str">
        <f>IFERROR(VLOOKUP(E614, Z!$A$2:$C$4127, 3, FALSE), "")</f>
        <v/>
      </c>
      <c r="G614" s="258"/>
      <c r="H614" s="255"/>
      <c r="I614" s="255"/>
      <c r="J614" s="256"/>
      <c r="K614" s="259"/>
      <c r="L614" s="260"/>
      <c r="M614" s="253">
        <f t="shared" si="462"/>
        <v>0</v>
      </c>
      <c r="N614" s="261"/>
      <c r="O614" s="260"/>
      <c r="P614" s="253">
        <f t="shared" si="448"/>
        <v>0</v>
      </c>
      <c r="Q614" s="261"/>
      <c r="R614" s="260"/>
      <c r="S614" s="262">
        <f t="shared" si="449"/>
        <v>0</v>
      </c>
      <c r="T614" s="268"/>
      <c r="U614" s="263">
        <f t="shared" si="450"/>
        <v>0</v>
      </c>
      <c r="V614" s="64"/>
      <c r="W614" s="210">
        <f t="shared" si="461"/>
        <v>0</v>
      </c>
      <c r="X614" s="210" t="str">
        <f t="shared" si="451"/>
        <v>-</v>
      </c>
      <c r="Y614" s="210" t="e">
        <f>IF(X614, MATCH(J614, Y!$F$62:$H$62, 0), 0)</f>
        <v>#VALUE!</v>
      </c>
      <c r="Z614" s="210" cm="1">
        <f t="array" ref="Z614">IFERROR(IF($X614, INDEX(Appliances, $W614, $Y614+3), 0), 0)</f>
        <v>0</v>
      </c>
      <c r="AA614" s="64"/>
      <c r="AB614" s="211" t="b">
        <f t="shared" si="463"/>
        <v>0</v>
      </c>
      <c r="AC614" s="211" cm="1">
        <f t="array" ref="AC614">IF($AB614, INDEX(Appliances, $W614, 9), 0)</f>
        <v>0</v>
      </c>
      <c r="AD614" s="211" cm="1">
        <f t="array" ref="AD614">IF($AB614, INDEX(Appliances, $W614, 10), 0)</f>
        <v>0</v>
      </c>
      <c r="AE614" s="212">
        <f t="shared" si="452"/>
        <v>0</v>
      </c>
      <c r="AF614" s="213">
        <f t="shared" si="453"/>
        <v>0</v>
      </c>
      <c r="AG614" s="222" t="str">
        <f t="shared" si="454"/>
        <v>-</v>
      </c>
      <c r="AH614" s="210">
        <f>_xlfn.MAXIFS(Y!$F$61:$J$61, Y!$F$61:$J$61, "&lt;="&amp;AG614)</f>
        <v>0</v>
      </c>
      <c r="AI614" s="210" cm="1">
        <f t="array" ref="AI614">IFERROR(IF(AE614&gt;0, INDEX(Appliances, $W614, MATCH($AH614, Y!$F$61:$J$61, 0)+3),0), 0)</f>
        <v>0</v>
      </c>
      <c r="AJ614" s="64"/>
      <c r="AK614" s="211" t="b">
        <f t="shared" si="464"/>
        <v>0</v>
      </c>
      <c r="AL614" s="211" cm="1">
        <f t="array" ref="AL614">IF($AK614, INDEX(Appliances, $W614, 9), 0)</f>
        <v>0</v>
      </c>
      <c r="AM614" s="211" cm="1">
        <f t="array" ref="AM614">IF($AK614, INDEX(Appliances, $W614, 10), 0)</f>
        <v>0</v>
      </c>
      <c r="AN614" s="212">
        <f t="shared" si="455"/>
        <v>0</v>
      </c>
      <c r="AO614" s="213">
        <f t="shared" si="456"/>
        <v>0</v>
      </c>
      <c r="AP614" s="222" t="str">
        <f t="shared" si="457"/>
        <v>-</v>
      </c>
      <c r="AQ614" s="210">
        <f>_xlfn.MAXIFS(Y!$F$61:$J$61, Y!$F$61:$J$61, "&lt;="&amp;AP614)</f>
        <v>0</v>
      </c>
      <c r="AR614" s="210" cm="1">
        <f t="array" ref="AR614">IFERROR(IF(AN614&gt;0, INDEX(Appliances, $W614, MATCH($AQ614, Y!$F$61:$J$61, 0)+3),0), 0)</f>
        <v>0</v>
      </c>
      <c r="AS614" s="64"/>
      <c r="AT614" s="211" t="b">
        <f t="shared" si="465"/>
        <v>0</v>
      </c>
      <c r="AU614" s="211">
        <f t="shared" si="332"/>
        <v>0</v>
      </c>
      <c r="AV614" s="211">
        <f t="shared" si="333"/>
        <v>0</v>
      </c>
      <c r="AW614" s="212">
        <f t="shared" si="458"/>
        <v>0</v>
      </c>
      <c r="AX614" s="213">
        <f t="shared" si="459"/>
        <v>0</v>
      </c>
      <c r="AY614" s="222" t="str">
        <f t="shared" si="460"/>
        <v>-</v>
      </c>
      <c r="AZ614" s="210">
        <f>_xlfn.MAXIFS(Y!$F$61:$J$61, Y!$F$61:$J$61, "&lt;="&amp;AY614)</f>
        <v>0</v>
      </c>
      <c r="BA614" s="210" cm="1">
        <f t="array" ref="BA614">IFERROR(IF(AW614&gt;0, INDEX(Appliances, $W614, MATCH($AQ614, Y!$F$61:$J$61, 0)+3),0), 0)</f>
        <v>0</v>
      </c>
      <c r="BB614" s="64"/>
    </row>
    <row r="615" spans="1:54" s="264" customFormat="1" ht="12" x14ac:dyDescent="0.2">
      <c r="A615" s="64"/>
      <c r="B615" s="251">
        <v>593</v>
      </c>
      <c r="C615" s="255"/>
      <c r="D615" s="255"/>
      <c r="E615" s="256"/>
      <c r="F615" s="257" t="str">
        <f>IFERROR(VLOOKUP(E615, Z!$A$2:$C$4127, 3, FALSE), "")</f>
        <v/>
      </c>
      <c r="G615" s="258"/>
      <c r="H615" s="255"/>
      <c r="I615" s="255"/>
      <c r="J615" s="256"/>
      <c r="K615" s="259"/>
      <c r="L615" s="260"/>
      <c r="M615" s="253">
        <f t="shared" si="462"/>
        <v>0</v>
      </c>
      <c r="N615" s="261"/>
      <c r="O615" s="260"/>
      <c r="P615" s="253">
        <f t="shared" si="448"/>
        <v>0</v>
      </c>
      <c r="Q615" s="261"/>
      <c r="R615" s="260"/>
      <c r="S615" s="262">
        <f t="shared" si="449"/>
        <v>0</v>
      </c>
      <c r="T615" s="268"/>
      <c r="U615" s="263">
        <f t="shared" si="450"/>
        <v>0</v>
      </c>
      <c r="V615" s="64"/>
      <c r="W615" s="210">
        <f t="shared" si="461"/>
        <v>0</v>
      </c>
      <c r="X615" s="210" t="str">
        <f t="shared" si="451"/>
        <v>-</v>
      </c>
      <c r="Y615" s="210" t="e">
        <f>IF(X615, MATCH(J615, Y!$F$62:$H$62, 0), 0)</f>
        <v>#VALUE!</v>
      </c>
      <c r="Z615" s="210" cm="1">
        <f t="array" ref="Z615">IFERROR(IF($X615, INDEX(Appliances, $W615, $Y615+3), 0), 0)</f>
        <v>0</v>
      </c>
      <c r="AA615" s="64"/>
      <c r="AB615" s="211" t="b">
        <f t="shared" si="463"/>
        <v>0</v>
      </c>
      <c r="AC615" s="211" cm="1">
        <f t="array" ref="AC615">IF($AB615, INDEX(Appliances, $W615, 9), 0)</f>
        <v>0</v>
      </c>
      <c r="AD615" s="211" cm="1">
        <f t="array" ref="AD615">IF($AB615, INDEX(Appliances, $W615, 10), 0)</f>
        <v>0</v>
      </c>
      <c r="AE615" s="212">
        <f t="shared" si="452"/>
        <v>0</v>
      </c>
      <c r="AF615" s="213">
        <f t="shared" si="453"/>
        <v>0</v>
      </c>
      <c r="AG615" s="222" t="str">
        <f t="shared" si="454"/>
        <v>-</v>
      </c>
      <c r="AH615" s="210">
        <f>_xlfn.MAXIFS(Y!$F$61:$J$61, Y!$F$61:$J$61, "&lt;="&amp;AG615)</f>
        <v>0</v>
      </c>
      <c r="AI615" s="210" cm="1">
        <f t="array" ref="AI615">IFERROR(IF(AE615&gt;0, INDEX(Appliances, $W615, MATCH($AH615, Y!$F$61:$J$61, 0)+3),0), 0)</f>
        <v>0</v>
      </c>
      <c r="AJ615" s="64"/>
      <c r="AK615" s="211" t="b">
        <f t="shared" si="464"/>
        <v>0</v>
      </c>
      <c r="AL615" s="211" cm="1">
        <f t="array" ref="AL615">IF($AK615, INDEX(Appliances, $W615, 9), 0)</f>
        <v>0</v>
      </c>
      <c r="AM615" s="211" cm="1">
        <f t="array" ref="AM615">IF($AK615, INDEX(Appliances, $W615, 10), 0)</f>
        <v>0</v>
      </c>
      <c r="AN615" s="212">
        <f t="shared" si="455"/>
        <v>0</v>
      </c>
      <c r="AO615" s="213">
        <f t="shared" si="456"/>
        <v>0</v>
      </c>
      <c r="AP615" s="222" t="str">
        <f t="shared" si="457"/>
        <v>-</v>
      </c>
      <c r="AQ615" s="210">
        <f>_xlfn.MAXIFS(Y!$F$61:$J$61, Y!$F$61:$J$61, "&lt;="&amp;AP615)</f>
        <v>0</v>
      </c>
      <c r="AR615" s="210" cm="1">
        <f t="array" ref="AR615">IFERROR(IF(AN615&gt;0, INDEX(Appliances, $W615, MATCH($AQ615, Y!$F$61:$J$61, 0)+3),0), 0)</f>
        <v>0</v>
      </c>
      <c r="AS615" s="64"/>
      <c r="AT615" s="211" t="b">
        <f t="shared" si="465"/>
        <v>0</v>
      </c>
      <c r="AU615" s="211">
        <f t="shared" si="329"/>
        <v>0</v>
      </c>
      <c r="AV615" s="211">
        <f t="shared" si="330"/>
        <v>0</v>
      </c>
      <c r="AW615" s="212">
        <f t="shared" si="458"/>
        <v>0</v>
      </c>
      <c r="AX615" s="213">
        <f t="shared" si="459"/>
        <v>0</v>
      </c>
      <c r="AY615" s="222" t="str">
        <f t="shared" si="460"/>
        <v>-</v>
      </c>
      <c r="AZ615" s="210">
        <f>_xlfn.MAXIFS(Y!$F$61:$J$61, Y!$F$61:$J$61, "&lt;="&amp;AY615)</f>
        <v>0</v>
      </c>
      <c r="BA615" s="210" cm="1">
        <f t="array" ref="BA615">IFERROR(IF(AW615&gt;0, INDEX(Appliances, $W615, MATCH($AQ615, Y!$F$61:$J$61, 0)+3),0), 0)</f>
        <v>0</v>
      </c>
      <c r="BB615" s="64"/>
    </row>
    <row r="616" spans="1:54" s="264" customFormat="1" ht="12" x14ac:dyDescent="0.2">
      <c r="A616" s="64"/>
      <c r="B616" s="251">
        <v>594</v>
      </c>
      <c r="C616" s="255"/>
      <c r="D616" s="255"/>
      <c r="E616" s="256"/>
      <c r="F616" s="257" t="str">
        <f>IFERROR(VLOOKUP(E616, Z!$A$2:$C$4127, 3, FALSE), "")</f>
        <v/>
      </c>
      <c r="G616" s="258"/>
      <c r="H616" s="255"/>
      <c r="I616" s="255"/>
      <c r="J616" s="256"/>
      <c r="K616" s="259"/>
      <c r="L616" s="260"/>
      <c r="M616" s="253">
        <f t="shared" si="462"/>
        <v>0</v>
      </c>
      <c r="N616" s="261"/>
      <c r="O616" s="260"/>
      <c r="P616" s="253">
        <f t="shared" si="448"/>
        <v>0</v>
      </c>
      <c r="Q616" s="261"/>
      <c r="R616" s="260"/>
      <c r="S616" s="262">
        <f t="shared" si="449"/>
        <v>0</v>
      </c>
      <c r="T616" s="268"/>
      <c r="U616" s="263">
        <f t="shared" si="450"/>
        <v>0</v>
      </c>
      <c r="V616" s="64"/>
      <c r="W616" s="210">
        <f t="shared" si="461"/>
        <v>0</v>
      </c>
      <c r="X616" s="210" t="str">
        <f t="shared" si="451"/>
        <v>-</v>
      </c>
      <c r="Y616" s="210" t="e">
        <f>IF(X616, MATCH(J616, Y!$F$62:$H$62, 0), 0)</f>
        <v>#VALUE!</v>
      </c>
      <c r="Z616" s="210" cm="1">
        <f t="array" ref="Z616">IFERROR(IF($X616, INDEX(Appliances, $W616, $Y616+3), 0), 0)</f>
        <v>0</v>
      </c>
      <c r="AA616" s="64"/>
      <c r="AB616" s="211" t="b">
        <f t="shared" si="463"/>
        <v>0</v>
      </c>
      <c r="AC616" s="211" cm="1">
        <f t="array" ref="AC616">IF($AB616, INDEX(Appliances, $W616, 9), 0)</f>
        <v>0</v>
      </c>
      <c r="AD616" s="211" cm="1">
        <f t="array" ref="AD616">IF($AB616, INDEX(Appliances, $W616, 10), 0)</f>
        <v>0</v>
      </c>
      <c r="AE616" s="212">
        <f t="shared" si="452"/>
        <v>0</v>
      </c>
      <c r="AF616" s="213">
        <f t="shared" si="453"/>
        <v>0</v>
      </c>
      <c r="AG616" s="222" t="str">
        <f t="shared" si="454"/>
        <v>-</v>
      </c>
      <c r="AH616" s="210">
        <f>_xlfn.MAXIFS(Y!$F$61:$J$61, Y!$F$61:$J$61, "&lt;="&amp;AG616)</f>
        <v>0</v>
      </c>
      <c r="AI616" s="210" cm="1">
        <f t="array" ref="AI616">IFERROR(IF(AE616&gt;0, INDEX(Appliances, $W616, MATCH($AH616, Y!$F$61:$J$61, 0)+3),0), 0)</f>
        <v>0</v>
      </c>
      <c r="AJ616" s="64"/>
      <c r="AK616" s="211" t="b">
        <f t="shared" si="464"/>
        <v>0</v>
      </c>
      <c r="AL616" s="211" cm="1">
        <f t="array" ref="AL616">IF($AK616, INDEX(Appliances, $W616, 9), 0)</f>
        <v>0</v>
      </c>
      <c r="AM616" s="211" cm="1">
        <f t="array" ref="AM616">IF($AK616, INDEX(Appliances, $W616, 10), 0)</f>
        <v>0</v>
      </c>
      <c r="AN616" s="212">
        <f t="shared" si="455"/>
        <v>0</v>
      </c>
      <c r="AO616" s="213">
        <f t="shared" si="456"/>
        <v>0</v>
      </c>
      <c r="AP616" s="222" t="str">
        <f t="shared" si="457"/>
        <v>-</v>
      </c>
      <c r="AQ616" s="210">
        <f>_xlfn.MAXIFS(Y!$F$61:$J$61, Y!$F$61:$J$61, "&lt;="&amp;AP616)</f>
        <v>0</v>
      </c>
      <c r="AR616" s="210" cm="1">
        <f t="array" ref="AR616">IFERROR(IF(AN616&gt;0, INDEX(Appliances, $W616, MATCH($AQ616, Y!$F$61:$J$61, 0)+3),0), 0)</f>
        <v>0</v>
      </c>
      <c r="AS616" s="64"/>
      <c r="AT616" s="211" t="b">
        <f t="shared" si="465"/>
        <v>0</v>
      </c>
      <c r="AU616" s="211">
        <f t="shared" si="332"/>
        <v>0</v>
      </c>
      <c r="AV616" s="211">
        <f t="shared" si="333"/>
        <v>0</v>
      </c>
      <c r="AW616" s="212">
        <f t="shared" si="458"/>
        <v>0</v>
      </c>
      <c r="AX616" s="213">
        <f t="shared" si="459"/>
        <v>0</v>
      </c>
      <c r="AY616" s="222" t="str">
        <f t="shared" si="460"/>
        <v>-</v>
      </c>
      <c r="AZ616" s="210">
        <f>_xlfn.MAXIFS(Y!$F$61:$J$61, Y!$F$61:$J$61, "&lt;="&amp;AY616)</f>
        <v>0</v>
      </c>
      <c r="BA616" s="210" cm="1">
        <f t="array" ref="BA616">IFERROR(IF(AW616&gt;0, INDEX(Appliances, $W616, MATCH($AQ616, Y!$F$61:$J$61, 0)+3),0), 0)</f>
        <v>0</v>
      </c>
      <c r="BB616" s="64"/>
    </row>
    <row r="617" spans="1:54" s="264" customFormat="1" ht="12" x14ac:dyDescent="0.2">
      <c r="A617" s="64"/>
      <c r="B617" s="251">
        <v>595</v>
      </c>
      <c r="C617" s="255"/>
      <c r="D617" s="255"/>
      <c r="E617" s="256"/>
      <c r="F617" s="257" t="str">
        <f>IFERROR(VLOOKUP(E617, Z!$A$2:$C$4127, 3, FALSE), "")</f>
        <v/>
      </c>
      <c r="G617" s="258"/>
      <c r="H617" s="255"/>
      <c r="I617" s="255"/>
      <c r="J617" s="256"/>
      <c r="K617" s="259"/>
      <c r="L617" s="260"/>
      <c r="M617" s="253">
        <f t="shared" si="462"/>
        <v>0</v>
      </c>
      <c r="N617" s="261"/>
      <c r="O617" s="260"/>
      <c r="P617" s="253">
        <f t="shared" si="448"/>
        <v>0</v>
      </c>
      <c r="Q617" s="261"/>
      <c r="R617" s="260"/>
      <c r="S617" s="262">
        <f t="shared" si="449"/>
        <v>0</v>
      </c>
      <c r="T617" s="268"/>
      <c r="U617" s="263">
        <f t="shared" si="450"/>
        <v>0</v>
      </c>
      <c r="V617" s="64"/>
      <c r="W617" s="210">
        <f t="shared" si="461"/>
        <v>0</v>
      </c>
      <c r="X617" s="210" t="str">
        <f t="shared" si="451"/>
        <v>-</v>
      </c>
      <c r="Y617" s="210" t="e">
        <f>IF(X617, MATCH(J617, Y!$F$62:$H$62, 0), 0)</f>
        <v>#VALUE!</v>
      </c>
      <c r="Z617" s="210" cm="1">
        <f t="array" ref="Z617">IFERROR(IF($X617, INDEX(Appliances, $W617, $Y617+3), 0), 0)</f>
        <v>0</v>
      </c>
      <c r="AA617" s="64"/>
      <c r="AB617" s="211" t="b">
        <f t="shared" si="463"/>
        <v>0</v>
      </c>
      <c r="AC617" s="211" cm="1">
        <f t="array" ref="AC617">IF($AB617, INDEX(Appliances, $W617, 9), 0)</f>
        <v>0</v>
      </c>
      <c r="AD617" s="211" cm="1">
        <f t="array" ref="AD617">IF($AB617, INDEX(Appliances, $W617, 10), 0)</f>
        <v>0</v>
      </c>
      <c r="AE617" s="212">
        <f t="shared" si="452"/>
        <v>0</v>
      </c>
      <c r="AF617" s="213">
        <f t="shared" si="453"/>
        <v>0</v>
      </c>
      <c r="AG617" s="222" t="str">
        <f t="shared" si="454"/>
        <v>-</v>
      </c>
      <c r="AH617" s="210">
        <f>_xlfn.MAXIFS(Y!$F$61:$J$61, Y!$F$61:$J$61, "&lt;="&amp;AG617)</f>
        <v>0</v>
      </c>
      <c r="AI617" s="210" cm="1">
        <f t="array" ref="AI617">IFERROR(IF(AE617&gt;0, INDEX(Appliances, $W617, MATCH($AH617, Y!$F$61:$J$61, 0)+3),0), 0)</f>
        <v>0</v>
      </c>
      <c r="AJ617" s="64"/>
      <c r="AK617" s="211" t="b">
        <f t="shared" si="464"/>
        <v>0</v>
      </c>
      <c r="AL617" s="211" cm="1">
        <f t="array" ref="AL617">IF($AK617, INDEX(Appliances, $W617, 9), 0)</f>
        <v>0</v>
      </c>
      <c r="AM617" s="211" cm="1">
        <f t="array" ref="AM617">IF($AK617, INDEX(Appliances, $W617, 10), 0)</f>
        <v>0</v>
      </c>
      <c r="AN617" s="212">
        <f t="shared" si="455"/>
        <v>0</v>
      </c>
      <c r="AO617" s="213">
        <f t="shared" si="456"/>
        <v>0</v>
      </c>
      <c r="AP617" s="222" t="str">
        <f t="shared" si="457"/>
        <v>-</v>
      </c>
      <c r="AQ617" s="210">
        <f>_xlfn.MAXIFS(Y!$F$61:$J$61, Y!$F$61:$J$61, "&lt;="&amp;AP617)</f>
        <v>0</v>
      </c>
      <c r="AR617" s="210" cm="1">
        <f t="array" ref="AR617">IFERROR(IF(AN617&gt;0, INDEX(Appliances, $W617, MATCH($AQ617, Y!$F$61:$J$61, 0)+3),0), 0)</f>
        <v>0</v>
      </c>
      <c r="AS617" s="64"/>
      <c r="AT617" s="211" t="b">
        <f t="shared" si="465"/>
        <v>0</v>
      </c>
      <c r="AU617" s="211">
        <f t="shared" si="329"/>
        <v>0</v>
      </c>
      <c r="AV617" s="211">
        <f t="shared" si="330"/>
        <v>0</v>
      </c>
      <c r="AW617" s="212">
        <f t="shared" si="458"/>
        <v>0</v>
      </c>
      <c r="AX617" s="213">
        <f t="shared" si="459"/>
        <v>0</v>
      </c>
      <c r="AY617" s="222" t="str">
        <f t="shared" si="460"/>
        <v>-</v>
      </c>
      <c r="AZ617" s="210">
        <f>_xlfn.MAXIFS(Y!$F$61:$J$61, Y!$F$61:$J$61, "&lt;="&amp;AY617)</f>
        <v>0</v>
      </c>
      <c r="BA617" s="210" cm="1">
        <f t="array" ref="BA617">IFERROR(IF(AW617&gt;0, INDEX(Appliances, $W617, MATCH($AQ617, Y!$F$61:$J$61, 0)+3),0), 0)</f>
        <v>0</v>
      </c>
      <c r="BB617" s="64"/>
    </row>
    <row r="618" spans="1:54" s="264" customFormat="1" ht="12" x14ac:dyDescent="0.2">
      <c r="A618" s="64"/>
      <c r="B618" s="251">
        <v>596</v>
      </c>
      <c r="C618" s="255"/>
      <c r="D618" s="255"/>
      <c r="E618" s="256"/>
      <c r="F618" s="257" t="str">
        <f>IFERROR(VLOOKUP(E618, Z!$A$2:$C$4127, 3, FALSE), "")</f>
        <v/>
      </c>
      <c r="G618" s="258"/>
      <c r="H618" s="255"/>
      <c r="I618" s="255"/>
      <c r="J618" s="256"/>
      <c r="K618" s="259"/>
      <c r="L618" s="260"/>
      <c r="M618" s="253">
        <f t="shared" si="462"/>
        <v>0</v>
      </c>
      <c r="N618" s="261"/>
      <c r="O618" s="260"/>
      <c r="P618" s="253">
        <f t="shared" si="448"/>
        <v>0</v>
      </c>
      <c r="Q618" s="261"/>
      <c r="R618" s="260"/>
      <c r="S618" s="262">
        <f t="shared" si="449"/>
        <v>0</v>
      </c>
      <c r="T618" s="268"/>
      <c r="U618" s="263">
        <f t="shared" si="450"/>
        <v>0</v>
      </c>
      <c r="V618" s="64"/>
      <c r="W618" s="210">
        <f t="shared" si="461"/>
        <v>0</v>
      </c>
      <c r="X618" s="210" t="str">
        <f t="shared" si="451"/>
        <v>-</v>
      </c>
      <c r="Y618" s="210" t="e">
        <f>IF(X618, MATCH(J618, Y!$F$62:$H$62, 0), 0)</f>
        <v>#VALUE!</v>
      </c>
      <c r="Z618" s="210" cm="1">
        <f t="array" ref="Z618">IFERROR(IF($X618, INDEX(Appliances, $W618, $Y618+3), 0), 0)</f>
        <v>0</v>
      </c>
      <c r="AA618" s="64"/>
      <c r="AB618" s="211" t="b">
        <f t="shared" si="463"/>
        <v>0</v>
      </c>
      <c r="AC618" s="211" cm="1">
        <f t="array" ref="AC618">IF($AB618, INDEX(Appliances, $W618, 9), 0)</f>
        <v>0</v>
      </c>
      <c r="AD618" s="211" cm="1">
        <f t="array" ref="AD618">IF($AB618, INDEX(Appliances, $W618, 10), 0)</f>
        <v>0</v>
      </c>
      <c r="AE618" s="212">
        <f t="shared" si="452"/>
        <v>0</v>
      </c>
      <c r="AF618" s="213">
        <f t="shared" si="453"/>
        <v>0</v>
      </c>
      <c r="AG618" s="222" t="str">
        <f t="shared" si="454"/>
        <v>-</v>
      </c>
      <c r="AH618" s="210">
        <f>_xlfn.MAXIFS(Y!$F$61:$J$61, Y!$F$61:$J$61, "&lt;="&amp;AG618)</f>
        <v>0</v>
      </c>
      <c r="AI618" s="210" cm="1">
        <f t="array" ref="AI618">IFERROR(IF(AE618&gt;0, INDEX(Appliances, $W618, MATCH($AH618, Y!$F$61:$J$61, 0)+3),0), 0)</f>
        <v>0</v>
      </c>
      <c r="AJ618" s="64"/>
      <c r="AK618" s="211" t="b">
        <f t="shared" si="464"/>
        <v>0</v>
      </c>
      <c r="AL618" s="211" cm="1">
        <f t="array" ref="AL618">IF($AK618, INDEX(Appliances, $W618, 9), 0)</f>
        <v>0</v>
      </c>
      <c r="AM618" s="211" cm="1">
        <f t="array" ref="AM618">IF($AK618, INDEX(Appliances, $W618, 10), 0)</f>
        <v>0</v>
      </c>
      <c r="AN618" s="212">
        <f t="shared" si="455"/>
        <v>0</v>
      </c>
      <c r="AO618" s="213">
        <f t="shared" si="456"/>
        <v>0</v>
      </c>
      <c r="AP618" s="222" t="str">
        <f t="shared" si="457"/>
        <v>-</v>
      </c>
      <c r="AQ618" s="210">
        <f>_xlfn.MAXIFS(Y!$F$61:$J$61, Y!$F$61:$J$61, "&lt;="&amp;AP618)</f>
        <v>0</v>
      </c>
      <c r="AR618" s="210" cm="1">
        <f t="array" ref="AR618">IFERROR(IF(AN618&gt;0, INDEX(Appliances, $W618, MATCH($AQ618, Y!$F$61:$J$61, 0)+3),0), 0)</f>
        <v>0</v>
      </c>
      <c r="AS618" s="64"/>
      <c r="AT618" s="211" t="b">
        <f t="shared" si="465"/>
        <v>0</v>
      </c>
      <c r="AU618" s="211">
        <f t="shared" si="332"/>
        <v>0</v>
      </c>
      <c r="AV618" s="211">
        <f t="shared" si="333"/>
        <v>0</v>
      </c>
      <c r="AW618" s="212">
        <f t="shared" si="458"/>
        <v>0</v>
      </c>
      <c r="AX618" s="213">
        <f t="shared" si="459"/>
        <v>0</v>
      </c>
      <c r="AY618" s="222" t="str">
        <f t="shared" si="460"/>
        <v>-</v>
      </c>
      <c r="AZ618" s="210">
        <f>_xlfn.MAXIFS(Y!$F$61:$J$61, Y!$F$61:$J$61, "&lt;="&amp;AY618)</f>
        <v>0</v>
      </c>
      <c r="BA618" s="210" cm="1">
        <f t="array" ref="BA618">IFERROR(IF(AW618&gt;0, INDEX(Appliances, $W618, MATCH($AQ618, Y!$F$61:$J$61, 0)+3),0), 0)</f>
        <v>0</v>
      </c>
      <c r="BB618" s="64"/>
    </row>
    <row r="619" spans="1:54" s="264" customFormat="1" ht="12" x14ac:dyDescent="0.2">
      <c r="A619" s="64"/>
      <c r="B619" s="251">
        <v>597</v>
      </c>
      <c r="C619" s="255"/>
      <c r="D619" s="255"/>
      <c r="E619" s="256"/>
      <c r="F619" s="257" t="str">
        <f>IFERROR(VLOOKUP(E619, Z!$A$2:$C$4127, 3, FALSE), "")</f>
        <v/>
      </c>
      <c r="G619" s="258"/>
      <c r="H619" s="255"/>
      <c r="I619" s="255"/>
      <c r="J619" s="256"/>
      <c r="K619" s="259"/>
      <c r="L619" s="260"/>
      <c r="M619" s="253">
        <f t="shared" si="462"/>
        <v>0</v>
      </c>
      <c r="N619" s="261"/>
      <c r="O619" s="260"/>
      <c r="P619" s="253">
        <f t="shared" si="448"/>
        <v>0</v>
      </c>
      <c r="Q619" s="261"/>
      <c r="R619" s="260"/>
      <c r="S619" s="262">
        <f t="shared" si="449"/>
        <v>0</v>
      </c>
      <c r="T619" s="268"/>
      <c r="U619" s="263">
        <f t="shared" si="450"/>
        <v>0</v>
      </c>
      <c r="V619" s="64"/>
      <c r="W619" s="210">
        <f t="shared" si="461"/>
        <v>0</v>
      </c>
      <c r="X619" s="210" t="str">
        <f t="shared" si="451"/>
        <v>-</v>
      </c>
      <c r="Y619" s="210" t="e">
        <f>IF(X619, MATCH(J619, Y!$F$62:$H$62, 0), 0)</f>
        <v>#VALUE!</v>
      </c>
      <c r="Z619" s="210" cm="1">
        <f t="array" ref="Z619">IFERROR(IF($X619, INDEX(Appliances, $W619, $Y619+3), 0), 0)</f>
        <v>0</v>
      </c>
      <c r="AA619" s="64"/>
      <c r="AB619" s="211" t="b">
        <f t="shared" si="463"/>
        <v>0</v>
      </c>
      <c r="AC619" s="211" cm="1">
        <f t="array" ref="AC619">IF($AB619, INDEX(Appliances, $W619, 9), 0)</f>
        <v>0</v>
      </c>
      <c r="AD619" s="211" cm="1">
        <f t="array" ref="AD619">IF($AB619, INDEX(Appliances, $W619, 10), 0)</f>
        <v>0</v>
      </c>
      <c r="AE619" s="212">
        <f t="shared" si="452"/>
        <v>0</v>
      </c>
      <c r="AF619" s="213">
        <f t="shared" si="453"/>
        <v>0</v>
      </c>
      <c r="AG619" s="222" t="str">
        <f t="shared" si="454"/>
        <v>-</v>
      </c>
      <c r="AH619" s="210">
        <f>_xlfn.MAXIFS(Y!$F$61:$J$61, Y!$F$61:$J$61, "&lt;="&amp;AG619)</f>
        <v>0</v>
      </c>
      <c r="AI619" s="210" cm="1">
        <f t="array" ref="AI619">IFERROR(IF(AE619&gt;0, INDEX(Appliances, $W619, MATCH($AH619, Y!$F$61:$J$61, 0)+3),0), 0)</f>
        <v>0</v>
      </c>
      <c r="AJ619" s="64"/>
      <c r="AK619" s="211" t="b">
        <f t="shared" si="464"/>
        <v>0</v>
      </c>
      <c r="AL619" s="211" cm="1">
        <f t="array" ref="AL619">IF($AK619, INDEX(Appliances, $W619, 9), 0)</f>
        <v>0</v>
      </c>
      <c r="AM619" s="211" cm="1">
        <f t="array" ref="AM619">IF($AK619, INDEX(Appliances, $W619, 10), 0)</f>
        <v>0</v>
      </c>
      <c r="AN619" s="212">
        <f t="shared" si="455"/>
        <v>0</v>
      </c>
      <c r="AO619" s="213">
        <f t="shared" si="456"/>
        <v>0</v>
      </c>
      <c r="AP619" s="222" t="str">
        <f t="shared" si="457"/>
        <v>-</v>
      </c>
      <c r="AQ619" s="210">
        <f>_xlfn.MAXIFS(Y!$F$61:$J$61, Y!$F$61:$J$61, "&lt;="&amp;AP619)</f>
        <v>0</v>
      </c>
      <c r="AR619" s="210" cm="1">
        <f t="array" ref="AR619">IFERROR(IF(AN619&gt;0, INDEX(Appliances, $W619, MATCH($AQ619, Y!$F$61:$J$61, 0)+3),0), 0)</f>
        <v>0</v>
      </c>
      <c r="AS619" s="64"/>
      <c r="AT619" s="211" t="b">
        <f t="shared" si="465"/>
        <v>0</v>
      </c>
      <c r="AU619" s="211">
        <f t="shared" si="329"/>
        <v>0</v>
      </c>
      <c r="AV619" s="211">
        <f t="shared" si="330"/>
        <v>0</v>
      </c>
      <c r="AW619" s="212">
        <f t="shared" si="458"/>
        <v>0</v>
      </c>
      <c r="AX619" s="213">
        <f t="shared" si="459"/>
        <v>0</v>
      </c>
      <c r="AY619" s="222" t="str">
        <f t="shared" si="460"/>
        <v>-</v>
      </c>
      <c r="AZ619" s="210">
        <f>_xlfn.MAXIFS(Y!$F$61:$J$61, Y!$F$61:$J$61, "&lt;="&amp;AY619)</f>
        <v>0</v>
      </c>
      <c r="BA619" s="210" cm="1">
        <f t="array" ref="BA619">IFERROR(IF(AW619&gt;0, INDEX(Appliances, $W619, MATCH($AQ619, Y!$F$61:$J$61, 0)+3),0), 0)</f>
        <v>0</v>
      </c>
      <c r="BB619" s="64"/>
    </row>
    <row r="620" spans="1:54" s="264" customFormat="1" ht="12" x14ac:dyDescent="0.2">
      <c r="A620" s="64"/>
      <c r="B620" s="251">
        <v>598</v>
      </c>
      <c r="C620" s="255"/>
      <c r="D620" s="255"/>
      <c r="E620" s="256"/>
      <c r="F620" s="257" t="str">
        <f>IFERROR(VLOOKUP(E620, Z!$A$2:$C$4127, 3, FALSE), "")</f>
        <v/>
      </c>
      <c r="G620" s="258"/>
      <c r="H620" s="255"/>
      <c r="I620" s="255"/>
      <c r="J620" s="256"/>
      <c r="K620" s="259"/>
      <c r="L620" s="260"/>
      <c r="M620" s="253">
        <f t="shared" si="462"/>
        <v>0</v>
      </c>
      <c r="N620" s="261"/>
      <c r="O620" s="260"/>
      <c r="P620" s="253">
        <f t="shared" si="448"/>
        <v>0</v>
      </c>
      <c r="Q620" s="261"/>
      <c r="R620" s="260"/>
      <c r="S620" s="262">
        <f t="shared" si="449"/>
        <v>0</v>
      </c>
      <c r="T620" s="268"/>
      <c r="U620" s="263">
        <f t="shared" si="450"/>
        <v>0</v>
      </c>
      <c r="V620" s="64"/>
      <c r="W620" s="210">
        <f t="shared" si="461"/>
        <v>0</v>
      </c>
      <c r="X620" s="210" t="str">
        <f t="shared" si="451"/>
        <v>-</v>
      </c>
      <c r="Y620" s="210" t="e">
        <f>IF(X620, MATCH(J620, Y!$F$62:$H$62, 0), 0)</f>
        <v>#VALUE!</v>
      </c>
      <c r="Z620" s="210" cm="1">
        <f t="array" ref="Z620">IFERROR(IF($X620, INDEX(Appliances, $W620, $Y620+3), 0), 0)</f>
        <v>0</v>
      </c>
      <c r="AA620" s="64"/>
      <c r="AB620" s="211" t="b">
        <f t="shared" si="463"/>
        <v>0</v>
      </c>
      <c r="AC620" s="211" cm="1">
        <f t="array" ref="AC620">IF($AB620, INDEX(Appliances, $W620, 9), 0)</f>
        <v>0</v>
      </c>
      <c r="AD620" s="211" cm="1">
        <f t="array" ref="AD620">IF($AB620, INDEX(Appliances, $W620, 10), 0)</f>
        <v>0</v>
      </c>
      <c r="AE620" s="212">
        <f t="shared" si="452"/>
        <v>0</v>
      </c>
      <c r="AF620" s="213">
        <f t="shared" si="453"/>
        <v>0</v>
      </c>
      <c r="AG620" s="222" t="str">
        <f t="shared" si="454"/>
        <v>-</v>
      </c>
      <c r="AH620" s="210">
        <f>_xlfn.MAXIFS(Y!$F$61:$J$61, Y!$F$61:$J$61, "&lt;="&amp;AG620)</f>
        <v>0</v>
      </c>
      <c r="AI620" s="210" cm="1">
        <f t="array" ref="AI620">IFERROR(IF(AE620&gt;0, INDEX(Appliances, $W620, MATCH($AH620, Y!$F$61:$J$61, 0)+3),0), 0)</f>
        <v>0</v>
      </c>
      <c r="AJ620" s="64"/>
      <c r="AK620" s="211" t="b">
        <f t="shared" si="464"/>
        <v>0</v>
      </c>
      <c r="AL620" s="211" cm="1">
        <f t="array" ref="AL620">IF($AK620, INDEX(Appliances, $W620, 9), 0)</f>
        <v>0</v>
      </c>
      <c r="AM620" s="211" cm="1">
        <f t="array" ref="AM620">IF($AK620, INDEX(Appliances, $W620, 10), 0)</f>
        <v>0</v>
      </c>
      <c r="AN620" s="212">
        <f t="shared" si="455"/>
        <v>0</v>
      </c>
      <c r="AO620" s="213">
        <f t="shared" si="456"/>
        <v>0</v>
      </c>
      <c r="AP620" s="222" t="str">
        <f t="shared" si="457"/>
        <v>-</v>
      </c>
      <c r="AQ620" s="210">
        <f>_xlfn.MAXIFS(Y!$F$61:$J$61, Y!$F$61:$J$61, "&lt;="&amp;AP620)</f>
        <v>0</v>
      </c>
      <c r="AR620" s="210" cm="1">
        <f t="array" ref="AR620">IFERROR(IF(AN620&gt;0, INDEX(Appliances, $W620, MATCH($AQ620, Y!$F$61:$J$61, 0)+3),0), 0)</f>
        <v>0</v>
      </c>
      <c r="AS620" s="64"/>
      <c r="AT620" s="211" t="b">
        <f t="shared" si="465"/>
        <v>0</v>
      </c>
      <c r="AU620" s="211">
        <f t="shared" si="332"/>
        <v>0</v>
      </c>
      <c r="AV620" s="211">
        <f t="shared" si="333"/>
        <v>0</v>
      </c>
      <c r="AW620" s="212">
        <f t="shared" si="458"/>
        <v>0</v>
      </c>
      <c r="AX620" s="213">
        <f t="shared" si="459"/>
        <v>0</v>
      </c>
      <c r="AY620" s="222" t="str">
        <f t="shared" si="460"/>
        <v>-</v>
      </c>
      <c r="AZ620" s="210">
        <f>_xlfn.MAXIFS(Y!$F$61:$J$61, Y!$F$61:$J$61, "&lt;="&amp;AY620)</f>
        <v>0</v>
      </c>
      <c r="BA620" s="210" cm="1">
        <f t="array" ref="BA620">IFERROR(IF(AW620&gt;0, INDEX(Appliances, $W620, MATCH($AQ620, Y!$F$61:$J$61, 0)+3),0), 0)</f>
        <v>0</v>
      </c>
      <c r="BB620" s="64"/>
    </row>
    <row r="621" spans="1:54" s="264" customFormat="1" ht="12" x14ac:dyDescent="0.2">
      <c r="A621" s="64"/>
      <c r="B621" s="251">
        <v>599</v>
      </c>
      <c r="C621" s="255"/>
      <c r="D621" s="255"/>
      <c r="E621" s="256"/>
      <c r="F621" s="257" t="str">
        <f>IFERROR(VLOOKUP(E621, Z!$A$2:$C$4127, 3, FALSE), "")</f>
        <v/>
      </c>
      <c r="G621" s="258"/>
      <c r="H621" s="255"/>
      <c r="I621" s="255"/>
      <c r="J621" s="256"/>
      <c r="K621" s="259"/>
      <c r="L621" s="260"/>
      <c r="M621" s="253">
        <f t="shared" si="462"/>
        <v>0</v>
      </c>
      <c r="N621" s="261"/>
      <c r="O621" s="260"/>
      <c r="P621" s="253">
        <f t="shared" si="448"/>
        <v>0</v>
      </c>
      <c r="Q621" s="261"/>
      <c r="R621" s="260"/>
      <c r="S621" s="262">
        <f t="shared" si="449"/>
        <v>0</v>
      </c>
      <c r="T621" s="268"/>
      <c r="U621" s="263">
        <f t="shared" si="450"/>
        <v>0</v>
      </c>
      <c r="V621" s="64"/>
      <c r="W621" s="210">
        <f t="shared" si="461"/>
        <v>0</v>
      </c>
      <c r="X621" s="210" t="str">
        <f t="shared" si="451"/>
        <v>-</v>
      </c>
      <c r="Y621" s="210" t="e">
        <f>IF(X621, MATCH(J621, Y!$F$62:$H$62, 0), 0)</f>
        <v>#VALUE!</v>
      </c>
      <c r="Z621" s="210" cm="1">
        <f t="array" ref="Z621">IFERROR(IF($X621, INDEX(Appliances, $W621, $Y621+3), 0), 0)</f>
        <v>0</v>
      </c>
      <c r="AA621" s="64"/>
      <c r="AB621" s="211" t="b">
        <f t="shared" si="463"/>
        <v>0</v>
      </c>
      <c r="AC621" s="211" cm="1">
        <f t="array" ref="AC621">IF($AB621, INDEX(Appliances, $W621, 9), 0)</f>
        <v>0</v>
      </c>
      <c r="AD621" s="211" cm="1">
        <f t="array" ref="AD621">IF($AB621, INDEX(Appliances, $W621, 10), 0)</f>
        <v>0</v>
      </c>
      <c r="AE621" s="212">
        <f t="shared" si="452"/>
        <v>0</v>
      </c>
      <c r="AF621" s="213">
        <f t="shared" si="453"/>
        <v>0</v>
      </c>
      <c r="AG621" s="222" t="str">
        <f t="shared" si="454"/>
        <v>-</v>
      </c>
      <c r="AH621" s="210">
        <f>_xlfn.MAXIFS(Y!$F$61:$J$61, Y!$F$61:$J$61, "&lt;="&amp;AG621)</f>
        <v>0</v>
      </c>
      <c r="AI621" s="210" cm="1">
        <f t="array" ref="AI621">IFERROR(IF(AE621&gt;0, INDEX(Appliances, $W621, MATCH($AH621, Y!$F$61:$J$61, 0)+3),0), 0)</f>
        <v>0</v>
      </c>
      <c r="AJ621" s="64"/>
      <c r="AK621" s="211" t="b">
        <f t="shared" si="464"/>
        <v>0</v>
      </c>
      <c r="AL621" s="211" cm="1">
        <f t="array" ref="AL621">IF($AK621, INDEX(Appliances, $W621, 9), 0)</f>
        <v>0</v>
      </c>
      <c r="AM621" s="211" cm="1">
        <f t="array" ref="AM621">IF($AK621, INDEX(Appliances, $W621, 10), 0)</f>
        <v>0</v>
      </c>
      <c r="AN621" s="212">
        <f t="shared" si="455"/>
        <v>0</v>
      </c>
      <c r="AO621" s="213">
        <f t="shared" si="456"/>
        <v>0</v>
      </c>
      <c r="AP621" s="222" t="str">
        <f t="shared" si="457"/>
        <v>-</v>
      </c>
      <c r="AQ621" s="210">
        <f>_xlfn.MAXIFS(Y!$F$61:$J$61, Y!$F$61:$J$61, "&lt;="&amp;AP621)</f>
        <v>0</v>
      </c>
      <c r="AR621" s="210" cm="1">
        <f t="array" ref="AR621">IFERROR(IF(AN621&gt;0, INDEX(Appliances, $W621, MATCH($AQ621, Y!$F$61:$J$61, 0)+3),0), 0)</f>
        <v>0</v>
      </c>
      <c r="AS621" s="64"/>
      <c r="AT621" s="211" t="b">
        <f t="shared" si="465"/>
        <v>0</v>
      </c>
      <c r="AU621" s="211">
        <f t="shared" si="329"/>
        <v>0</v>
      </c>
      <c r="AV621" s="211">
        <f t="shared" si="330"/>
        <v>0</v>
      </c>
      <c r="AW621" s="212">
        <f t="shared" si="458"/>
        <v>0</v>
      </c>
      <c r="AX621" s="213">
        <f t="shared" si="459"/>
        <v>0</v>
      </c>
      <c r="AY621" s="222" t="str">
        <f t="shared" si="460"/>
        <v>-</v>
      </c>
      <c r="AZ621" s="210">
        <f>_xlfn.MAXIFS(Y!$F$61:$J$61, Y!$F$61:$J$61, "&lt;="&amp;AY621)</f>
        <v>0</v>
      </c>
      <c r="BA621" s="210" cm="1">
        <f t="array" ref="BA621">IFERROR(IF(AW621&gt;0, INDEX(Appliances, $W621, MATCH($AQ621, Y!$F$61:$J$61, 0)+3),0), 0)</f>
        <v>0</v>
      </c>
      <c r="BB621" s="64"/>
    </row>
    <row r="622" spans="1:54" s="264" customFormat="1" ht="12" x14ac:dyDescent="0.2">
      <c r="A622" s="64"/>
      <c r="B622" s="251">
        <v>600</v>
      </c>
      <c r="C622" s="255"/>
      <c r="D622" s="255"/>
      <c r="E622" s="256"/>
      <c r="F622" s="257" t="str">
        <f>IFERROR(VLOOKUP(E622, Z!$A$2:$C$4127, 3, FALSE), "")</f>
        <v/>
      </c>
      <c r="G622" s="258"/>
      <c r="H622" s="255"/>
      <c r="I622" s="255"/>
      <c r="J622" s="256"/>
      <c r="K622" s="259"/>
      <c r="L622" s="260"/>
      <c r="M622" s="253">
        <f t="shared" si="462"/>
        <v>0</v>
      </c>
      <c r="N622" s="261"/>
      <c r="O622" s="260"/>
      <c r="P622" s="253">
        <f t="shared" si="448"/>
        <v>0</v>
      </c>
      <c r="Q622" s="261"/>
      <c r="R622" s="260"/>
      <c r="S622" s="262">
        <f t="shared" si="449"/>
        <v>0</v>
      </c>
      <c r="T622" s="268"/>
      <c r="U622" s="263">
        <f t="shared" si="450"/>
        <v>0</v>
      </c>
      <c r="V622" s="64"/>
      <c r="W622" s="210">
        <f t="shared" si="461"/>
        <v>0</v>
      </c>
      <c r="X622" s="210" t="str">
        <f t="shared" si="451"/>
        <v>-</v>
      </c>
      <c r="Y622" s="210" t="e">
        <f>IF(X622, MATCH(J622, Y!$F$62:$H$62, 0), 0)</f>
        <v>#VALUE!</v>
      </c>
      <c r="Z622" s="210" cm="1">
        <f t="array" ref="Z622">IFERROR(IF($X622, INDEX(Appliances, $W622, $Y622+3), 0), 0)</f>
        <v>0</v>
      </c>
      <c r="AA622" s="64"/>
      <c r="AB622" s="211" t="b">
        <f t="shared" si="463"/>
        <v>0</v>
      </c>
      <c r="AC622" s="211" cm="1">
        <f t="array" ref="AC622">IF($AB622, INDEX(Appliances, $W622, 9), 0)</f>
        <v>0</v>
      </c>
      <c r="AD622" s="211" cm="1">
        <f t="array" ref="AD622">IF($AB622, INDEX(Appliances, $W622, 10), 0)</f>
        <v>0</v>
      </c>
      <c r="AE622" s="212">
        <f t="shared" si="452"/>
        <v>0</v>
      </c>
      <c r="AF622" s="213">
        <f t="shared" si="453"/>
        <v>0</v>
      </c>
      <c r="AG622" s="222" t="str">
        <f t="shared" si="454"/>
        <v>-</v>
      </c>
      <c r="AH622" s="210">
        <f>_xlfn.MAXIFS(Y!$F$61:$J$61, Y!$F$61:$J$61, "&lt;="&amp;AG622)</f>
        <v>0</v>
      </c>
      <c r="AI622" s="210" cm="1">
        <f t="array" ref="AI622">IFERROR(IF(AE622&gt;0, INDEX(Appliances, $W622, MATCH($AH622, Y!$F$61:$J$61, 0)+3),0), 0)</f>
        <v>0</v>
      </c>
      <c r="AJ622" s="64"/>
      <c r="AK622" s="211" t="b">
        <f t="shared" si="464"/>
        <v>0</v>
      </c>
      <c r="AL622" s="211" cm="1">
        <f t="array" ref="AL622">IF($AK622, INDEX(Appliances, $W622, 9), 0)</f>
        <v>0</v>
      </c>
      <c r="AM622" s="211" cm="1">
        <f t="array" ref="AM622">IF($AK622, INDEX(Appliances, $W622, 10), 0)</f>
        <v>0</v>
      </c>
      <c r="AN622" s="212">
        <f t="shared" si="455"/>
        <v>0</v>
      </c>
      <c r="AO622" s="213">
        <f t="shared" si="456"/>
        <v>0</v>
      </c>
      <c r="AP622" s="222" t="str">
        <f t="shared" si="457"/>
        <v>-</v>
      </c>
      <c r="AQ622" s="210">
        <f>_xlfn.MAXIFS(Y!$F$61:$J$61, Y!$F$61:$J$61, "&lt;="&amp;AP622)</f>
        <v>0</v>
      </c>
      <c r="AR622" s="210" cm="1">
        <f t="array" ref="AR622">IFERROR(IF(AN622&gt;0, INDEX(Appliances, $W622, MATCH($AQ622, Y!$F$61:$J$61, 0)+3),0), 0)</f>
        <v>0</v>
      </c>
      <c r="AS622" s="64"/>
      <c r="AT622" s="211" t="b">
        <f t="shared" si="465"/>
        <v>0</v>
      </c>
      <c r="AU622" s="211">
        <f t="shared" si="332"/>
        <v>0</v>
      </c>
      <c r="AV622" s="211">
        <f t="shared" si="333"/>
        <v>0</v>
      </c>
      <c r="AW622" s="212">
        <f t="shared" si="458"/>
        <v>0</v>
      </c>
      <c r="AX622" s="213">
        <f t="shared" si="459"/>
        <v>0</v>
      </c>
      <c r="AY622" s="222" t="str">
        <f t="shared" si="460"/>
        <v>-</v>
      </c>
      <c r="AZ622" s="210">
        <f>_xlfn.MAXIFS(Y!$F$61:$J$61, Y!$F$61:$J$61, "&lt;="&amp;AY622)</f>
        <v>0</v>
      </c>
      <c r="BA622" s="210" cm="1">
        <f t="array" ref="BA622">IFERROR(IF(AW622&gt;0, INDEX(Appliances, $W622, MATCH($AQ622, Y!$F$61:$J$61, 0)+3),0), 0)</f>
        <v>0</v>
      </c>
      <c r="BB622" s="64"/>
    </row>
    <row r="623" spans="1:54" s="264" customFormat="1" ht="12" x14ac:dyDescent="0.2">
      <c r="A623" s="64"/>
      <c r="B623" s="251">
        <v>601</v>
      </c>
      <c r="C623" s="255"/>
      <c r="D623" s="255"/>
      <c r="E623" s="256"/>
      <c r="F623" s="257" t="str">
        <f>IFERROR(VLOOKUP(E623, Z!$A$2:$C$4127, 3, FALSE), "")</f>
        <v/>
      </c>
      <c r="G623" s="258"/>
      <c r="H623" s="255"/>
      <c r="I623" s="255"/>
      <c r="J623" s="256"/>
      <c r="K623" s="259"/>
      <c r="L623" s="260"/>
      <c r="M623" s="253">
        <f t="shared" si="462"/>
        <v>0</v>
      </c>
      <c r="N623" s="261"/>
      <c r="O623" s="260"/>
      <c r="P623" s="253">
        <f t="shared" si="448"/>
        <v>0</v>
      </c>
      <c r="Q623" s="261"/>
      <c r="R623" s="260"/>
      <c r="S623" s="262">
        <f t="shared" si="449"/>
        <v>0</v>
      </c>
      <c r="T623" s="268"/>
      <c r="U623" s="263">
        <f t="shared" si="450"/>
        <v>0</v>
      </c>
      <c r="V623" s="64"/>
      <c r="W623" s="210">
        <f t="shared" si="461"/>
        <v>0</v>
      </c>
      <c r="X623" s="210" t="str">
        <f t="shared" si="451"/>
        <v>-</v>
      </c>
      <c r="Y623" s="210" t="e">
        <f>IF(X623, MATCH(J623, Y!$F$62:$H$62, 0), 0)</f>
        <v>#VALUE!</v>
      </c>
      <c r="Z623" s="210" cm="1">
        <f t="array" ref="Z623">IFERROR(IF($X623, INDEX(Appliances, $W623, $Y623+3), 0), 0)</f>
        <v>0</v>
      </c>
      <c r="AA623" s="64"/>
      <c r="AB623" s="211" t="b">
        <f t="shared" si="463"/>
        <v>0</v>
      </c>
      <c r="AC623" s="211" cm="1">
        <f t="array" ref="AC623">IF($AB623, INDEX(Appliances, $W623, 9), 0)</f>
        <v>0</v>
      </c>
      <c r="AD623" s="211" cm="1">
        <f t="array" ref="AD623">IF($AB623, INDEX(Appliances, $W623, 10), 0)</f>
        <v>0</v>
      </c>
      <c r="AE623" s="212">
        <f t="shared" si="452"/>
        <v>0</v>
      </c>
      <c r="AF623" s="213">
        <f t="shared" si="453"/>
        <v>0</v>
      </c>
      <c r="AG623" s="222" t="str">
        <f t="shared" si="454"/>
        <v>-</v>
      </c>
      <c r="AH623" s="210">
        <f>_xlfn.MAXIFS(Y!$F$61:$J$61, Y!$F$61:$J$61, "&lt;="&amp;AG623)</f>
        <v>0</v>
      </c>
      <c r="AI623" s="210" cm="1">
        <f t="array" ref="AI623">IFERROR(IF(AE623&gt;0, INDEX(Appliances, $W623, MATCH($AH623, Y!$F$61:$J$61, 0)+3),0), 0)</f>
        <v>0</v>
      </c>
      <c r="AJ623" s="64"/>
      <c r="AK623" s="211" t="b">
        <f t="shared" si="464"/>
        <v>0</v>
      </c>
      <c r="AL623" s="211" cm="1">
        <f t="array" ref="AL623">IF($AK623, INDEX(Appliances, $W623, 9), 0)</f>
        <v>0</v>
      </c>
      <c r="AM623" s="211" cm="1">
        <f t="array" ref="AM623">IF($AK623, INDEX(Appliances, $W623, 10), 0)</f>
        <v>0</v>
      </c>
      <c r="AN623" s="212">
        <f t="shared" si="455"/>
        <v>0</v>
      </c>
      <c r="AO623" s="213">
        <f t="shared" si="456"/>
        <v>0</v>
      </c>
      <c r="AP623" s="222" t="str">
        <f t="shared" si="457"/>
        <v>-</v>
      </c>
      <c r="AQ623" s="210">
        <f>_xlfn.MAXIFS(Y!$F$61:$J$61, Y!$F$61:$J$61, "&lt;="&amp;AP623)</f>
        <v>0</v>
      </c>
      <c r="AR623" s="210" cm="1">
        <f t="array" ref="AR623">IFERROR(IF(AN623&gt;0, INDEX(Appliances, $W623, MATCH($AQ623, Y!$F$61:$J$61, 0)+3),0), 0)</f>
        <v>0</v>
      </c>
      <c r="AS623" s="64"/>
      <c r="AT623" s="211" t="b">
        <f t="shared" si="465"/>
        <v>0</v>
      </c>
      <c r="AU623" s="211">
        <f t="shared" si="329"/>
        <v>0</v>
      </c>
      <c r="AV623" s="211">
        <f t="shared" si="330"/>
        <v>0</v>
      </c>
      <c r="AW623" s="212">
        <f t="shared" si="458"/>
        <v>0</v>
      </c>
      <c r="AX623" s="213">
        <f t="shared" si="459"/>
        <v>0</v>
      </c>
      <c r="AY623" s="222" t="str">
        <f t="shared" si="460"/>
        <v>-</v>
      </c>
      <c r="AZ623" s="210">
        <f>_xlfn.MAXIFS(Y!$F$61:$J$61, Y!$F$61:$J$61, "&lt;="&amp;AY623)</f>
        <v>0</v>
      </c>
      <c r="BA623" s="210" cm="1">
        <f t="array" ref="BA623">IFERROR(IF(AW623&gt;0, INDEX(Appliances, $W623, MATCH($AQ623, Y!$F$61:$J$61, 0)+3),0), 0)</f>
        <v>0</v>
      </c>
      <c r="BB623" s="64"/>
    </row>
    <row r="624" spans="1:54" s="264" customFormat="1" ht="12" x14ac:dyDescent="0.2">
      <c r="A624" s="64"/>
      <c r="B624" s="251">
        <v>602</v>
      </c>
      <c r="C624" s="255"/>
      <c r="D624" s="255"/>
      <c r="E624" s="256"/>
      <c r="F624" s="257" t="str">
        <f>IFERROR(VLOOKUP(E624, Z!$A$2:$C$4127, 3, FALSE), "")</f>
        <v/>
      </c>
      <c r="G624" s="258"/>
      <c r="H624" s="255"/>
      <c r="I624" s="255"/>
      <c r="J624" s="256"/>
      <c r="K624" s="259"/>
      <c r="L624" s="260"/>
      <c r="M624" s="253">
        <f t="shared" si="462"/>
        <v>0</v>
      </c>
      <c r="N624" s="261"/>
      <c r="O624" s="260"/>
      <c r="P624" s="253">
        <f t="shared" si="448"/>
        <v>0</v>
      </c>
      <c r="Q624" s="261"/>
      <c r="R624" s="260"/>
      <c r="S624" s="262">
        <f t="shared" si="449"/>
        <v>0</v>
      </c>
      <c r="T624" s="268"/>
      <c r="U624" s="263">
        <f t="shared" si="450"/>
        <v>0</v>
      </c>
      <c r="V624" s="64"/>
      <c r="W624" s="210">
        <f t="shared" si="461"/>
        <v>0</v>
      </c>
      <c r="X624" s="210" t="str">
        <f t="shared" si="451"/>
        <v>-</v>
      </c>
      <c r="Y624" s="210" t="e">
        <f>IF(X624, MATCH(J624, Y!$F$62:$H$62, 0), 0)</f>
        <v>#VALUE!</v>
      </c>
      <c r="Z624" s="210" cm="1">
        <f t="array" ref="Z624">IFERROR(IF($X624, INDEX(Appliances, $W624, $Y624+3), 0), 0)</f>
        <v>0</v>
      </c>
      <c r="AA624" s="64"/>
      <c r="AB624" s="211" t="b">
        <f t="shared" si="463"/>
        <v>0</v>
      </c>
      <c r="AC624" s="211" cm="1">
        <f t="array" ref="AC624">IF($AB624, INDEX(Appliances, $W624, 9), 0)</f>
        <v>0</v>
      </c>
      <c r="AD624" s="211" cm="1">
        <f t="array" ref="AD624">IF($AB624, INDEX(Appliances, $W624, 10), 0)</f>
        <v>0</v>
      </c>
      <c r="AE624" s="212">
        <f t="shared" si="452"/>
        <v>0</v>
      </c>
      <c r="AF624" s="213">
        <f t="shared" si="453"/>
        <v>0</v>
      </c>
      <c r="AG624" s="222" t="str">
        <f t="shared" si="454"/>
        <v>-</v>
      </c>
      <c r="AH624" s="210">
        <f>_xlfn.MAXIFS(Y!$F$61:$J$61, Y!$F$61:$J$61, "&lt;="&amp;AG624)</f>
        <v>0</v>
      </c>
      <c r="AI624" s="210" cm="1">
        <f t="array" ref="AI624">IFERROR(IF(AE624&gt;0, INDEX(Appliances, $W624, MATCH($AH624, Y!$F$61:$J$61, 0)+3),0), 0)</f>
        <v>0</v>
      </c>
      <c r="AJ624" s="64"/>
      <c r="AK624" s="211" t="b">
        <f t="shared" si="464"/>
        <v>0</v>
      </c>
      <c r="AL624" s="211" cm="1">
        <f t="array" ref="AL624">IF($AK624, INDEX(Appliances, $W624, 9), 0)</f>
        <v>0</v>
      </c>
      <c r="AM624" s="211" cm="1">
        <f t="array" ref="AM624">IF($AK624, INDEX(Appliances, $W624, 10), 0)</f>
        <v>0</v>
      </c>
      <c r="AN624" s="212">
        <f t="shared" si="455"/>
        <v>0</v>
      </c>
      <c r="AO624" s="213">
        <f t="shared" si="456"/>
        <v>0</v>
      </c>
      <c r="AP624" s="222" t="str">
        <f t="shared" si="457"/>
        <v>-</v>
      </c>
      <c r="AQ624" s="210">
        <f>_xlfn.MAXIFS(Y!$F$61:$J$61, Y!$F$61:$J$61, "&lt;="&amp;AP624)</f>
        <v>0</v>
      </c>
      <c r="AR624" s="210" cm="1">
        <f t="array" ref="AR624">IFERROR(IF(AN624&gt;0, INDEX(Appliances, $W624, MATCH($AQ624, Y!$F$61:$J$61, 0)+3),0), 0)</f>
        <v>0</v>
      </c>
      <c r="AS624" s="64"/>
      <c r="AT624" s="211" t="b">
        <f t="shared" si="465"/>
        <v>0</v>
      </c>
      <c r="AU624" s="211">
        <f t="shared" si="332"/>
        <v>0</v>
      </c>
      <c r="AV624" s="211">
        <f t="shared" si="333"/>
        <v>0</v>
      </c>
      <c r="AW624" s="212">
        <f t="shared" si="458"/>
        <v>0</v>
      </c>
      <c r="AX624" s="213">
        <f t="shared" si="459"/>
        <v>0</v>
      </c>
      <c r="AY624" s="222" t="str">
        <f t="shared" si="460"/>
        <v>-</v>
      </c>
      <c r="AZ624" s="210">
        <f>_xlfn.MAXIFS(Y!$F$61:$J$61, Y!$F$61:$J$61, "&lt;="&amp;AY624)</f>
        <v>0</v>
      </c>
      <c r="BA624" s="210" cm="1">
        <f t="array" ref="BA624">IFERROR(IF(AW624&gt;0, INDEX(Appliances, $W624, MATCH($AQ624, Y!$F$61:$J$61, 0)+3),0), 0)</f>
        <v>0</v>
      </c>
      <c r="BB624" s="64"/>
    </row>
    <row r="625" spans="1:54" s="264" customFormat="1" ht="12" x14ac:dyDescent="0.2">
      <c r="A625" s="64"/>
      <c r="B625" s="251">
        <v>603</v>
      </c>
      <c r="C625" s="255"/>
      <c r="D625" s="255"/>
      <c r="E625" s="256"/>
      <c r="F625" s="257" t="str">
        <f>IFERROR(VLOOKUP(E625, Z!$A$2:$C$4127, 3, FALSE), "")</f>
        <v/>
      </c>
      <c r="G625" s="258"/>
      <c r="H625" s="255"/>
      <c r="I625" s="255"/>
      <c r="J625" s="256"/>
      <c r="K625" s="259"/>
      <c r="L625" s="260"/>
      <c r="M625" s="253">
        <f t="shared" si="462"/>
        <v>0</v>
      </c>
      <c r="N625" s="261"/>
      <c r="O625" s="260"/>
      <c r="P625" s="253">
        <f t="shared" si="448"/>
        <v>0</v>
      </c>
      <c r="Q625" s="261"/>
      <c r="R625" s="260"/>
      <c r="S625" s="262">
        <f t="shared" si="449"/>
        <v>0</v>
      </c>
      <c r="T625" s="268"/>
      <c r="U625" s="263">
        <f t="shared" si="450"/>
        <v>0</v>
      </c>
      <c r="V625" s="64"/>
      <c r="W625" s="210">
        <f t="shared" si="461"/>
        <v>0</v>
      </c>
      <c r="X625" s="210" t="str">
        <f t="shared" si="451"/>
        <v>-</v>
      </c>
      <c r="Y625" s="210" t="e">
        <f>IF(X625, MATCH(J625, Y!$F$62:$H$62, 0), 0)</f>
        <v>#VALUE!</v>
      </c>
      <c r="Z625" s="210" cm="1">
        <f t="array" ref="Z625">IFERROR(IF($X625, INDEX(Appliances, $W625, $Y625+3), 0), 0)</f>
        <v>0</v>
      </c>
      <c r="AA625" s="64"/>
      <c r="AB625" s="211" t="b">
        <f t="shared" si="463"/>
        <v>0</v>
      </c>
      <c r="AC625" s="211" cm="1">
        <f t="array" ref="AC625">IF($AB625, INDEX(Appliances, $W625, 9), 0)</f>
        <v>0</v>
      </c>
      <c r="AD625" s="211" cm="1">
        <f t="array" ref="AD625">IF($AB625, INDEX(Appliances, $W625, 10), 0)</f>
        <v>0</v>
      </c>
      <c r="AE625" s="212">
        <f t="shared" si="452"/>
        <v>0</v>
      </c>
      <c r="AF625" s="213">
        <f t="shared" si="453"/>
        <v>0</v>
      </c>
      <c r="AG625" s="222" t="str">
        <f t="shared" si="454"/>
        <v>-</v>
      </c>
      <c r="AH625" s="210">
        <f>_xlfn.MAXIFS(Y!$F$61:$J$61, Y!$F$61:$J$61, "&lt;="&amp;AG625)</f>
        <v>0</v>
      </c>
      <c r="AI625" s="210" cm="1">
        <f t="array" ref="AI625">IFERROR(IF(AE625&gt;0, INDEX(Appliances, $W625, MATCH($AH625, Y!$F$61:$J$61, 0)+3),0), 0)</f>
        <v>0</v>
      </c>
      <c r="AJ625" s="64"/>
      <c r="AK625" s="211" t="b">
        <f t="shared" si="464"/>
        <v>0</v>
      </c>
      <c r="AL625" s="211" cm="1">
        <f t="array" ref="AL625">IF($AK625, INDEX(Appliances, $W625, 9), 0)</f>
        <v>0</v>
      </c>
      <c r="AM625" s="211" cm="1">
        <f t="array" ref="AM625">IF($AK625, INDEX(Appliances, $W625, 10), 0)</f>
        <v>0</v>
      </c>
      <c r="AN625" s="212">
        <f t="shared" si="455"/>
        <v>0</v>
      </c>
      <c r="AO625" s="213">
        <f t="shared" si="456"/>
        <v>0</v>
      </c>
      <c r="AP625" s="222" t="str">
        <f t="shared" si="457"/>
        <v>-</v>
      </c>
      <c r="AQ625" s="210">
        <f>_xlfn.MAXIFS(Y!$F$61:$J$61, Y!$F$61:$J$61, "&lt;="&amp;AP625)</f>
        <v>0</v>
      </c>
      <c r="AR625" s="210" cm="1">
        <f t="array" ref="AR625">IFERROR(IF(AN625&gt;0, INDEX(Appliances, $W625, MATCH($AQ625, Y!$F$61:$J$61, 0)+3),0), 0)</f>
        <v>0</v>
      </c>
      <c r="AS625" s="64"/>
      <c r="AT625" s="211" t="b">
        <f t="shared" si="465"/>
        <v>0</v>
      </c>
      <c r="AU625" s="211">
        <f t="shared" si="329"/>
        <v>0</v>
      </c>
      <c r="AV625" s="211">
        <f t="shared" si="330"/>
        <v>0</v>
      </c>
      <c r="AW625" s="212">
        <f t="shared" si="458"/>
        <v>0</v>
      </c>
      <c r="AX625" s="213">
        <f t="shared" si="459"/>
        <v>0</v>
      </c>
      <c r="AY625" s="222" t="str">
        <f t="shared" si="460"/>
        <v>-</v>
      </c>
      <c r="AZ625" s="210">
        <f>_xlfn.MAXIFS(Y!$F$61:$J$61, Y!$F$61:$J$61, "&lt;="&amp;AY625)</f>
        <v>0</v>
      </c>
      <c r="BA625" s="210" cm="1">
        <f t="array" ref="BA625">IFERROR(IF(AW625&gt;0, INDEX(Appliances, $W625, MATCH($AQ625, Y!$F$61:$J$61, 0)+3),0), 0)</f>
        <v>0</v>
      </c>
      <c r="BB625" s="64"/>
    </row>
    <row r="626" spans="1:54" s="264" customFormat="1" ht="12" x14ac:dyDescent="0.2">
      <c r="A626" s="64"/>
      <c r="B626" s="251">
        <v>604</v>
      </c>
      <c r="C626" s="255"/>
      <c r="D626" s="255"/>
      <c r="E626" s="256"/>
      <c r="F626" s="257" t="str">
        <f>IFERROR(VLOOKUP(E626, Z!$A$2:$C$4127, 3, FALSE), "")</f>
        <v/>
      </c>
      <c r="G626" s="258"/>
      <c r="H626" s="255"/>
      <c r="I626" s="255"/>
      <c r="J626" s="256"/>
      <c r="K626" s="259"/>
      <c r="L626" s="260"/>
      <c r="M626" s="253">
        <f t="shared" si="462"/>
        <v>0</v>
      </c>
      <c r="N626" s="261"/>
      <c r="O626" s="260"/>
      <c r="P626" s="253">
        <f t="shared" si="448"/>
        <v>0</v>
      </c>
      <c r="Q626" s="261"/>
      <c r="R626" s="260"/>
      <c r="S626" s="262">
        <f t="shared" si="449"/>
        <v>0</v>
      </c>
      <c r="T626" s="268"/>
      <c r="U626" s="263">
        <f t="shared" si="450"/>
        <v>0</v>
      </c>
      <c r="V626" s="64"/>
      <c r="W626" s="210">
        <f t="shared" si="461"/>
        <v>0</v>
      </c>
      <c r="X626" s="210" t="str">
        <f t="shared" si="451"/>
        <v>-</v>
      </c>
      <c r="Y626" s="210" t="e">
        <f>IF(X626, MATCH(J626, Y!$F$62:$H$62, 0), 0)</f>
        <v>#VALUE!</v>
      </c>
      <c r="Z626" s="210" cm="1">
        <f t="array" ref="Z626">IFERROR(IF($X626, INDEX(Appliances, $W626, $Y626+3), 0), 0)</f>
        <v>0</v>
      </c>
      <c r="AA626" s="64"/>
      <c r="AB626" s="211" t="b">
        <f t="shared" si="463"/>
        <v>0</v>
      </c>
      <c r="AC626" s="211" cm="1">
        <f t="array" ref="AC626">IF($AB626, INDEX(Appliances, $W626, 9), 0)</f>
        <v>0</v>
      </c>
      <c r="AD626" s="211" cm="1">
        <f t="array" ref="AD626">IF($AB626, INDEX(Appliances, $W626, 10), 0)</f>
        <v>0</v>
      </c>
      <c r="AE626" s="212">
        <f t="shared" si="452"/>
        <v>0</v>
      </c>
      <c r="AF626" s="213">
        <f t="shared" si="453"/>
        <v>0</v>
      </c>
      <c r="AG626" s="222" t="str">
        <f t="shared" si="454"/>
        <v>-</v>
      </c>
      <c r="AH626" s="210">
        <f>_xlfn.MAXIFS(Y!$F$61:$J$61, Y!$F$61:$J$61, "&lt;="&amp;AG626)</f>
        <v>0</v>
      </c>
      <c r="AI626" s="210" cm="1">
        <f t="array" ref="AI626">IFERROR(IF(AE626&gt;0, INDEX(Appliances, $W626, MATCH($AH626, Y!$F$61:$J$61, 0)+3),0), 0)</f>
        <v>0</v>
      </c>
      <c r="AJ626" s="64"/>
      <c r="AK626" s="211" t="b">
        <f t="shared" si="464"/>
        <v>0</v>
      </c>
      <c r="AL626" s="211" cm="1">
        <f t="array" ref="AL626">IF($AK626, INDEX(Appliances, $W626, 9), 0)</f>
        <v>0</v>
      </c>
      <c r="AM626" s="211" cm="1">
        <f t="array" ref="AM626">IF($AK626, INDEX(Appliances, $W626, 10), 0)</f>
        <v>0</v>
      </c>
      <c r="AN626" s="212">
        <f t="shared" si="455"/>
        <v>0</v>
      </c>
      <c r="AO626" s="213">
        <f t="shared" si="456"/>
        <v>0</v>
      </c>
      <c r="AP626" s="222" t="str">
        <f t="shared" si="457"/>
        <v>-</v>
      </c>
      <c r="AQ626" s="210">
        <f>_xlfn.MAXIFS(Y!$F$61:$J$61, Y!$F$61:$J$61, "&lt;="&amp;AP626)</f>
        <v>0</v>
      </c>
      <c r="AR626" s="210" cm="1">
        <f t="array" ref="AR626">IFERROR(IF(AN626&gt;0, INDEX(Appliances, $W626, MATCH($AQ626, Y!$F$61:$J$61, 0)+3),0), 0)</f>
        <v>0</v>
      </c>
      <c r="AS626" s="64"/>
      <c r="AT626" s="211" t="b">
        <f t="shared" si="465"/>
        <v>0</v>
      </c>
      <c r="AU626" s="211">
        <f t="shared" si="332"/>
        <v>0</v>
      </c>
      <c r="AV626" s="211">
        <f t="shared" si="333"/>
        <v>0</v>
      </c>
      <c r="AW626" s="212">
        <f t="shared" si="458"/>
        <v>0</v>
      </c>
      <c r="AX626" s="213">
        <f t="shared" si="459"/>
        <v>0</v>
      </c>
      <c r="AY626" s="222" t="str">
        <f t="shared" si="460"/>
        <v>-</v>
      </c>
      <c r="AZ626" s="210">
        <f>_xlfn.MAXIFS(Y!$F$61:$J$61, Y!$F$61:$J$61, "&lt;="&amp;AY626)</f>
        <v>0</v>
      </c>
      <c r="BA626" s="210" cm="1">
        <f t="array" ref="BA626">IFERROR(IF(AW626&gt;0, INDEX(Appliances, $W626, MATCH($AQ626, Y!$F$61:$J$61, 0)+3),0), 0)</f>
        <v>0</v>
      </c>
      <c r="BB626" s="64"/>
    </row>
    <row r="627" spans="1:54" s="264" customFormat="1" ht="12" x14ac:dyDescent="0.2">
      <c r="A627" s="64"/>
      <c r="B627" s="251">
        <v>605</v>
      </c>
      <c r="C627" s="255"/>
      <c r="D627" s="255"/>
      <c r="E627" s="256"/>
      <c r="F627" s="257" t="str">
        <f>IFERROR(VLOOKUP(E627, Z!$A$2:$C$4127, 3, FALSE), "")</f>
        <v/>
      </c>
      <c r="G627" s="258"/>
      <c r="H627" s="255"/>
      <c r="I627" s="255"/>
      <c r="J627" s="256"/>
      <c r="K627" s="259"/>
      <c r="L627" s="260"/>
      <c r="M627" s="253">
        <f t="shared" si="462"/>
        <v>0</v>
      </c>
      <c r="N627" s="261"/>
      <c r="O627" s="260"/>
      <c r="P627" s="253">
        <f t="shared" si="448"/>
        <v>0</v>
      </c>
      <c r="Q627" s="261"/>
      <c r="R627" s="260"/>
      <c r="S627" s="262">
        <f t="shared" si="449"/>
        <v>0</v>
      </c>
      <c r="T627" s="268"/>
      <c r="U627" s="263">
        <f t="shared" si="450"/>
        <v>0</v>
      </c>
      <c r="V627" s="64"/>
      <c r="W627" s="210">
        <f t="shared" si="461"/>
        <v>0</v>
      </c>
      <c r="X627" s="210" t="str">
        <f t="shared" si="451"/>
        <v>-</v>
      </c>
      <c r="Y627" s="210" t="e">
        <f>IF(X627, MATCH(J627, Y!$F$62:$H$62, 0), 0)</f>
        <v>#VALUE!</v>
      </c>
      <c r="Z627" s="210" cm="1">
        <f t="array" ref="Z627">IFERROR(IF($X627, INDEX(Appliances, $W627, $Y627+3), 0), 0)</f>
        <v>0</v>
      </c>
      <c r="AA627" s="64"/>
      <c r="AB627" s="211" t="b">
        <f t="shared" si="463"/>
        <v>0</v>
      </c>
      <c r="AC627" s="211" cm="1">
        <f t="array" ref="AC627">IF($AB627, INDEX(Appliances, $W627, 9), 0)</f>
        <v>0</v>
      </c>
      <c r="AD627" s="211" cm="1">
        <f t="array" ref="AD627">IF($AB627, INDEX(Appliances, $W627, 10), 0)</f>
        <v>0</v>
      </c>
      <c r="AE627" s="212">
        <f t="shared" si="452"/>
        <v>0</v>
      </c>
      <c r="AF627" s="213">
        <f t="shared" si="453"/>
        <v>0</v>
      </c>
      <c r="AG627" s="222" t="str">
        <f t="shared" si="454"/>
        <v>-</v>
      </c>
      <c r="AH627" s="210">
        <f>_xlfn.MAXIFS(Y!$F$61:$J$61, Y!$F$61:$J$61, "&lt;="&amp;AG627)</f>
        <v>0</v>
      </c>
      <c r="AI627" s="210" cm="1">
        <f t="array" ref="AI627">IFERROR(IF(AE627&gt;0, INDEX(Appliances, $W627, MATCH($AH627, Y!$F$61:$J$61, 0)+3),0), 0)</f>
        <v>0</v>
      </c>
      <c r="AJ627" s="64"/>
      <c r="AK627" s="211" t="b">
        <f t="shared" si="464"/>
        <v>0</v>
      </c>
      <c r="AL627" s="211" cm="1">
        <f t="array" ref="AL627">IF($AK627, INDEX(Appliances, $W627, 9), 0)</f>
        <v>0</v>
      </c>
      <c r="AM627" s="211" cm="1">
        <f t="array" ref="AM627">IF($AK627, INDEX(Appliances, $W627, 10), 0)</f>
        <v>0</v>
      </c>
      <c r="AN627" s="212">
        <f t="shared" si="455"/>
        <v>0</v>
      </c>
      <c r="AO627" s="213">
        <f t="shared" si="456"/>
        <v>0</v>
      </c>
      <c r="AP627" s="222" t="str">
        <f t="shared" si="457"/>
        <v>-</v>
      </c>
      <c r="AQ627" s="210">
        <f>_xlfn.MAXIFS(Y!$F$61:$J$61, Y!$F$61:$J$61, "&lt;="&amp;AP627)</f>
        <v>0</v>
      </c>
      <c r="AR627" s="210" cm="1">
        <f t="array" ref="AR627">IFERROR(IF(AN627&gt;0, INDEX(Appliances, $W627, MATCH($AQ627, Y!$F$61:$J$61, 0)+3),0), 0)</f>
        <v>0</v>
      </c>
      <c r="AS627" s="64"/>
      <c r="AT627" s="211" t="b">
        <f t="shared" si="465"/>
        <v>0</v>
      </c>
      <c r="AU627" s="211">
        <f t="shared" si="329"/>
        <v>0</v>
      </c>
      <c r="AV627" s="211">
        <f t="shared" si="330"/>
        <v>0</v>
      </c>
      <c r="AW627" s="212">
        <f t="shared" si="458"/>
        <v>0</v>
      </c>
      <c r="AX627" s="213">
        <f t="shared" si="459"/>
        <v>0</v>
      </c>
      <c r="AY627" s="222" t="str">
        <f t="shared" si="460"/>
        <v>-</v>
      </c>
      <c r="AZ627" s="210">
        <f>_xlfn.MAXIFS(Y!$F$61:$J$61, Y!$F$61:$J$61, "&lt;="&amp;AY627)</f>
        <v>0</v>
      </c>
      <c r="BA627" s="210" cm="1">
        <f t="array" ref="BA627">IFERROR(IF(AW627&gt;0, INDEX(Appliances, $W627, MATCH($AQ627, Y!$F$61:$J$61, 0)+3),0), 0)</f>
        <v>0</v>
      </c>
      <c r="BB627" s="64"/>
    </row>
    <row r="628" spans="1:54" s="264" customFormat="1" ht="12" x14ac:dyDescent="0.2">
      <c r="A628" s="64"/>
      <c r="B628" s="251">
        <v>606</v>
      </c>
      <c r="C628" s="255"/>
      <c r="D628" s="255"/>
      <c r="E628" s="256"/>
      <c r="F628" s="257" t="str">
        <f>IFERROR(VLOOKUP(E628, Z!$A$2:$C$4127, 3, FALSE), "")</f>
        <v/>
      </c>
      <c r="G628" s="258"/>
      <c r="H628" s="255"/>
      <c r="I628" s="255"/>
      <c r="J628" s="256"/>
      <c r="K628" s="259"/>
      <c r="L628" s="260"/>
      <c r="M628" s="253">
        <f t="shared" si="462"/>
        <v>0</v>
      </c>
      <c r="N628" s="261"/>
      <c r="O628" s="260"/>
      <c r="P628" s="253">
        <f t="shared" si="448"/>
        <v>0</v>
      </c>
      <c r="Q628" s="261"/>
      <c r="R628" s="260"/>
      <c r="S628" s="262">
        <f t="shared" si="449"/>
        <v>0</v>
      </c>
      <c r="T628" s="268"/>
      <c r="U628" s="263">
        <f t="shared" si="450"/>
        <v>0</v>
      </c>
      <c r="V628" s="64"/>
      <c r="W628" s="210">
        <f t="shared" si="461"/>
        <v>0</v>
      </c>
      <c r="X628" s="210" t="str">
        <f t="shared" si="451"/>
        <v>-</v>
      </c>
      <c r="Y628" s="210" t="e">
        <f>IF(X628, MATCH(J628, Y!$F$62:$H$62, 0), 0)</f>
        <v>#VALUE!</v>
      </c>
      <c r="Z628" s="210" cm="1">
        <f t="array" ref="Z628">IFERROR(IF($X628, INDEX(Appliances, $W628, $Y628+3), 0), 0)</f>
        <v>0</v>
      </c>
      <c r="AA628" s="64"/>
      <c r="AB628" s="211" t="b">
        <f t="shared" si="463"/>
        <v>0</v>
      </c>
      <c r="AC628" s="211" cm="1">
        <f t="array" ref="AC628">IF($AB628, INDEX(Appliances, $W628, 9), 0)</f>
        <v>0</v>
      </c>
      <c r="AD628" s="211" cm="1">
        <f t="array" ref="AD628">IF($AB628, INDEX(Appliances, $W628, 10), 0)</f>
        <v>0</v>
      </c>
      <c r="AE628" s="212">
        <f t="shared" si="452"/>
        <v>0</v>
      </c>
      <c r="AF628" s="213">
        <f t="shared" si="453"/>
        <v>0</v>
      </c>
      <c r="AG628" s="222" t="str">
        <f t="shared" si="454"/>
        <v>-</v>
      </c>
      <c r="AH628" s="210">
        <f>_xlfn.MAXIFS(Y!$F$61:$J$61, Y!$F$61:$J$61, "&lt;="&amp;AG628)</f>
        <v>0</v>
      </c>
      <c r="AI628" s="210" cm="1">
        <f t="array" ref="AI628">IFERROR(IF(AE628&gt;0, INDEX(Appliances, $W628, MATCH($AH628, Y!$F$61:$J$61, 0)+3),0), 0)</f>
        <v>0</v>
      </c>
      <c r="AJ628" s="64"/>
      <c r="AK628" s="211" t="b">
        <f t="shared" si="464"/>
        <v>0</v>
      </c>
      <c r="AL628" s="211" cm="1">
        <f t="array" ref="AL628">IF($AK628, INDEX(Appliances, $W628, 9), 0)</f>
        <v>0</v>
      </c>
      <c r="AM628" s="211" cm="1">
        <f t="array" ref="AM628">IF($AK628, INDEX(Appliances, $W628, 10), 0)</f>
        <v>0</v>
      </c>
      <c r="AN628" s="212">
        <f t="shared" si="455"/>
        <v>0</v>
      </c>
      <c r="AO628" s="213">
        <f t="shared" si="456"/>
        <v>0</v>
      </c>
      <c r="AP628" s="222" t="str">
        <f t="shared" si="457"/>
        <v>-</v>
      </c>
      <c r="AQ628" s="210">
        <f>_xlfn.MAXIFS(Y!$F$61:$J$61, Y!$F$61:$J$61, "&lt;="&amp;AP628)</f>
        <v>0</v>
      </c>
      <c r="AR628" s="210" cm="1">
        <f t="array" ref="AR628">IFERROR(IF(AN628&gt;0, INDEX(Appliances, $W628, MATCH($AQ628, Y!$F$61:$J$61, 0)+3),0), 0)</f>
        <v>0</v>
      </c>
      <c r="AS628" s="64"/>
      <c r="AT628" s="211" t="b">
        <f t="shared" si="465"/>
        <v>0</v>
      </c>
      <c r="AU628" s="211">
        <f t="shared" si="332"/>
        <v>0</v>
      </c>
      <c r="AV628" s="211">
        <f t="shared" si="333"/>
        <v>0</v>
      </c>
      <c r="AW628" s="212">
        <f t="shared" si="458"/>
        <v>0</v>
      </c>
      <c r="AX628" s="213">
        <f t="shared" si="459"/>
        <v>0</v>
      </c>
      <c r="AY628" s="222" t="str">
        <f t="shared" si="460"/>
        <v>-</v>
      </c>
      <c r="AZ628" s="210">
        <f>_xlfn.MAXIFS(Y!$F$61:$J$61, Y!$F$61:$J$61, "&lt;="&amp;AY628)</f>
        <v>0</v>
      </c>
      <c r="BA628" s="210" cm="1">
        <f t="array" ref="BA628">IFERROR(IF(AW628&gt;0, INDEX(Appliances, $W628, MATCH($AQ628, Y!$F$61:$J$61, 0)+3),0), 0)</f>
        <v>0</v>
      </c>
      <c r="BB628" s="64"/>
    </row>
    <row r="629" spans="1:54" s="264" customFormat="1" ht="12" x14ac:dyDescent="0.2">
      <c r="A629" s="64"/>
      <c r="B629" s="251">
        <v>607</v>
      </c>
      <c r="C629" s="255"/>
      <c r="D629" s="255"/>
      <c r="E629" s="256"/>
      <c r="F629" s="257" t="str">
        <f>IFERROR(VLOOKUP(E629, Z!$A$2:$C$4127, 3, FALSE), "")</f>
        <v/>
      </c>
      <c r="G629" s="258"/>
      <c r="H629" s="255"/>
      <c r="I629" s="255"/>
      <c r="J629" s="256"/>
      <c r="K629" s="259"/>
      <c r="L629" s="260"/>
      <c r="M629" s="253">
        <f t="shared" si="462"/>
        <v>0</v>
      </c>
      <c r="N629" s="261"/>
      <c r="O629" s="260"/>
      <c r="P629" s="253">
        <f t="shared" si="448"/>
        <v>0</v>
      </c>
      <c r="Q629" s="261"/>
      <c r="R629" s="260"/>
      <c r="S629" s="262">
        <f t="shared" si="449"/>
        <v>0</v>
      </c>
      <c r="T629" s="268"/>
      <c r="U629" s="263">
        <f t="shared" si="450"/>
        <v>0</v>
      </c>
      <c r="V629" s="64"/>
      <c r="W629" s="210">
        <f t="shared" si="461"/>
        <v>0</v>
      </c>
      <c r="X629" s="210" t="str">
        <f t="shared" si="451"/>
        <v>-</v>
      </c>
      <c r="Y629" s="210" t="e">
        <f>IF(X629, MATCH(J629, Y!$F$62:$H$62, 0), 0)</f>
        <v>#VALUE!</v>
      </c>
      <c r="Z629" s="210" cm="1">
        <f t="array" ref="Z629">IFERROR(IF($X629, INDEX(Appliances, $W629, $Y629+3), 0), 0)</f>
        <v>0</v>
      </c>
      <c r="AA629" s="64"/>
      <c r="AB629" s="211" t="b">
        <f t="shared" si="463"/>
        <v>0</v>
      </c>
      <c r="AC629" s="211" cm="1">
        <f t="array" ref="AC629">IF($AB629, INDEX(Appliances, $W629, 9), 0)</f>
        <v>0</v>
      </c>
      <c r="AD629" s="211" cm="1">
        <f t="array" ref="AD629">IF($AB629, INDEX(Appliances, $W629, 10), 0)</f>
        <v>0</v>
      </c>
      <c r="AE629" s="212">
        <f t="shared" si="452"/>
        <v>0</v>
      </c>
      <c r="AF629" s="213">
        <f t="shared" si="453"/>
        <v>0</v>
      </c>
      <c r="AG629" s="222" t="str">
        <f t="shared" si="454"/>
        <v>-</v>
      </c>
      <c r="AH629" s="210">
        <f>_xlfn.MAXIFS(Y!$F$61:$J$61, Y!$F$61:$J$61, "&lt;="&amp;AG629)</f>
        <v>0</v>
      </c>
      <c r="AI629" s="210" cm="1">
        <f t="array" ref="AI629">IFERROR(IF(AE629&gt;0, INDEX(Appliances, $W629, MATCH($AH629, Y!$F$61:$J$61, 0)+3),0), 0)</f>
        <v>0</v>
      </c>
      <c r="AJ629" s="64"/>
      <c r="AK629" s="211" t="b">
        <f t="shared" si="464"/>
        <v>0</v>
      </c>
      <c r="AL629" s="211" cm="1">
        <f t="array" ref="AL629">IF($AK629, INDEX(Appliances, $W629, 9), 0)</f>
        <v>0</v>
      </c>
      <c r="AM629" s="211" cm="1">
        <f t="array" ref="AM629">IF($AK629, INDEX(Appliances, $W629, 10), 0)</f>
        <v>0</v>
      </c>
      <c r="AN629" s="212">
        <f t="shared" si="455"/>
        <v>0</v>
      </c>
      <c r="AO629" s="213">
        <f t="shared" si="456"/>
        <v>0</v>
      </c>
      <c r="AP629" s="222" t="str">
        <f t="shared" si="457"/>
        <v>-</v>
      </c>
      <c r="AQ629" s="210">
        <f>_xlfn.MAXIFS(Y!$F$61:$J$61, Y!$F$61:$J$61, "&lt;="&amp;AP629)</f>
        <v>0</v>
      </c>
      <c r="AR629" s="210" cm="1">
        <f t="array" ref="AR629">IFERROR(IF(AN629&gt;0, INDEX(Appliances, $W629, MATCH($AQ629, Y!$F$61:$J$61, 0)+3),0), 0)</f>
        <v>0</v>
      </c>
      <c r="AS629" s="64"/>
      <c r="AT629" s="211" t="b">
        <f t="shared" si="465"/>
        <v>0</v>
      </c>
      <c r="AU629" s="211">
        <f t="shared" si="329"/>
        <v>0</v>
      </c>
      <c r="AV629" s="211">
        <f t="shared" si="330"/>
        <v>0</v>
      </c>
      <c r="AW629" s="212">
        <f t="shared" si="458"/>
        <v>0</v>
      </c>
      <c r="AX629" s="213">
        <f t="shared" si="459"/>
        <v>0</v>
      </c>
      <c r="AY629" s="222" t="str">
        <f t="shared" si="460"/>
        <v>-</v>
      </c>
      <c r="AZ629" s="210">
        <f>_xlfn.MAXIFS(Y!$F$61:$J$61, Y!$F$61:$J$61, "&lt;="&amp;AY629)</f>
        <v>0</v>
      </c>
      <c r="BA629" s="210" cm="1">
        <f t="array" ref="BA629">IFERROR(IF(AW629&gt;0, INDEX(Appliances, $W629, MATCH($AQ629, Y!$F$61:$J$61, 0)+3),0), 0)</f>
        <v>0</v>
      </c>
      <c r="BB629" s="64"/>
    </row>
    <row r="630" spans="1:54" s="264" customFormat="1" ht="12" x14ac:dyDescent="0.2">
      <c r="A630" s="64"/>
      <c r="B630" s="251">
        <v>608</v>
      </c>
      <c r="C630" s="255"/>
      <c r="D630" s="255"/>
      <c r="E630" s="256"/>
      <c r="F630" s="257" t="str">
        <f>IFERROR(VLOOKUP(E630, Z!$A$2:$C$4127, 3, FALSE), "")</f>
        <v/>
      </c>
      <c r="G630" s="258"/>
      <c r="H630" s="255"/>
      <c r="I630" s="255"/>
      <c r="J630" s="256"/>
      <c r="K630" s="259"/>
      <c r="L630" s="260"/>
      <c r="M630" s="253">
        <f t="shared" si="462"/>
        <v>0</v>
      </c>
      <c r="N630" s="261"/>
      <c r="O630" s="260"/>
      <c r="P630" s="253">
        <f t="shared" si="448"/>
        <v>0</v>
      </c>
      <c r="Q630" s="261"/>
      <c r="R630" s="260"/>
      <c r="S630" s="262">
        <f t="shared" si="449"/>
        <v>0</v>
      </c>
      <c r="T630" s="268"/>
      <c r="U630" s="263">
        <f t="shared" si="450"/>
        <v>0</v>
      </c>
      <c r="V630" s="64"/>
      <c r="W630" s="210">
        <f t="shared" si="461"/>
        <v>0</v>
      </c>
      <c r="X630" s="210" t="str">
        <f t="shared" si="451"/>
        <v>-</v>
      </c>
      <c r="Y630" s="210" t="e">
        <f>IF(X630, MATCH(J630, Y!$F$62:$H$62, 0), 0)</f>
        <v>#VALUE!</v>
      </c>
      <c r="Z630" s="210" cm="1">
        <f t="array" ref="Z630">IFERROR(IF($X630, INDEX(Appliances, $W630, $Y630+3), 0), 0)</f>
        <v>0</v>
      </c>
      <c r="AA630" s="64"/>
      <c r="AB630" s="211" t="b">
        <f t="shared" si="463"/>
        <v>0</v>
      </c>
      <c r="AC630" s="211" cm="1">
        <f t="array" ref="AC630">IF($AB630, INDEX(Appliances, $W630, 9), 0)</f>
        <v>0</v>
      </c>
      <c r="AD630" s="211" cm="1">
        <f t="array" ref="AD630">IF($AB630, INDEX(Appliances, $W630, 10), 0)</f>
        <v>0</v>
      </c>
      <c r="AE630" s="212">
        <f t="shared" si="452"/>
        <v>0</v>
      </c>
      <c r="AF630" s="213">
        <f t="shared" si="453"/>
        <v>0</v>
      </c>
      <c r="AG630" s="222" t="str">
        <f t="shared" si="454"/>
        <v>-</v>
      </c>
      <c r="AH630" s="210">
        <f>_xlfn.MAXIFS(Y!$F$61:$J$61, Y!$F$61:$J$61, "&lt;="&amp;AG630)</f>
        <v>0</v>
      </c>
      <c r="AI630" s="210" cm="1">
        <f t="array" ref="AI630">IFERROR(IF(AE630&gt;0, INDEX(Appliances, $W630, MATCH($AH630, Y!$F$61:$J$61, 0)+3),0), 0)</f>
        <v>0</v>
      </c>
      <c r="AJ630" s="64"/>
      <c r="AK630" s="211" t="b">
        <f t="shared" si="464"/>
        <v>0</v>
      </c>
      <c r="AL630" s="211" cm="1">
        <f t="array" ref="AL630">IF($AK630, INDEX(Appliances, $W630, 9), 0)</f>
        <v>0</v>
      </c>
      <c r="AM630" s="211" cm="1">
        <f t="array" ref="AM630">IF($AK630, INDEX(Appliances, $W630, 10), 0)</f>
        <v>0</v>
      </c>
      <c r="AN630" s="212">
        <f t="shared" si="455"/>
        <v>0</v>
      </c>
      <c r="AO630" s="213">
        <f t="shared" si="456"/>
        <v>0</v>
      </c>
      <c r="AP630" s="222" t="str">
        <f t="shared" si="457"/>
        <v>-</v>
      </c>
      <c r="AQ630" s="210">
        <f>_xlfn.MAXIFS(Y!$F$61:$J$61, Y!$F$61:$J$61, "&lt;="&amp;AP630)</f>
        <v>0</v>
      </c>
      <c r="AR630" s="210" cm="1">
        <f t="array" ref="AR630">IFERROR(IF(AN630&gt;0, INDEX(Appliances, $W630, MATCH($AQ630, Y!$F$61:$J$61, 0)+3),0), 0)</f>
        <v>0</v>
      </c>
      <c r="AS630" s="64"/>
      <c r="AT630" s="211" t="b">
        <f t="shared" si="465"/>
        <v>0</v>
      </c>
      <c r="AU630" s="211">
        <f t="shared" si="332"/>
        <v>0</v>
      </c>
      <c r="AV630" s="211">
        <f t="shared" si="333"/>
        <v>0</v>
      </c>
      <c r="AW630" s="212">
        <f t="shared" si="458"/>
        <v>0</v>
      </c>
      <c r="AX630" s="213">
        <f t="shared" si="459"/>
        <v>0</v>
      </c>
      <c r="AY630" s="222" t="str">
        <f t="shared" si="460"/>
        <v>-</v>
      </c>
      <c r="AZ630" s="210">
        <f>_xlfn.MAXIFS(Y!$F$61:$J$61, Y!$F$61:$J$61, "&lt;="&amp;AY630)</f>
        <v>0</v>
      </c>
      <c r="BA630" s="210" cm="1">
        <f t="array" ref="BA630">IFERROR(IF(AW630&gt;0, INDEX(Appliances, $W630, MATCH($AQ630, Y!$F$61:$J$61, 0)+3),0), 0)</f>
        <v>0</v>
      </c>
      <c r="BB630" s="64"/>
    </row>
    <row r="631" spans="1:54" s="264" customFormat="1" ht="12" x14ac:dyDescent="0.2">
      <c r="A631" s="64"/>
      <c r="B631" s="251">
        <v>609</v>
      </c>
      <c r="C631" s="255"/>
      <c r="D631" s="255"/>
      <c r="E631" s="256"/>
      <c r="F631" s="257" t="str">
        <f>IFERROR(VLOOKUP(E631, Z!$A$2:$C$4127, 3, FALSE), "")</f>
        <v/>
      </c>
      <c r="G631" s="258"/>
      <c r="H631" s="255"/>
      <c r="I631" s="255"/>
      <c r="J631" s="256"/>
      <c r="K631" s="259"/>
      <c r="L631" s="260"/>
      <c r="M631" s="253">
        <f t="shared" si="462"/>
        <v>0</v>
      </c>
      <c r="N631" s="261"/>
      <c r="O631" s="260"/>
      <c r="P631" s="253">
        <f t="shared" si="448"/>
        <v>0</v>
      </c>
      <c r="Q631" s="261"/>
      <c r="R631" s="260"/>
      <c r="S631" s="262">
        <f t="shared" si="449"/>
        <v>0</v>
      </c>
      <c r="T631" s="268"/>
      <c r="U631" s="263">
        <f t="shared" si="450"/>
        <v>0</v>
      </c>
      <c r="V631" s="64"/>
      <c r="W631" s="210">
        <f t="shared" si="461"/>
        <v>0</v>
      </c>
      <c r="X631" s="210" t="str">
        <f t="shared" si="451"/>
        <v>-</v>
      </c>
      <c r="Y631" s="210" t="e">
        <f>IF(X631, MATCH(J631, Y!$F$62:$H$62, 0), 0)</f>
        <v>#VALUE!</v>
      </c>
      <c r="Z631" s="210" cm="1">
        <f t="array" ref="Z631">IFERROR(IF($X631, INDEX(Appliances, $W631, $Y631+3), 0), 0)</f>
        <v>0</v>
      </c>
      <c r="AA631" s="64"/>
      <c r="AB631" s="211" t="b">
        <f t="shared" si="463"/>
        <v>0</v>
      </c>
      <c r="AC631" s="211" cm="1">
        <f t="array" ref="AC631">IF($AB631, INDEX(Appliances, $W631, 9), 0)</f>
        <v>0</v>
      </c>
      <c r="AD631" s="211" cm="1">
        <f t="array" ref="AD631">IF($AB631, INDEX(Appliances, $W631, 10), 0)</f>
        <v>0</v>
      </c>
      <c r="AE631" s="212">
        <f t="shared" si="452"/>
        <v>0</v>
      </c>
      <c r="AF631" s="213">
        <f t="shared" si="453"/>
        <v>0</v>
      </c>
      <c r="AG631" s="222" t="str">
        <f t="shared" si="454"/>
        <v>-</v>
      </c>
      <c r="AH631" s="210">
        <f>_xlfn.MAXIFS(Y!$F$61:$J$61, Y!$F$61:$J$61, "&lt;="&amp;AG631)</f>
        <v>0</v>
      </c>
      <c r="AI631" s="210" cm="1">
        <f t="array" ref="AI631">IFERROR(IF(AE631&gt;0, INDEX(Appliances, $W631, MATCH($AH631, Y!$F$61:$J$61, 0)+3),0), 0)</f>
        <v>0</v>
      </c>
      <c r="AJ631" s="64"/>
      <c r="AK631" s="211" t="b">
        <f t="shared" si="464"/>
        <v>0</v>
      </c>
      <c r="AL631" s="211" cm="1">
        <f t="array" ref="AL631">IF($AK631, INDEX(Appliances, $W631, 9), 0)</f>
        <v>0</v>
      </c>
      <c r="AM631" s="211" cm="1">
        <f t="array" ref="AM631">IF($AK631, INDEX(Appliances, $W631, 10), 0)</f>
        <v>0</v>
      </c>
      <c r="AN631" s="212">
        <f t="shared" si="455"/>
        <v>0</v>
      </c>
      <c r="AO631" s="213">
        <f t="shared" si="456"/>
        <v>0</v>
      </c>
      <c r="AP631" s="222" t="str">
        <f t="shared" si="457"/>
        <v>-</v>
      </c>
      <c r="AQ631" s="210">
        <f>_xlfn.MAXIFS(Y!$F$61:$J$61, Y!$F$61:$J$61, "&lt;="&amp;AP631)</f>
        <v>0</v>
      </c>
      <c r="AR631" s="210" cm="1">
        <f t="array" ref="AR631">IFERROR(IF(AN631&gt;0, INDEX(Appliances, $W631, MATCH($AQ631, Y!$F$61:$J$61, 0)+3),0), 0)</f>
        <v>0</v>
      </c>
      <c r="AS631" s="64"/>
      <c r="AT631" s="211" t="b">
        <f t="shared" si="465"/>
        <v>0</v>
      </c>
      <c r="AU631" s="211">
        <f t="shared" ref="AU631:AU694" si="466">IF($AT631, INDEX(Appliances, 10, 9), 0)</f>
        <v>0</v>
      </c>
      <c r="AV631" s="211">
        <f t="shared" ref="AV631:AV694" si="467">IF($AT631, INDEX(Appliances, 10, 10), 0)</f>
        <v>0</v>
      </c>
      <c r="AW631" s="212">
        <f t="shared" si="458"/>
        <v>0</v>
      </c>
      <c r="AX631" s="213">
        <f t="shared" si="459"/>
        <v>0</v>
      </c>
      <c r="AY631" s="222" t="str">
        <f t="shared" si="460"/>
        <v>-</v>
      </c>
      <c r="AZ631" s="210">
        <f>_xlfn.MAXIFS(Y!$F$61:$J$61, Y!$F$61:$J$61, "&lt;="&amp;AY631)</f>
        <v>0</v>
      </c>
      <c r="BA631" s="210" cm="1">
        <f t="array" ref="BA631">IFERROR(IF(AW631&gt;0, INDEX(Appliances, $W631, MATCH($AQ631, Y!$F$61:$J$61, 0)+3),0), 0)</f>
        <v>0</v>
      </c>
      <c r="BB631" s="64"/>
    </row>
    <row r="632" spans="1:54" s="264" customFormat="1" ht="12" x14ac:dyDescent="0.2">
      <c r="A632" s="64"/>
      <c r="B632" s="251">
        <v>610</v>
      </c>
      <c r="C632" s="255"/>
      <c r="D632" s="255"/>
      <c r="E632" s="256"/>
      <c r="F632" s="257" t="str">
        <f>IFERROR(VLOOKUP(E632, Z!$A$2:$C$4127, 3, FALSE), "")</f>
        <v/>
      </c>
      <c r="G632" s="258"/>
      <c r="H632" s="255"/>
      <c r="I632" s="255"/>
      <c r="J632" s="256"/>
      <c r="K632" s="259"/>
      <c r="L632" s="260"/>
      <c r="M632" s="253">
        <f t="shared" si="462"/>
        <v>0</v>
      </c>
      <c r="N632" s="261"/>
      <c r="O632" s="260"/>
      <c r="P632" s="253">
        <f t="shared" si="448"/>
        <v>0</v>
      </c>
      <c r="Q632" s="261"/>
      <c r="R632" s="260"/>
      <c r="S632" s="262">
        <f t="shared" si="449"/>
        <v>0</v>
      </c>
      <c r="T632" s="268"/>
      <c r="U632" s="263">
        <f t="shared" si="450"/>
        <v>0</v>
      </c>
      <c r="V632" s="64"/>
      <c r="W632" s="210">
        <f t="shared" si="461"/>
        <v>0</v>
      </c>
      <c r="X632" s="210" t="str">
        <f t="shared" si="451"/>
        <v>-</v>
      </c>
      <c r="Y632" s="210" t="e">
        <f>IF(X632, MATCH(J632, Y!$F$62:$H$62, 0), 0)</f>
        <v>#VALUE!</v>
      </c>
      <c r="Z632" s="210" cm="1">
        <f t="array" ref="Z632">IFERROR(IF($X632, INDEX(Appliances, $W632, $Y632+3), 0), 0)</f>
        <v>0</v>
      </c>
      <c r="AA632" s="64"/>
      <c r="AB632" s="211" t="b">
        <f t="shared" si="463"/>
        <v>0</v>
      </c>
      <c r="AC632" s="211" cm="1">
        <f t="array" ref="AC632">IF($AB632, INDEX(Appliances, $W632, 9), 0)</f>
        <v>0</v>
      </c>
      <c r="AD632" s="211" cm="1">
        <f t="array" ref="AD632">IF($AB632, INDEX(Appliances, $W632, 10), 0)</f>
        <v>0</v>
      </c>
      <c r="AE632" s="212">
        <f t="shared" si="452"/>
        <v>0</v>
      </c>
      <c r="AF632" s="213">
        <f t="shared" si="453"/>
        <v>0</v>
      </c>
      <c r="AG632" s="222" t="str">
        <f t="shared" si="454"/>
        <v>-</v>
      </c>
      <c r="AH632" s="210">
        <f>_xlfn.MAXIFS(Y!$F$61:$J$61, Y!$F$61:$J$61, "&lt;="&amp;AG632)</f>
        <v>0</v>
      </c>
      <c r="AI632" s="210" cm="1">
        <f t="array" ref="AI632">IFERROR(IF(AE632&gt;0, INDEX(Appliances, $W632, MATCH($AH632, Y!$F$61:$J$61, 0)+3),0), 0)</f>
        <v>0</v>
      </c>
      <c r="AJ632" s="64"/>
      <c r="AK632" s="211" t="b">
        <f t="shared" si="464"/>
        <v>0</v>
      </c>
      <c r="AL632" s="211" cm="1">
        <f t="array" ref="AL632">IF($AK632, INDEX(Appliances, $W632, 9), 0)</f>
        <v>0</v>
      </c>
      <c r="AM632" s="211" cm="1">
        <f t="array" ref="AM632">IF($AK632, INDEX(Appliances, $W632, 10), 0)</f>
        <v>0</v>
      </c>
      <c r="AN632" s="212">
        <f t="shared" si="455"/>
        <v>0</v>
      </c>
      <c r="AO632" s="213">
        <f t="shared" si="456"/>
        <v>0</v>
      </c>
      <c r="AP632" s="222" t="str">
        <f t="shared" si="457"/>
        <v>-</v>
      </c>
      <c r="AQ632" s="210">
        <f>_xlfn.MAXIFS(Y!$F$61:$J$61, Y!$F$61:$J$61, "&lt;="&amp;AP632)</f>
        <v>0</v>
      </c>
      <c r="AR632" s="210" cm="1">
        <f t="array" ref="AR632">IFERROR(IF(AN632&gt;0, INDEX(Appliances, $W632, MATCH($AQ632, Y!$F$61:$J$61, 0)+3),0), 0)</f>
        <v>0</v>
      </c>
      <c r="AS632" s="64"/>
      <c r="AT632" s="211" t="b">
        <f t="shared" si="465"/>
        <v>0</v>
      </c>
      <c r="AU632" s="211">
        <f t="shared" si="466"/>
        <v>0</v>
      </c>
      <c r="AV632" s="211">
        <f t="shared" si="467"/>
        <v>0</v>
      </c>
      <c r="AW632" s="212">
        <f t="shared" si="458"/>
        <v>0</v>
      </c>
      <c r="AX632" s="213">
        <f t="shared" si="459"/>
        <v>0</v>
      </c>
      <c r="AY632" s="222" t="str">
        <f t="shared" si="460"/>
        <v>-</v>
      </c>
      <c r="AZ632" s="210">
        <f>_xlfn.MAXIFS(Y!$F$61:$J$61, Y!$F$61:$J$61, "&lt;="&amp;AY632)</f>
        <v>0</v>
      </c>
      <c r="BA632" s="210" cm="1">
        <f t="array" ref="BA632">IFERROR(IF(AW632&gt;0, INDEX(Appliances, $W632, MATCH($AQ632, Y!$F$61:$J$61, 0)+3),0), 0)</f>
        <v>0</v>
      </c>
      <c r="BB632" s="64"/>
    </row>
    <row r="633" spans="1:54" s="264" customFormat="1" ht="12" x14ac:dyDescent="0.2">
      <c r="A633" s="64"/>
      <c r="B633" s="251">
        <v>611</v>
      </c>
      <c r="C633" s="255"/>
      <c r="D633" s="255"/>
      <c r="E633" s="256"/>
      <c r="F633" s="257" t="str">
        <f>IFERROR(VLOOKUP(E633, Z!$A$2:$C$4127, 3, FALSE), "")</f>
        <v/>
      </c>
      <c r="G633" s="258"/>
      <c r="H633" s="255"/>
      <c r="I633" s="255"/>
      <c r="J633" s="256"/>
      <c r="K633" s="259"/>
      <c r="L633" s="260"/>
      <c r="M633" s="253">
        <f t="shared" si="462"/>
        <v>0</v>
      </c>
      <c r="N633" s="261"/>
      <c r="O633" s="260"/>
      <c r="P633" s="253">
        <f t="shared" si="448"/>
        <v>0</v>
      </c>
      <c r="Q633" s="261"/>
      <c r="R633" s="260"/>
      <c r="S633" s="262">
        <f t="shared" si="449"/>
        <v>0</v>
      </c>
      <c r="T633" s="268"/>
      <c r="U633" s="263">
        <f t="shared" si="450"/>
        <v>0</v>
      </c>
      <c r="V633" s="64"/>
      <c r="W633" s="210">
        <f t="shared" si="461"/>
        <v>0</v>
      </c>
      <c r="X633" s="210" t="str">
        <f t="shared" si="451"/>
        <v>-</v>
      </c>
      <c r="Y633" s="210" t="e">
        <f>IF(X633, MATCH(J633, Y!$F$62:$H$62, 0), 0)</f>
        <v>#VALUE!</v>
      </c>
      <c r="Z633" s="210" cm="1">
        <f t="array" ref="Z633">IFERROR(IF($X633, INDEX(Appliances, $W633, $Y633+3), 0), 0)</f>
        <v>0</v>
      </c>
      <c r="AA633" s="64"/>
      <c r="AB633" s="211" t="b">
        <f t="shared" si="463"/>
        <v>0</v>
      </c>
      <c r="AC633" s="211" cm="1">
        <f t="array" ref="AC633">IF($AB633, INDEX(Appliances, $W633, 9), 0)</f>
        <v>0</v>
      </c>
      <c r="AD633" s="211" cm="1">
        <f t="array" ref="AD633">IF($AB633, INDEX(Appliances, $W633, 10), 0)</f>
        <v>0</v>
      </c>
      <c r="AE633" s="212">
        <f t="shared" si="452"/>
        <v>0</v>
      </c>
      <c r="AF633" s="213">
        <f t="shared" si="453"/>
        <v>0</v>
      </c>
      <c r="AG633" s="222" t="str">
        <f t="shared" si="454"/>
        <v>-</v>
      </c>
      <c r="AH633" s="210">
        <f>_xlfn.MAXIFS(Y!$F$61:$J$61, Y!$F$61:$J$61, "&lt;="&amp;AG633)</f>
        <v>0</v>
      </c>
      <c r="AI633" s="210" cm="1">
        <f t="array" ref="AI633">IFERROR(IF(AE633&gt;0, INDEX(Appliances, $W633, MATCH($AH633, Y!$F$61:$J$61, 0)+3),0), 0)</f>
        <v>0</v>
      </c>
      <c r="AJ633" s="64"/>
      <c r="AK633" s="211" t="b">
        <f t="shared" si="464"/>
        <v>0</v>
      </c>
      <c r="AL633" s="211" cm="1">
        <f t="array" ref="AL633">IF($AK633, INDEX(Appliances, $W633, 9), 0)</f>
        <v>0</v>
      </c>
      <c r="AM633" s="211" cm="1">
        <f t="array" ref="AM633">IF($AK633, INDEX(Appliances, $W633, 10), 0)</f>
        <v>0</v>
      </c>
      <c r="AN633" s="212">
        <f t="shared" si="455"/>
        <v>0</v>
      </c>
      <c r="AO633" s="213">
        <f t="shared" si="456"/>
        <v>0</v>
      </c>
      <c r="AP633" s="222" t="str">
        <f t="shared" si="457"/>
        <v>-</v>
      </c>
      <c r="AQ633" s="210">
        <f>_xlfn.MAXIFS(Y!$F$61:$J$61, Y!$F$61:$J$61, "&lt;="&amp;AP633)</f>
        <v>0</v>
      </c>
      <c r="AR633" s="210" cm="1">
        <f t="array" ref="AR633">IFERROR(IF(AN633&gt;0, INDEX(Appliances, $W633, MATCH($AQ633, Y!$F$61:$J$61, 0)+3),0), 0)</f>
        <v>0</v>
      </c>
      <c r="AS633" s="64"/>
      <c r="AT633" s="211" t="b">
        <f t="shared" si="465"/>
        <v>0</v>
      </c>
      <c r="AU633" s="211">
        <f t="shared" si="466"/>
        <v>0</v>
      </c>
      <c r="AV633" s="211">
        <f t="shared" si="467"/>
        <v>0</v>
      </c>
      <c r="AW633" s="212">
        <f t="shared" si="458"/>
        <v>0</v>
      </c>
      <c r="AX633" s="213">
        <f t="shared" si="459"/>
        <v>0</v>
      </c>
      <c r="AY633" s="222" t="str">
        <f t="shared" si="460"/>
        <v>-</v>
      </c>
      <c r="AZ633" s="210">
        <f>_xlfn.MAXIFS(Y!$F$61:$J$61, Y!$F$61:$J$61, "&lt;="&amp;AY633)</f>
        <v>0</v>
      </c>
      <c r="BA633" s="210" cm="1">
        <f t="array" ref="BA633">IFERROR(IF(AW633&gt;0, INDEX(Appliances, $W633, MATCH($AQ633, Y!$F$61:$J$61, 0)+3),0), 0)</f>
        <v>0</v>
      </c>
      <c r="BB633" s="64"/>
    </row>
    <row r="634" spans="1:54" s="264" customFormat="1" ht="12" x14ac:dyDescent="0.2">
      <c r="A634" s="64"/>
      <c r="B634" s="251">
        <v>612</v>
      </c>
      <c r="C634" s="255"/>
      <c r="D634" s="255"/>
      <c r="E634" s="256"/>
      <c r="F634" s="257" t="str">
        <f>IFERROR(VLOOKUP(E634, Z!$A$2:$C$4127, 3, FALSE), "")</f>
        <v/>
      </c>
      <c r="G634" s="258"/>
      <c r="H634" s="255"/>
      <c r="I634" s="255"/>
      <c r="J634" s="256"/>
      <c r="K634" s="259"/>
      <c r="L634" s="260"/>
      <c r="M634" s="253">
        <f t="shared" si="462"/>
        <v>0</v>
      </c>
      <c r="N634" s="261"/>
      <c r="O634" s="260"/>
      <c r="P634" s="253">
        <f t="shared" si="448"/>
        <v>0</v>
      </c>
      <c r="Q634" s="261"/>
      <c r="R634" s="260"/>
      <c r="S634" s="262">
        <f t="shared" si="449"/>
        <v>0</v>
      </c>
      <c r="T634" s="268"/>
      <c r="U634" s="263">
        <f t="shared" si="450"/>
        <v>0</v>
      </c>
      <c r="V634" s="64"/>
      <c r="W634" s="210">
        <f t="shared" si="461"/>
        <v>0</v>
      </c>
      <c r="X634" s="210" t="str">
        <f t="shared" si="451"/>
        <v>-</v>
      </c>
      <c r="Y634" s="210" t="e">
        <f>IF(X634, MATCH(J634, Y!$F$62:$H$62, 0), 0)</f>
        <v>#VALUE!</v>
      </c>
      <c r="Z634" s="210" cm="1">
        <f t="array" ref="Z634">IFERROR(IF($X634, INDEX(Appliances, $W634, $Y634+3), 0), 0)</f>
        <v>0</v>
      </c>
      <c r="AA634" s="64"/>
      <c r="AB634" s="211" t="b">
        <f t="shared" si="463"/>
        <v>0</v>
      </c>
      <c r="AC634" s="211" cm="1">
        <f t="array" ref="AC634">IF($AB634, INDEX(Appliances, $W634, 9), 0)</f>
        <v>0</v>
      </c>
      <c r="AD634" s="211" cm="1">
        <f t="array" ref="AD634">IF($AB634, INDEX(Appliances, $W634, 10), 0)</f>
        <v>0</v>
      </c>
      <c r="AE634" s="212">
        <f t="shared" si="452"/>
        <v>0</v>
      </c>
      <c r="AF634" s="213">
        <f t="shared" si="453"/>
        <v>0</v>
      </c>
      <c r="AG634" s="222" t="str">
        <f t="shared" si="454"/>
        <v>-</v>
      </c>
      <c r="AH634" s="210">
        <f>_xlfn.MAXIFS(Y!$F$61:$J$61, Y!$F$61:$J$61, "&lt;="&amp;AG634)</f>
        <v>0</v>
      </c>
      <c r="AI634" s="210" cm="1">
        <f t="array" ref="AI634">IFERROR(IF(AE634&gt;0, INDEX(Appliances, $W634, MATCH($AH634, Y!$F$61:$J$61, 0)+3),0), 0)</f>
        <v>0</v>
      </c>
      <c r="AJ634" s="64"/>
      <c r="AK634" s="211" t="b">
        <f t="shared" si="464"/>
        <v>0</v>
      </c>
      <c r="AL634" s="211" cm="1">
        <f t="array" ref="AL634">IF($AK634, INDEX(Appliances, $W634, 9), 0)</f>
        <v>0</v>
      </c>
      <c r="AM634" s="211" cm="1">
        <f t="array" ref="AM634">IF($AK634, INDEX(Appliances, $W634, 10), 0)</f>
        <v>0</v>
      </c>
      <c r="AN634" s="212">
        <f t="shared" si="455"/>
        <v>0</v>
      </c>
      <c r="AO634" s="213">
        <f t="shared" si="456"/>
        <v>0</v>
      </c>
      <c r="AP634" s="222" t="str">
        <f t="shared" si="457"/>
        <v>-</v>
      </c>
      <c r="AQ634" s="210">
        <f>_xlfn.MAXIFS(Y!$F$61:$J$61, Y!$F$61:$J$61, "&lt;="&amp;AP634)</f>
        <v>0</v>
      </c>
      <c r="AR634" s="210" cm="1">
        <f t="array" ref="AR634">IFERROR(IF(AN634&gt;0, INDEX(Appliances, $W634, MATCH($AQ634, Y!$F$61:$J$61, 0)+3),0), 0)</f>
        <v>0</v>
      </c>
      <c r="AS634" s="64"/>
      <c r="AT634" s="211" t="b">
        <f t="shared" si="465"/>
        <v>0</v>
      </c>
      <c r="AU634" s="211">
        <f t="shared" si="466"/>
        <v>0</v>
      </c>
      <c r="AV634" s="211">
        <f t="shared" si="467"/>
        <v>0</v>
      </c>
      <c r="AW634" s="212">
        <f t="shared" si="458"/>
        <v>0</v>
      </c>
      <c r="AX634" s="213">
        <f t="shared" si="459"/>
        <v>0</v>
      </c>
      <c r="AY634" s="222" t="str">
        <f t="shared" si="460"/>
        <v>-</v>
      </c>
      <c r="AZ634" s="210">
        <f>_xlfn.MAXIFS(Y!$F$61:$J$61, Y!$F$61:$J$61, "&lt;="&amp;AY634)</f>
        <v>0</v>
      </c>
      <c r="BA634" s="210" cm="1">
        <f t="array" ref="BA634">IFERROR(IF(AW634&gt;0, INDEX(Appliances, $W634, MATCH($AQ634, Y!$F$61:$J$61, 0)+3),0), 0)</f>
        <v>0</v>
      </c>
      <c r="BB634" s="64"/>
    </row>
    <row r="635" spans="1:54" s="264" customFormat="1" ht="12" x14ac:dyDescent="0.2">
      <c r="A635" s="64"/>
      <c r="B635" s="251">
        <v>613</v>
      </c>
      <c r="C635" s="255"/>
      <c r="D635" s="255"/>
      <c r="E635" s="256"/>
      <c r="F635" s="257" t="str">
        <f>IFERROR(VLOOKUP(E635, Z!$A$2:$C$4127, 3, FALSE), "")</f>
        <v/>
      </c>
      <c r="G635" s="258"/>
      <c r="H635" s="255"/>
      <c r="I635" s="255"/>
      <c r="J635" s="256"/>
      <c r="K635" s="259"/>
      <c r="L635" s="260"/>
      <c r="M635" s="253">
        <f t="shared" si="462"/>
        <v>0</v>
      </c>
      <c r="N635" s="261"/>
      <c r="O635" s="260"/>
      <c r="P635" s="253">
        <f t="shared" ref="P635:P698" si="468">AX635</f>
        <v>0</v>
      </c>
      <c r="Q635" s="261"/>
      <c r="R635" s="260"/>
      <c r="S635" s="262">
        <f t="shared" ref="S635:S698" si="469">AO635</f>
        <v>0</v>
      </c>
      <c r="T635" s="268"/>
      <c r="U635" s="263">
        <f t="shared" ref="U635:U698" si="470">MAX(Z635,AI635,AR635,BA635)*1000</f>
        <v>0</v>
      </c>
      <c r="V635" s="64"/>
      <c r="W635" s="210">
        <f t="shared" si="461"/>
        <v>0</v>
      </c>
      <c r="X635" s="210" t="str">
        <f t="shared" ref="X635:X698" si="471">IF(W635=0, "-", IF(W635&lt;=8, TRUE, FALSE))</f>
        <v>-</v>
      </c>
      <c r="Y635" s="210" t="e">
        <f>IF(X635, MATCH(J635, Y!$F$62:$H$62, 0), 0)</f>
        <v>#VALUE!</v>
      </c>
      <c r="Z635" s="210" cm="1">
        <f t="array" ref="Z635">IFERROR(IF($X635, INDEX(Appliances, $W635, $Y635+3), 0), 0)</f>
        <v>0</v>
      </c>
      <c r="AA635" s="64"/>
      <c r="AB635" s="211" t="b">
        <f t="shared" si="463"/>
        <v>0</v>
      </c>
      <c r="AC635" s="211" cm="1">
        <f t="array" ref="AC635">IF($AB635, INDEX(Appliances, $W635, 9), 0)</f>
        <v>0</v>
      </c>
      <c r="AD635" s="211" cm="1">
        <f t="array" ref="AD635">IF($AB635, INDEX(Appliances, $W635, 10), 0)</f>
        <v>0</v>
      </c>
      <c r="AE635" s="212">
        <f t="shared" ref="AE635:AE698" si="472">IF(AB635, $K635, 0)</f>
        <v>0</v>
      </c>
      <c r="AF635" s="213">
        <f t="shared" ref="AF635:AF698" si="473">IFERROR($AC635 * AE635 + $AD635, 0)</f>
        <v>0</v>
      </c>
      <c r="AG635" s="222" t="str">
        <f t="shared" ref="AG635:AG698" si="474">IFERROR(1 - L635/AF635, "-")</f>
        <v>-</v>
      </c>
      <c r="AH635" s="210">
        <f>_xlfn.MAXIFS(Y!$F$61:$J$61, Y!$F$61:$J$61, "&lt;="&amp;AG635)</f>
        <v>0</v>
      </c>
      <c r="AI635" s="210" cm="1">
        <f t="array" ref="AI635">IFERROR(IF(AE635&gt;0, INDEX(Appliances, $W635, MATCH($AH635, Y!$F$61:$J$61, 0)+3),0), 0)</f>
        <v>0</v>
      </c>
      <c r="AJ635" s="64"/>
      <c r="AK635" s="211" t="b">
        <f t="shared" si="464"/>
        <v>0</v>
      </c>
      <c r="AL635" s="211" cm="1">
        <f t="array" ref="AL635">IF($AK635, INDEX(Appliances, $W635, 9), 0)</f>
        <v>0</v>
      </c>
      <c r="AM635" s="211" cm="1">
        <f t="array" ref="AM635">IF($AK635, INDEX(Appliances, $W635, 10), 0)</f>
        <v>0</v>
      </c>
      <c r="AN635" s="212">
        <f t="shared" ref="AN635:AN698" si="475">IF(AK635, $Q635, 0)</f>
        <v>0</v>
      </c>
      <c r="AO635" s="213">
        <f t="shared" ref="AO635:AO698" si="476">IFERROR($AL635 * AN635 + $AM635, 0)</f>
        <v>0</v>
      </c>
      <c r="AP635" s="222" t="str">
        <f t="shared" ref="AP635:AP698" si="477">IFERROR(1 - R635/AO635, "-")</f>
        <v>-</v>
      </c>
      <c r="AQ635" s="210">
        <f>_xlfn.MAXIFS(Y!$F$61:$J$61, Y!$F$61:$J$61, "&lt;="&amp;AP635)</f>
        <v>0</v>
      </c>
      <c r="AR635" s="210" cm="1">
        <f t="array" ref="AR635">IFERROR(IF(AN635&gt;0, INDEX(Appliances, $W635, MATCH($AQ635, Y!$F$61:$J$61, 0)+3),0), 0)</f>
        <v>0</v>
      </c>
      <c r="AS635" s="64"/>
      <c r="AT635" s="211" t="b">
        <f t="shared" si="465"/>
        <v>0</v>
      </c>
      <c r="AU635" s="211">
        <f t="shared" si="466"/>
        <v>0</v>
      </c>
      <c r="AV635" s="211">
        <f t="shared" si="467"/>
        <v>0</v>
      </c>
      <c r="AW635" s="212">
        <f t="shared" ref="AW635:AW698" si="478">IF(AT635, $N635, 0)</f>
        <v>0</v>
      </c>
      <c r="AX635" s="213">
        <f t="shared" ref="AX635:AX698" si="479">IFERROR(IF(AW635&lt;35, $AU635 * AW635 + $AV635, 0.05), 0)</f>
        <v>0</v>
      </c>
      <c r="AY635" s="222" t="str">
        <f t="shared" ref="AY635:AY698" si="480">IFERROR(1 - AA635/AX635, "-")</f>
        <v>-</v>
      </c>
      <c r="AZ635" s="210">
        <f>_xlfn.MAXIFS(Y!$F$61:$J$61, Y!$F$61:$J$61, "&lt;="&amp;AY635)</f>
        <v>0</v>
      </c>
      <c r="BA635" s="210" cm="1">
        <f t="array" ref="BA635">IFERROR(IF(AW635&gt;0, INDEX(Appliances, $W635, MATCH($AQ635, Y!$F$61:$J$61, 0)+3),0), 0)</f>
        <v>0</v>
      </c>
      <c r="BB635" s="64"/>
    </row>
    <row r="636" spans="1:54" s="264" customFormat="1" ht="12" x14ac:dyDescent="0.2">
      <c r="A636" s="64"/>
      <c r="B636" s="251">
        <v>614</v>
      </c>
      <c r="C636" s="255"/>
      <c r="D636" s="255"/>
      <c r="E636" s="256"/>
      <c r="F636" s="257" t="str">
        <f>IFERROR(VLOOKUP(E636, Z!$A$2:$C$4127, 3, FALSE), "")</f>
        <v/>
      </c>
      <c r="G636" s="258"/>
      <c r="H636" s="255"/>
      <c r="I636" s="255"/>
      <c r="J636" s="256"/>
      <c r="K636" s="259"/>
      <c r="L636" s="260"/>
      <c r="M636" s="253">
        <f t="shared" si="462"/>
        <v>0</v>
      </c>
      <c r="N636" s="261"/>
      <c r="O636" s="260"/>
      <c r="P636" s="253">
        <f t="shared" si="468"/>
        <v>0</v>
      </c>
      <c r="Q636" s="261"/>
      <c r="R636" s="260"/>
      <c r="S636" s="262">
        <f t="shared" si="469"/>
        <v>0</v>
      </c>
      <c r="T636" s="268"/>
      <c r="U636" s="263">
        <f t="shared" si="470"/>
        <v>0</v>
      </c>
      <c r="V636" s="64"/>
      <c r="W636" s="210">
        <f t="shared" ref="W636:W699" si="481">IFERROR(IFERROR(IFERROR( MATCH(G636, INDEX(Appliances,,1), 0), MATCH(G636, INDEX(Appliances,,2), 0)), MATCH(G636, INDEX(Appliances,,3), 0)), 0)</f>
        <v>0</v>
      </c>
      <c r="X636" s="210" t="str">
        <f t="shared" si="471"/>
        <v>-</v>
      </c>
      <c r="Y636" s="210" t="e">
        <f>IF(X636, MATCH(J636, Y!$F$62:$H$62, 0), 0)</f>
        <v>#VALUE!</v>
      </c>
      <c r="Z636" s="210" cm="1">
        <f t="array" ref="Z636">IFERROR(IF($X636, INDEX(Appliances, $W636, $Y636+3), 0), 0)</f>
        <v>0</v>
      </c>
      <c r="AA636" s="64"/>
      <c r="AB636" s="211" t="b">
        <f t="shared" si="463"/>
        <v>0</v>
      </c>
      <c r="AC636" s="211" cm="1">
        <f t="array" ref="AC636">IF($AB636, INDEX(Appliances, $W636, 9), 0)</f>
        <v>0</v>
      </c>
      <c r="AD636" s="211" cm="1">
        <f t="array" ref="AD636">IF($AB636, INDEX(Appliances, $W636, 10), 0)</f>
        <v>0</v>
      </c>
      <c r="AE636" s="212">
        <f t="shared" si="472"/>
        <v>0</v>
      </c>
      <c r="AF636" s="213">
        <f t="shared" si="473"/>
        <v>0</v>
      </c>
      <c r="AG636" s="222" t="str">
        <f t="shared" si="474"/>
        <v>-</v>
      </c>
      <c r="AH636" s="210">
        <f>_xlfn.MAXIFS(Y!$F$61:$J$61, Y!$F$61:$J$61, "&lt;="&amp;AG636)</f>
        <v>0</v>
      </c>
      <c r="AI636" s="210" cm="1">
        <f t="array" ref="AI636">IFERROR(IF(AE636&gt;0, INDEX(Appliances, $W636, MATCH($AH636, Y!$F$61:$J$61, 0)+3),0), 0)</f>
        <v>0</v>
      </c>
      <c r="AJ636" s="64"/>
      <c r="AK636" s="211" t="b">
        <f t="shared" si="464"/>
        <v>0</v>
      </c>
      <c r="AL636" s="211" cm="1">
        <f t="array" ref="AL636">IF($AK636, INDEX(Appliances, $W636, 9), 0)</f>
        <v>0</v>
      </c>
      <c r="AM636" s="211" cm="1">
        <f t="array" ref="AM636">IF($AK636, INDEX(Appliances, $W636, 10), 0)</f>
        <v>0</v>
      </c>
      <c r="AN636" s="212">
        <f t="shared" si="475"/>
        <v>0</v>
      </c>
      <c r="AO636" s="213">
        <f t="shared" si="476"/>
        <v>0</v>
      </c>
      <c r="AP636" s="222" t="str">
        <f t="shared" si="477"/>
        <v>-</v>
      </c>
      <c r="AQ636" s="210">
        <f>_xlfn.MAXIFS(Y!$F$61:$J$61, Y!$F$61:$J$61, "&lt;="&amp;AP636)</f>
        <v>0</v>
      </c>
      <c r="AR636" s="210" cm="1">
        <f t="array" ref="AR636">IFERROR(IF(AN636&gt;0, INDEX(Appliances, $W636, MATCH($AQ636, Y!$F$61:$J$61, 0)+3),0), 0)</f>
        <v>0</v>
      </c>
      <c r="AS636" s="64"/>
      <c r="AT636" s="211" t="b">
        <f t="shared" si="465"/>
        <v>0</v>
      </c>
      <c r="AU636" s="211">
        <f t="shared" si="466"/>
        <v>0</v>
      </c>
      <c r="AV636" s="211">
        <f t="shared" si="467"/>
        <v>0</v>
      </c>
      <c r="AW636" s="212">
        <f t="shared" si="478"/>
        <v>0</v>
      </c>
      <c r="AX636" s="213">
        <f t="shared" si="479"/>
        <v>0</v>
      </c>
      <c r="AY636" s="222" t="str">
        <f t="shared" si="480"/>
        <v>-</v>
      </c>
      <c r="AZ636" s="210">
        <f>_xlfn.MAXIFS(Y!$F$61:$J$61, Y!$F$61:$J$61, "&lt;="&amp;AY636)</f>
        <v>0</v>
      </c>
      <c r="BA636" s="210" cm="1">
        <f t="array" ref="BA636">IFERROR(IF(AW636&gt;0, INDEX(Appliances, $W636, MATCH($AQ636, Y!$F$61:$J$61, 0)+3),0), 0)</f>
        <v>0</v>
      </c>
      <c r="BB636" s="64"/>
    </row>
    <row r="637" spans="1:54" s="264" customFormat="1" ht="12" x14ac:dyDescent="0.2">
      <c r="A637" s="64"/>
      <c r="B637" s="251">
        <v>615</v>
      </c>
      <c r="C637" s="255"/>
      <c r="D637" s="255"/>
      <c r="E637" s="256"/>
      <c r="F637" s="257" t="str">
        <f>IFERROR(VLOOKUP(E637, Z!$A$2:$C$4127, 3, FALSE), "")</f>
        <v/>
      </c>
      <c r="G637" s="258"/>
      <c r="H637" s="255"/>
      <c r="I637" s="255"/>
      <c r="J637" s="256"/>
      <c r="K637" s="259"/>
      <c r="L637" s="260"/>
      <c r="M637" s="253">
        <f t="shared" si="462"/>
        <v>0</v>
      </c>
      <c r="N637" s="261"/>
      <c r="O637" s="260"/>
      <c r="P637" s="253">
        <f t="shared" si="468"/>
        <v>0</v>
      </c>
      <c r="Q637" s="261"/>
      <c r="R637" s="260"/>
      <c r="S637" s="262">
        <f t="shared" si="469"/>
        <v>0</v>
      </c>
      <c r="T637" s="268"/>
      <c r="U637" s="263">
        <f t="shared" si="470"/>
        <v>0</v>
      </c>
      <c r="V637" s="64"/>
      <c r="W637" s="210">
        <f t="shared" si="481"/>
        <v>0</v>
      </c>
      <c r="X637" s="210" t="str">
        <f t="shared" si="471"/>
        <v>-</v>
      </c>
      <c r="Y637" s="210" t="e">
        <f>IF(X637, MATCH(J637, Y!$F$62:$H$62, 0), 0)</f>
        <v>#VALUE!</v>
      </c>
      <c r="Z637" s="210" cm="1">
        <f t="array" ref="Z637">IFERROR(IF($X637, INDEX(Appliances, $W637, $Y637+3), 0), 0)</f>
        <v>0</v>
      </c>
      <c r="AA637" s="64"/>
      <c r="AB637" s="211" t="b">
        <f t="shared" si="463"/>
        <v>0</v>
      </c>
      <c r="AC637" s="211" cm="1">
        <f t="array" ref="AC637">IF($AB637, INDEX(Appliances, $W637, 9), 0)</f>
        <v>0</v>
      </c>
      <c r="AD637" s="211" cm="1">
        <f t="array" ref="AD637">IF($AB637, INDEX(Appliances, $W637, 10), 0)</f>
        <v>0</v>
      </c>
      <c r="AE637" s="212">
        <f t="shared" si="472"/>
        <v>0</v>
      </c>
      <c r="AF637" s="213">
        <f t="shared" si="473"/>
        <v>0</v>
      </c>
      <c r="AG637" s="222" t="str">
        <f t="shared" si="474"/>
        <v>-</v>
      </c>
      <c r="AH637" s="210">
        <f>_xlfn.MAXIFS(Y!$F$61:$J$61, Y!$F$61:$J$61, "&lt;="&amp;AG637)</f>
        <v>0</v>
      </c>
      <c r="AI637" s="210" cm="1">
        <f t="array" ref="AI637">IFERROR(IF(AE637&gt;0, INDEX(Appliances, $W637, MATCH($AH637, Y!$F$61:$J$61, 0)+3),0), 0)</f>
        <v>0</v>
      </c>
      <c r="AJ637" s="64"/>
      <c r="AK637" s="211" t="b">
        <f t="shared" si="464"/>
        <v>0</v>
      </c>
      <c r="AL637" s="211" cm="1">
        <f t="array" ref="AL637">IF($AK637, INDEX(Appliances, $W637, 9), 0)</f>
        <v>0</v>
      </c>
      <c r="AM637" s="211" cm="1">
        <f t="array" ref="AM637">IF($AK637, INDEX(Appliances, $W637, 10), 0)</f>
        <v>0</v>
      </c>
      <c r="AN637" s="212">
        <f t="shared" si="475"/>
        <v>0</v>
      </c>
      <c r="AO637" s="213">
        <f t="shared" si="476"/>
        <v>0</v>
      </c>
      <c r="AP637" s="222" t="str">
        <f t="shared" si="477"/>
        <v>-</v>
      </c>
      <c r="AQ637" s="210">
        <f>_xlfn.MAXIFS(Y!$F$61:$J$61, Y!$F$61:$J$61, "&lt;="&amp;AP637)</f>
        <v>0</v>
      </c>
      <c r="AR637" s="210" cm="1">
        <f t="array" ref="AR637">IFERROR(IF(AN637&gt;0, INDEX(Appliances, $W637, MATCH($AQ637, Y!$F$61:$J$61, 0)+3),0), 0)</f>
        <v>0</v>
      </c>
      <c r="AS637" s="64"/>
      <c r="AT637" s="211" t="b">
        <f t="shared" si="465"/>
        <v>0</v>
      </c>
      <c r="AU637" s="211">
        <f t="shared" si="466"/>
        <v>0</v>
      </c>
      <c r="AV637" s="211">
        <f t="shared" si="467"/>
        <v>0</v>
      </c>
      <c r="AW637" s="212">
        <f t="shared" si="478"/>
        <v>0</v>
      </c>
      <c r="AX637" s="213">
        <f t="shared" si="479"/>
        <v>0</v>
      </c>
      <c r="AY637" s="222" t="str">
        <f t="shared" si="480"/>
        <v>-</v>
      </c>
      <c r="AZ637" s="210">
        <f>_xlfn.MAXIFS(Y!$F$61:$J$61, Y!$F$61:$J$61, "&lt;="&amp;AY637)</f>
        <v>0</v>
      </c>
      <c r="BA637" s="210" cm="1">
        <f t="array" ref="BA637">IFERROR(IF(AW637&gt;0, INDEX(Appliances, $W637, MATCH($AQ637, Y!$F$61:$J$61, 0)+3),0), 0)</f>
        <v>0</v>
      </c>
      <c r="BB637" s="64"/>
    </row>
    <row r="638" spans="1:54" s="264" customFormat="1" ht="12" x14ac:dyDescent="0.2">
      <c r="A638" s="64"/>
      <c r="B638" s="251">
        <v>616</v>
      </c>
      <c r="C638" s="255"/>
      <c r="D638" s="255"/>
      <c r="E638" s="256"/>
      <c r="F638" s="257" t="str">
        <f>IFERROR(VLOOKUP(E638, Z!$A$2:$C$4127, 3, FALSE), "")</f>
        <v/>
      </c>
      <c r="G638" s="258"/>
      <c r="H638" s="255"/>
      <c r="I638" s="255"/>
      <c r="J638" s="256"/>
      <c r="K638" s="259"/>
      <c r="L638" s="260"/>
      <c r="M638" s="253">
        <f t="shared" si="462"/>
        <v>0</v>
      </c>
      <c r="N638" s="261"/>
      <c r="O638" s="260"/>
      <c r="P638" s="253">
        <f t="shared" si="468"/>
        <v>0</v>
      </c>
      <c r="Q638" s="261"/>
      <c r="R638" s="260"/>
      <c r="S638" s="262">
        <f t="shared" si="469"/>
        <v>0</v>
      </c>
      <c r="T638" s="268"/>
      <c r="U638" s="263">
        <f t="shared" si="470"/>
        <v>0</v>
      </c>
      <c r="V638" s="64"/>
      <c r="W638" s="210">
        <f t="shared" si="481"/>
        <v>0</v>
      </c>
      <c r="X638" s="210" t="str">
        <f t="shared" si="471"/>
        <v>-</v>
      </c>
      <c r="Y638" s="210" t="e">
        <f>IF(X638, MATCH(J638, Y!$F$62:$H$62, 0), 0)</f>
        <v>#VALUE!</v>
      </c>
      <c r="Z638" s="210" cm="1">
        <f t="array" ref="Z638">IFERROR(IF($X638, INDEX(Appliances, $W638, $Y638+3), 0), 0)</f>
        <v>0</v>
      </c>
      <c r="AA638" s="64"/>
      <c r="AB638" s="211" t="b">
        <f t="shared" si="463"/>
        <v>0</v>
      </c>
      <c r="AC638" s="211" cm="1">
        <f t="array" ref="AC638">IF($AB638, INDEX(Appliances, $W638, 9), 0)</f>
        <v>0</v>
      </c>
      <c r="AD638" s="211" cm="1">
        <f t="array" ref="AD638">IF($AB638, INDEX(Appliances, $W638, 10), 0)</f>
        <v>0</v>
      </c>
      <c r="AE638" s="212">
        <f t="shared" si="472"/>
        <v>0</v>
      </c>
      <c r="AF638" s="213">
        <f t="shared" si="473"/>
        <v>0</v>
      </c>
      <c r="AG638" s="222" t="str">
        <f t="shared" si="474"/>
        <v>-</v>
      </c>
      <c r="AH638" s="210">
        <f>_xlfn.MAXIFS(Y!$F$61:$J$61, Y!$F$61:$J$61, "&lt;="&amp;AG638)</f>
        <v>0</v>
      </c>
      <c r="AI638" s="210" cm="1">
        <f t="array" ref="AI638">IFERROR(IF(AE638&gt;0, INDEX(Appliances, $W638, MATCH($AH638, Y!$F$61:$J$61, 0)+3),0), 0)</f>
        <v>0</v>
      </c>
      <c r="AJ638" s="64"/>
      <c r="AK638" s="211" t="b">
        <f t="shared" si="464"/>
        <v>0</v>
      </c>
      <c r="AL638" s="211" cm="1">
        <f t="array" ref="AL638">IF($AK638, INDEX(Appliances, $W638, 9), 0)</f>
        <v>0</v>
      </c>
      <c r="AM638" s="211" cm="1">
        <f t="array" ref="AM638">IF($AK638, INDEX(Appliances, $W638, 10), 0)</f>
        <v>0</v>
      </c>
      <c r="AN638" s="212">
        <f t="shared" si="475"/>
        <v>0</v>
      </c>
      <c r="AO638" s="213">
        <f t="shared" si="476"/>
        <v>0</v>
      </c>
      <c r="AP638" s="222" t="str">
        <f t="shared" si="477"/>
        <v>-</v>
      </c>
      <c r="AQ638" s="210">
        <f>_xlfn.MAXIFS(Y!$F$61:$J$61, Y!$F$61:$J$61, "&lt;="&amp;AP638)</f>
        <v>0</v>
      </c>
      <c r="AR638" s="210" cm="1">
        <f t="array" ref="AR638">IFERROR(IF(AN638&gt;0, INDEX(Appliances, $W638, MATCH($AQ638, Y!$F$61:$J$61, 0)+3),0), 0)</f>
        <v>0</v>
      </c>
      <c r="AS638" s="64"/>
      <c r="AT638" s="211" t="b">
        <f t="shared" si="465"/>
        <v>0</v>
      </c>
      <c r="AU638" s="211">
        <f t="shared" si="466"/>
        <v>0</v>
      </c>
      <c r="AV638" s="211">
        <f t="shared" si="467"/>
        <v>0</v>
      </c>
      <c r="AW638" s="212">
        <f t="shared" si="478"/>
        <v>0</v>
      </c>
      <c r="AX638" s="213">
        <f t="shared" si="479"/>
        <v>0</v>
      </c>
      <c r="AY638" s="222" t="str">
        <f t="shared" si="480"/>
        <v>-</v>
      </c>
      <c r="AZ638" s="210">
        <f>_xlfn.MAXIFS(Y!$F$61:$J$61, Y!$F$61:$J$61, "&lt;="&amp;AY638)</f>
        <v>0</v>
      </c>
      <c r="BA638" s="210" cm="1">
        <f t="array" ref="BA638">IFERROR(IF(AW638&gt;0, INDEX(Appliances, $W638, MATCH($AQ638, Y!$F$61:$J$61, 0)+3),0), 0)</f>
        <v>0</v>
      </c>
      <c r="BB638" s="64"/>
    </row>
    <row r="639" spans="1:54" s="264" customFormat="1" ht="12" x14ac:dyDescent="0.2">
      <c r="A639" s="64"/>
      <c r="B639" s="251">
        <v>617</v>
      </c>
      <c r="C639" s="255"/>
      <c r="D639" s="255"/>
      <c r="E639" s="256"/>
      <c r="F639" s="257" t="str">
        <f>IFERROR(VLOOKUP(E639, Z!$A$2:$C$4127, 3, FALSE), "")</f>
        <v/>
      </c>
      <c r="G639" s="258"/>
      <c r="H639" s="255"/>
      <c r="I639" s="255"/>
      <c r="J639" s="256"/>
      <c r="K639" s="259"/>
      <c r="L639" s="260"/>
      <c r="M639" s="253">
        <f t="shared" si="462"/>
        <v>0</v>
      </c>
      <c r="N639" s="261"/>
      <c r="O639" s="260"/>
      <c r="P639" s="253">
        <f t="shared" si="468"/>
        <v>0</v>
      </c>
      <c r="Q639" s="261"/>
      <c r="R639" s="260"/>
      <c r="S639" s="262">
        <f t="shared" si="469"/>
        <v>0</v>
      </c>
      <c r="T639" s="268"/>
      <c r="U639" s="263">
        <f t="shared" si="470"/>
        <v>0</v>
      </c>
      <c r="V639" s="64"/>
      <c r="W639" s="210">
        <f t="shared" si="481"/>
        <v>0</v>
      </c>
      <c r="X639" s="210" t="str">
        <f t="shared" si="471"/>
        <v>-</v>
      </c>
      <c r="Y639" s="210" t="e">
        <f>IF(X639, MATCH(J639, Y!$F$62:$H$62, 0), 0)</f>
        <v>#VALUE!</v>
      </c>
      <c r="Z639" s="210" cm="1">
        <f t="array" ref="Z639">IFERROR(IF($X639, INDEX(Appliances, $W639, $Y639+3), 0), 0)</f>
        <v>0</v>
      </c>
      <c r="AA639" s="64"/>
      <c r="AB639" s="211" t="b">
        <f t="shared" si="463"/>
        <v>0</v>
      </c>
      <c r="AC639" s="211" cm="1">
        <f t="array" ref="AC639">IF($AB639, INDEX(Appliances, $W639, 9), 0)</f>
        <v>0</v>
      </c>
      <c r="AD639" s="211" cm="1">
        <f t="array" ref="AD639">IF($AB639, INDEX(Appliances, $W639, 10), 0)</f>
        <v>0</v>
      </c>
      <c r="AE639" s="212">
        <f t="shared" si="472"/>
        <v>0</v>
      </c>
      <c r="AF639" s="213">
        <f t="shared" si="473"/>
        <v>0</v>
      </c>
      <c r="AG639" s="222" t="str">
        <f t="shared" si="474"/>
        <v>-</v>
      </c>
      <c r="AH639" s="210">
        <f>_xlfn.MAXIFS(Y!$F$61:$J$61, Y!$F$61:$J$61, "&lt;="&amp;AG639)</f>
        <v>0</v>
      </c>
      <c r="AI639" s="210" cm="1">
        <f t="array" ref="AI639">IFERROR(IF(AE639&gt;0, INDEX(Appliances, $W639, MATCH($AH639, Y!$F$61:$J$61, 0)+3),0), 0)</f>
        <v>0</v>
      </c>
      <c r="AJ639" s="64"/>
      <c r="AK639" s="211" t="b">
        <f t="shared" si="464"/>
        <v>0</v>
      </c>
      <c r="AL639" s="211" cm="1">
        <f t="array" ref="AL639">IF($AK639, INDEX(Appliances, $W639, 9), 0)</f>
        <v>0</v>
      </c>
      <c r="AM639" s="211" cm="1">
        <f t="array" ref="AM639">IF($AK639, INDEX(Appliances, $W639, 10), 0)</f>
        <v>0</v>
      </c>
      <c r="AN639" s="212">
        <f t="shared" si="475"/>
        <v>0</v>
      </c>
      <c r="AO639" s="213">
        <f t="shared" si="476"/>
        <v>0</v>
      </c>
      <c r="AP639" s="222" t="str">
        <f t="shared" si="477"/>
        <v>-</v>
      </c>
      <c r="AQ639" s="210">
        <f>_xlfn.MAXIFS(Y!$F$61:$J$61, Y!$F$61:$J$61, "&lt;="&amp;AP639)</f>
        <v>0</v>
      </c>
      <c r="AR639" s="210" cm="1">
        <f t="array" ref="AR639">IFERROR(IF(AN639&gt;0, INDEX(Appliances, $W639, MATCH($AQ639, Y!$F$61:$J$61, 0)+3),0), 0)</f>
        <v>0</v>
      </c>
      <c r="AS639" s="64"/>
      <c r="AT639" s="211" t="b">
        <f t="shared" si="465"/>
        <v>0</v>
      </c>
      <c r="AU639" s="211">
        <f t="shared" si="466"/>
        <v>0</v>
      </c>
      <c r="AV639" s="211">
        <f t="shared" si="467"/>
        <v>0</v>
      </c>
      <c r="AW639" s="212">
        <f t="shared" si="478"/>
        <v>0</v>
      </c>
      <c r="AX639" s="213">
        <f t="shared" si="479"/>
        <v>0</v>
      </c>
      <c r="AY639" s="222" t="str">
        <f t="shared" si="480"/>
        <v>-</v>
      </c>
      <c r="AZ639" s="210">
        <f>_xlfn.MAXIFS(Y!$F$61:$J$61, Y!$F$61:$J$61, "&lt;="&amp;AY639)</f>
        <v>0</v>
      </c>
      <c r="BA639" s="210" cm="1">
        <f t="array" ref="BA639">IFERROR(IF(AW639&gt;0, INDEX(Appliances, $W639, MATCH($AQ639, Y!$F$61:$J$61, 0)+3),0), 0)</f>
        <v>0</v>
      </c>
      <c r="BB639" s="64"/>
    </row>
    <row r="640" spans="1:54" s="264" customFormat="1" ht="12" x14ac:dyDescent="0.2">
      <c r="A640" s="64"/>
      <c r="B640" s="251">
        <v>618</v>
      </c>
      <c r="C640" s="255"/>
      <c r="D640" s="255"/>
      <c r="E640" s="256"/>
      <c r="F640" s="257" t="str">
        <f>IFERROR(VLOOKUP(E640, Z!$A$2:$C$4127, 3, FALSE), "")</f>
        <v/>
      </c>
      <c r="G640" s="258"/>
      <c r="H640" s="255"/>
      <c r="I640" s="255"/>
      <c r="J640" s="256"/>
      <c r="K640" s="259"/>
      <c r="L640" s="260"/>
      <c r="M640" s="253">
        <f t="shared" si="462"/>
        <v>0</v>
      </c>
      <c r="N640" s="261"/>
      <c r="O640" s="260"/>
      <c r="P640" s="253">
        <f t="shared" si="468"/>
        <v>0</v>
      </c>
      <c r="Q640" s="261"/>
      <c r="R640" s="260"/>
      <c r="S640" s="262">
        <f t="shared" si="469"/>
        <v>0</v>
      </c>
      <c r="T640" s="268"/>
      <c r="U640" s="263">
        <f t="shared" si="470"/>
        <v>0</v>
      </c>
      <c r="V640" s="64"/>
      <c r="W640" s="210">
        <f t="shared" si="481"/>
        <v>0</v>
      </c>
      <c r="X640" s="210" t="str">
        <f t="shared" si="471"/>
        <v>-</v>
      </c>
      <c r="Y640" s="210" t="e">
        <f>IF(X640, MATCH(J640, Y!$F$62:$H$62, 0), 0)</f>
        <v>#VALUE!</v>
      </c>
      <c r="Z640" s="210" cm="1">
        <f t="array" ref="Z640">IFERROR(IF($X640, INDEX(Appliances, $W640, $Y640+3), 0), 0)</f>
        <v>0</v>
      </c>
      <c r="AA640" s="64"/>
      <c r="AB640" s="211" t="b">
        <f t="shared" si="463"/>
        <v>0</v>
      </c>
      <c r="AC640" s="211" cm="1">
        <f t="array" ref="AC640">IF($AB640, INDEX(Appliances, $W640, 9), 0)</f>
        <v>0</v>
      </c>
      <c r="AD640" s="211" cm="1">
        <f t="array" ref="AD640">IF($AB640, INDEX(Appliances, $W640, 10), 0)</f>
        <v>0</v>
      </c>
      <c r="AE640" s="212">
        <f t="shared" si="472"/>
        <v>0</v>
      </c>
      <c r="AF640" s="213">
        <f t="shared" si="473"/>
        <v>0</v>
      </c>
      <c r="AG640" s="222" t="str">
        <f t="shared" si="474"/>
        <v>-</v>
      </c>
      <c r="AH640" s="210">
        <f>_xlfn.MAXIFS(Y!$F$61:$J$61, Y!$F$61:$J$61, "&lt;="&amp;AG640)</f>
        <v>0</v>
      </c>
      <c r="AI640" s="210" cm="1">
        <f t="array" ref="AI640">IFERROR(IF(AE640&gt;0, INDEX(Appliances, $W640, MATCH($AH640, Y!$F$61:$J$61, 0)+3),0), 0)</f>
        <v>0</v>
      </c>
      <c r="AJ640" s="64"/>
      <c r="AK640" s="211" t="b">
        <f t="shared" si="464"/>
        <v>0</v>
      </c>
      <c r="AL640" s="211" cm="1">
        <f t="array" ref="AL640">IF($AK640, INDEX(Appliances, $W640, 9), 0)</f>
        <v>0</v>
      </c>
      <c r="AM640" s="211" cm="1">
        <f t="array" ref="AM640">IF($AK640, INDEX(Appliances, $W640, 10), 0)</f>
        <v>0</v>
      </c>
      <c r="AN640" s="212">
        <f t="shared" si="475"/>
        <v>0</v>
      </c>
      <c r="AO640" s="213">
        <f t="shared" si="476"/>
        <v>0</v>
      </c>
      <c r="AP640" s="222" t="str">
        <f t="shared" si="477"/>
        <v>-</v>
      </c>
      <c r="AQ640" s="210">
        <f>_xlfn.MAXIFS(Y!$F$61:$J$61, Y!$F$61:$J$61, "&lt;="&amp;AP640)</f>
        <v>0</v>
      </c>
      <c r="AR640" s="210" cm="1">
        <f t="array" ref="AR640">IFERROR(IF(AN640&gt;0, INDEX(Appliances, $W640, MATCH($AQ640, Y!$F$61:$J$61, 0)+3),0), 0)</f>
        <v>0</v>
      </c>
      <c r="AS640" s="64"/>
      <c r="AT640" s="211" t="b">
        <f t="shared" si="465"/>
        <v>0</v>
      </c>
      <c r="AU640" s="211">
        <f t="shared" si="466"/>
        <v>0</v>
      </c>
      <c r="AV640" s="211">
        <f t="shared" si="467"/>
        <v>0</v>
      </c>
      <c r="AW640" s="212">
        <f t="shared" si="478"/>
        <v>0</v>
      </c>
      <c r="AX640" s="213">
        <f t="shared" si="479"/>
        <v>0</v>
      </c>
      <c r="AY640" s="222" t="str">
        <f t="shared" si="480"/>
        <v>-</v>
      </c>
      <c r="AZ640" s="210">
        <f>_xlfn.MAXIFS(Y!$F$61:$J$61, Y!$F$61:$J$61, "&lt;="&amp;AY640)</f>
        <v>0</v>
      </c>
      <c r="BA640" s="210" cm="1">
        <f t="array" ref="BA640">IFERROR(IF(AW640&gt;0, INDEX(Appliances, $W640, MATCH($AQ640, Y!$F$61:$J$61, 0)+3),0), 0)</f>
        <v>0</v>
      </c>
      <c r="BB640" s="64"/>
    </row>
    <row r="641" spans="1:54" s="264" customFormat="1" ht="12" x14ac:dyDescent="0.2">
      <c r="A641" s="64"/>
      <c r="B641" s="251">
        <v>619</v>
      </c>
      <c r="C641" s="255"/>
      <c r="D641" s="255"/>
      <c r="E641" s="256"/>
      <c r="F641" s="257" t="str">
        <f>IFERROR(VLOOKUP(E641, Z!$A$2:$C$4127, 3, FALSE), "")</f>
        <v/>
      </c>
      <c r="G641" s="258"/>
      <c r="H641" s="255"/>
      <c r="I641" s="255"/>
      <c r="J641" s="256"/>
      <c r="K641" s="259"/>
      <c r="L641" s="260"/>
      <c r="M641" s="253">
        <f t="shared" si="462"/>
        <v>0</v>
      </c>
      <c r="N641" s="261"/>
      <c r="O641" s="260"/>
      <c r="P641" s="253">
        <f t="shared" si="468"/>
        <v>0</v>
      </c>
      <c r="Q641" s="261"/>
      <c r="R641" s="260"/>
      <c r="S641" s="262">
        <f t="shared" si="469"/>
        <v>0</v>
      </c>
      <c r="T641" s="268"/>
      <c r="U641" s="263">
        <f t="shared" si="470"/>
        <v>0</v>
      </c>
      <c r="V641" s="64"/>
      <c r="W641" s="210">
        <f t="shared" si="481"/>
        <v>0</v>
      </c>
      <c r="X641" s="210" t="str">
        <f t="shared" si="471"/>
        <v>-</v>
      </c>
      <c r="Y641" s="210" t="e">
        <f>IF(X641, MATCH(J641, Y!$F$62:$H$62, 0), 0)</f>
        <v>#VALUE!</v>
      </c>
      <c r="Z641" s="210" cm="1">
        <f t="array" ref="Z641">IFERROR(IF($X641, INDEX(Appliances, $W641, $Y641+3), 0), 0)</f>
        <v>0</v>
      </c>
      <c r="AA641" s="64"/>
      <c r="AB641" s="211" t="b">
        <f t="shared" si="463"/>
        <v>0</v>
      </c>
      <c r="AC641" s="211" cm="1">
        <f t="array" ref="AC641">IF($AB641, INDEX(Appliances, $W641, 9), 0)</f>
        <v>0</v>
      </c>
      <c r="AD641" s="211" cm="1">
        <f t="array" ref="AD641">IF($AB641, INDEX(Appliances, $W641, 10), 0)</f>
        <v>0</v>
      </c>
      <c r="AE641" s="212">
        <f t="shared" si="472"/>
        <v>0</v>
      </c>
      <c r="AF641" s="213">
        <f t="shared" si="473"/>
        <v>0</v>
      </c>
      <c r="AG641" s="222" t="str">
        <f t="shared" si="474"/>
        <v>-</v>
      </c>
      <c r="AH641" s="210">
        <f>_xlfn.MAXIFS(Y!$F$61:$J$61, Y!$F$61:$J$61, "&lt;="&amp;AG641)</f>
        <v>0</v>
      </c>
      <c r="AI641" s="210" cm="1">
        <f t="array" ref="AI641">IFERROR(IF(AE641&gt;0, INDEX(Appliances, $W641, MATCH($AH641, Y!$F$61:$J$61, 0)+3),0), 0)</f>
        <v>0</v>
      </c>
      <c r="AJ641" s="64"/>
      <c r="AK641" s="211" t="b">
        <f t="shared" si="464"/>
        <v>0</v>
      </c>
      <c r="AL641" s="211" cm="1">
        <f t="array" ref="AL641">IF($AK641, INDEX(Appliances, $W641, 9), 0)</f>
        <v>0</v>
      </c>
      <c r="AM641" s="211" cm="1">
        <f t="array" ref="AM641">IF($AK641, INDEX(Appliances, $W641, 10), 0)</f>
        <v>0</v>
      </c>
      <c r="AN641" s="212">
        <f t="shared" si="475"/>
        <v>0</v>
      </c>
      <c r="AO641" s="213">
        <f t="shared" si="476"/>
        <v>0</v>
      </c>
      <c r="AP641" s="222" t="str">
        <f t="shared" si="477"/>
        <v>-</v>
      </c>
      <c r="AQ641" s="210">
        <f>_xlfn.MAXIFS(Y!$F$61:$J$61, Y!$F$61:$J$61, "&lt;="&amp;AP641)</f>
        <v>0</v>
      </c>
      <c r="AR641" s="210" cm="1">
        <f t="array" ref="AR641">IFERROR(IF(AN641&gt;0, INDEX(Appliances, $W641, MATCH($AQ641, Y!$F$61:$J$61, 0)+3),0), 0)</f>
        <v>0</v>
      </c>
      <c r="AS641" s="64"/>
      <c r="AT641" s="211" t="b">
        <f t="shared" si="465"/>
        <v>0</v>
      </c>
      <c r="AU641" s="211">
        <f t="shared" si="466"/>
        <v>0</v>
      </c>
      <c r="AV641" s="211">
        <f t="shared" si="467"/>
        <v>0</v>
      </c>
      <c r="AW641" s="212">
        <f t="shared" si="478"/>
        <v>0</v>
      </c>
      <c r="AX641" s="213">
        <f t="shared" si="479"/>
        <v>0</v>
      </c>
      <c r="AY641" s="222" t="str">
        <f t="shared" si="480"/>
        <v>-</v>
      </c>
      <c r="AZ641" s="210">
        <f>_xlfn.MAXIFS(Y!$F$61:$J$61, Y!$F$61:$J$61, "&lt;="&amp;AY641)</f>
        <v>0</v>
      </c>
      <c r="BA641" s="210" cm="1">
        <f t="array" ref="BA641">IFERROR(IF(AW641&gt;0, INDEX(Appliances, $W641, MATCH($AQ641, Y!$F$61:$J$61, 0)+3),0), 0)</f>
        <v>0</v>
      </c>
      <c r="BB641" s="64"/>
    </row>
    <row r="642" spans="1:54" s="264" customFormat="1" ht="12" x14ac:dyDescent="0.2">
      <c r="A642" s="64"/>
      <c r="B642" s="251">
        <v>620</v>
      </c>
      <c r="C642" s="255"/>
      <c r="D642" s="255"/>
      <c r="E642" s="256"/>
      <c r="F642" s="257" t="str">
        <f>IFERROR(VLOOKUP(E642, Z!$A$2:$C$4127, 3, FALSE), "")</f>
        <v/>
      </c>
      <c r="G642" s="258"/>
      <c r="H642" s="255"/>
      <c r="I642" s="255"/>
      <c r="J642" s="256"/>
      <c r="K642" s="259"/>
      <c r="L642" s="260"/>
      <c r="M642" s="253">
        <f t="shared" si="462"/>
        <v>0</v>
      </c>
      <c r="N642" s="261"/>
      <c r="O642" s="260"/>
      <c r="P642" s="253">
        <f t="shared" si="468"/>
        <v>0</v>
      </c>
      <c r="Q642" s="261"/>
      <c r="R642" s="260"/>
      <c r="S642" s="262">
        <f t="shared" si="469"/>
        <v>0</v>
      </c>
      <c r="T642" s="268"/>
      <c r="U642" s="263">
        <f t="shared" si="470"/>
        <v>0</v>
      </c>
      <c r="V642" s="64"/>
      <c r="W642" s="210">
        <f t="shared" si="481"/>
        <v>0</v>
      </c>
      <c r="X642" s="210" t="str">
        <f t="shared" si="471"/>
        <v>-</v>
      </c>
      <c r="Y642" s="210" t="e">
        <f>IF(X642, MATCH(J642, Y!$F$62:$H$62, 0), 0)</f>
        <v>#VALUE!</v>
      </c>
      <c r="Z642" s="210" cm="1">
        <f t="array" ref="Z642">IFERROR(IF($X642, INDEX(Appliances, $W642, $Y642+3), 0), 0)</f>
        <v>0</v>
      </c>
      <c r="AA642" s="64"/>
      <c r="AB642" s="211" t="b">
        <f t="shared" si="463"/>
        <v>0</v>
      </c>
      <c r="AC642" s="211" cm="1">
        <f t="array" ref="AC642">IF($AB642, INDEX(Appliances, $W642, 9), 0)</f>
        <v>0</v>
      </c>
      <c r="AD642" s="211" cm="1">
        <f t="array" ref="AD642">IF($AB642, INDEX(Appliances, $W642, 10), 0)</f>
        <v>0</v>
      </c>
      <c r="AE642" s="212">
        <f t="shared" si="472"/>
        <v>0</v>
      </c>
      <c r="AF642" s="213">
        <f t="shared" si="473"/>
        <v>0</v>
      </c>
      <c r="AG642" s="222" t="str">
        <f t="shared" si="474"/>
        <v>-</v>
      </c>
      <c r="AH642" s="210">
        <f>_xlfn.MAXIFS(Y!$F$61:$J$61, Y!$F$61:$J$61, "&lt;="&amp;AG642)</f>
        <v>0</v>
      </c>
      <c r="AI642" s="210" cm="1">
        <f t="array" ref="AI642">IFERROR(IF(AE642&gt;0, INDEX(Appliances, $W642, MATCH($AH642, Y!$F$61:$J$61, 0)+3),0), 0)</f>
        <v>0</v>
      </c>
      <c r="AJ642" s="64"/>
      <c r="AK642" s="211" t="b">
        <f t="shared" si="464"/>
        <v>0</v>
      </c>
      <c r="AL642" s="211" cm="1">
        <f t="array" ref="AL642">IF($AK642, INDEX(Appliances, $W642, 9), 0)</f>
        <v>0</v>
      </c>
      <c r="AM642" s="211" cm="1">
        <f t="array" ref="AM642">IF($AK642, INDEX(Appliances, $W642, 10), 0)</f>
        <v>0</v>
      </c>
      <c r="AN642" s="212">
        <f t="shared" si="475"/>
        <v>0</v>
      </c>
      <c r="AO642" s="213">
        <f t="shared" si="476"/>
        <v>0</v>
      </c>
      <c r="AP642" s="222" t="str">
        <f t="shared" si="477"/>
        <v>-</v>
      </c>
      <c r="AQ642" s="210">
        <f>_xlfn.MAXIFS(Y!$F$61:$J$61, Y!$F$61:$J$61, "&lt;="&amp;AP642)</f>
        <v>0</v>
      </c>
      <c r="AR642" s="210" cm="1">
        <f t="array" ref="AR642">IFERROR(IF(AN642&gt;0, INDEX(Appliances, $W642, MATCH($AQ642, Y!$F$61:$J$61, 0)+3),0), 0)</f>
        <v>0</v>
      </c>
      <c r="AS642" s="64"/>
      <c r="AT642" s="211" t="b">
        <f t="shared" si="465"/>
        <v>0</v>
      </c>
      <c r="AU642" s="211">
        <f t="shared" si="466"/>
        <v>0</v>
      </c>
      <c r="AV642" s="211">
        <f t="shared" si="467"/>
        <v>0</v>
      </c>
      <c r="AW642" s="212">
        <f t="shared" si="478"/>
        <v>0</v>
      </c>
      <c r="AX642" s="213">
        <f t="shared" si="479"/>
        <v>0</v>
      </c>
      <c r="AY642" s="222" t="str">
        <f t="shared" si="480"/>
        <v>-</v>
      </c>
      <c r="AZ642" s="210">
        <f>_xlfn.MAXIFS(Y!$F$61:$J$61, Y!$F$61:$J$61, "&lt;="&amp;AY642)</f>
        <v>0</v>
      </c>
      <c r="BA642" s="210" cm="1">
        <f t="array" ref="BA642">IFERROR(IF(AW642&gt;0, INDEX(Appliances, $W642, MATCH($AQ642, Y!$F$61:$J$61, 0)+3),0), 0)</f>
        <v>0</v>
      </c>
      <c r="BB642" s="64"/>
    </row>
    <row r="643" spans="1:54" s="264" customFormat="1" ht="12" x14ac:dyDescent="0.2">
      <c r="A643" s="64"/>
      <c r="B643" s="251">
        <v>621</v>
      </c>
      <c r="C643" s="255"/>
      <c r="D643" s="255"/>
      <c r="E643" s="256"/>
      <c r="F643" s="257" t="str">
        <f>IFERROR(VLOOKUP(E643, Z!$A$2:$C$4127, 3, FALSE), "")</f>
        <v/>
      </c>
      <c r="G643" s="258"/>
      <c r="H643" s="255"/>
      <c r="I643" s="255"/>
      <c r="J643" s="256"/>
      <c r="K643" s="259"/>
      <c r="L643" s="260"/>
      <c r="M643" s="253">
        <f t="shared" si="462"/>
        <v>0</v>
      </c>
      <c r="N643" s="261"/>
      <c r="O643" s="260"/>
      <c r="P643" s="253">
        <f t="shared" si="468"/>
        <v>0</v>
      </c>
      <c r="Q643" s="261"/>
      <c r="R643" s="260"/>
      <c r="S643" s="262">
        <f t="shared" si="469"/>
        <v>0</v>
      </c>
      <c r="T643" s="268"/>
      <c r="U643" s="263">
        <f t="shared" si="470"/>
        <v>0</v>
      </c>
      <c r="V643" s="64"/>
      <c r="W643" s="210">
        <f t="shared" si="481"/>
        <v>0</v>
      </c>
      <c r="X643" s="210" t="str">
        <f t="shared" si="471"/>
        <v>-</v>
      </c>
      <c r="Y643" s="210" t="e">
        <f>IF(X643, MATCH(J643, Y!$F$62:$H$62, 0), 0)</f>
        <v>#VALUE!</v>
      </c>
      <c r="Z643" s="210" cm="1">
        <f t="array" ref="Z643">IFERROR(IF($X643, INDEX(Appliances, $W643, $Y643+3), 0), 0)</f>
        <v>0</v>
      </c>
      <c r="AA643" s="64"/>
      <c r="AB643" s="211" t="b">
        <f t="shared" si="463"/>
        <v>0</v>
      </c>
      <c r="AC643" s="211" cm="1">
        <f t="array" ref="AC643">IF($AB643, INDEX(Appliances, $W643, 9), 0)</f>
        <v>0</v>
      </c>
      <c r="AD643" s="211" cm="1">
        <f t="array" ref="AD643">IF($AB643, INDEX(Appliances, $W643, 10), 0)</f>
        <v>0</v>
      </c>
      <c r="AE643" s="212">
        <f t="shared" si="472"/>
        <v>0</v>
      </c>
      <c r="AF643" s="213">
        <f t="shared" si="473"/>
        <v>0</v>
      </c>
      <c r="AG643" s="222" t="str">
        <f t="shared" si="474"/>
        <v>-</v>
      </c>
      <c r="AH643" s="210">
        <f>_xlfn.MAXIFS(Y!$F$61:$J$61, Y!$F$61:$J$61, "&lt;="&amp;AG643)</f>
        <v>0</v>
      </c>
      <c r="AI643" s="210" cm="1">
        <f t="array" ref="AI643">IFERROR(IF(AE643&gt;0, INDEX(Appliances, $W643, MATCH($AH643, Y!$F$61:$J$61, 0)+3),0), 0)</f>
        <v>0</v>
      </c>
      <c r="AJ643" s="64"/>
      <c r="AK643" s="211" t="b">
        <f t="shared" si="464"/>
        <v>0</v>
      </c>
      <c r="AL643" s="211" cm="1">
        <f t="array" ref="AL643">IF($AK643, INDEX(Appliances, $W643, 9), 0)</f>
        <v>0</v>
      </c>
      <c r="AM643" s="211" cm="1">
        <f t="array" ref="AM643">IF($AK643, INDEX(Appliances, $W643, 10), 0)</f>
        <v>0</v>
      </c>
      <c r="AN643" s="212">
        <f t="shared" si="475"/>
        <v>0</v>
      </c>
      <c r="AO643" s="213">
        <f t="shared" si="476"/>
        <v>0</v>
      </c>
      <c r="AP643" s="222" t="str">
        <f t="shared" si="477"/>
        <v>-</v>
      </c>
      <c r="AQ643" s="210">
        <f>_xlfn.MAXIFS(Y!$F$61:$J$61, Y!$F$61:$J$61, "&lt;="&amp;AP643)</f>
        <v>0</v>
      </c>
      <c r="AR643" s="210" cm="1">
        <f t="array" ref="AR643">IFERROR(IF(AN643&gt;0, INDEX(Appliances, $W643, MATCH($AQ643, Y!$F$61:$J$61, 0)+3),0), 0)</f>
        <v>0</v>
      </c>
      <c r="AS643" s="64"/>
      <c r="AT643" s="211" t="b">
        <f t="shared" si="465"/>
        <v>0</v>
      </c>
      <c r="AU643" s="211">
        <f t="shared" si="466"/>
        <v>0</v>
      </c>
      <c r="AV643" s="211">
        <f t="shared" si="467"/>
        <v>0</v>
      </c>
      <c r="AW643" s="212">
        <f t="shared" si="478"/>
        <v>0</v>
      </c>
      <c r="AX643" s="213">
        <f t="shared" si="479"/>
        <v>0</v>
      </c>
      <c r="AY643" s="222" t="str">
        <f t="shared" si="480"/>
        <v>-</v>
      </c>
      <c r="AZ643" s="210">
        <f>_xlfn.MAXIFS(Y!$F$61:$J$61, Y!$F$61:$J$61, "&lt;="&amp;AY643)</f>
        <v>0</v>
      </c>
      <c r="BA643" s="210" cm="1">
        <f t="array" ref="BA643">IFERROR(IF(AW643&gt;0, INDEX(Appliances, $W643, MATCH($AQ643, Y!$F$61:$J$61, 0)+3),0), 0)</f>
        <v>0</v>
      </c>
      <c r="BB643" s="64"/>
    </row>
    <row r="644" spans="1:54" s="264" customFormat="1" ht="12" x14ac:dyDescent="0.2">
      <c r="A644" s="64"/>
      <c r="B644" s="251">
        <v>622</v>
      </c>
      <c r="C644" s="255"/>
      <c r="D644" s="255"/>
      <c r="E644" s="256"/>
      <c r="F644" s="257" t="str">
        <f>IFERROR(VLOOKUP(E644, Z!$A$2:$C$4127, 3, FALSE), "")</f>
        <v/>
      </c>
      <c r="G644" s="258"/>
      <c r="H644" s="255"/>
      <c r="I644" s="255"/>
      <c r="J644" s="256"/>
      <c r="K644" s="259"/>
      <c r="L644" s="260"/>
      <c r="M644" s="253">
        <f t="shared" si="462"/>
        <v>0</v>
      </c>
      <c r="N644" s="261"/>
      <c r="O644" s="260"/>
      <c r="P644" s="253">
        <f t="shared" si="468"/>
        <v>0</v>
      </c>
      <c r="Q644" s="261"/>
      <c r="R644" s="260"/>
      <c r="S644" s="262">
        <f t="shared" si="469"/>
        <v>0</v>
      </c>
      <c r="T644" s="268"/>
      <c r="U644" s="263">
        <f t="shared" si="470"/>
        <v>0</v>
      </c>
      <c r="V644" s="64"/>
      <c r="W644" s="210">
        <f t="shared" si="481"/>
        <v>0</v>
      </c>
      <c r="X644" s="210" t="str">
        <f t="shared" si="471"/>
        <v>-</v>
      </c>
      <c r="Y644" s="210" t="e">
        <f>IF(X644, MATCH(J644, Y!$F$62:$H$62, 0), 0)</f>
        <v>#VALUE!</v>
      </c>
      <c r="Z644" s="210" cm="1">
        <f t="array" ref="Z644">IFERROR(IF($X644, INDEX(Appliances, $W644, $Y644+3), 0), 0)</f>
        <v>0</v>
      </c>
      <c r="AA644" s="64"/>
      <c r="AB644" s="211" t="b">
        <f t="shared" si="463"/>
        <v>0</v>
      </c>
      <c r="AC644" s="211" cm="1">
        <f t="array" ref="AC644">IF($AB644, INDEX(Appliances, $W644, 9), 0)</f>
        <v>0</v>
      </c>
      <c r="AD644" s="211" cm="1">
        <f t="array" ref="AD644">IF($AB644, INDEX(Appliances, $W644, 10), 0)</f>
        <v>0</v>
      </c>
      <c r="AE644" s="212">
        <f t="shared" si="472"/>
        <v>0</v>
      </c>
      <c r="AF644" s="213">
        <f t="shared" si="473"/>
        <v>0</v>
      </c>
      <c r="AG644" s="222" t="str">
        <f t="shared" si="474"/>
        <v>-</v>
      </c>
      <c r="AH644" s="210">
        <f>_xlfn.MAXIFS(Y!$F$61:$J$61, Y!$F$61:$J$61, "&lt;="&amp;AG644)</f>
        <v>0</v>
      </c>
      <c r="AI644" s="210" cm="1">
        <f t="array" ref="AI644">IFERROR(IF(AE644&gt;0, INDEX(Appliances, $W644, MATCH($AH644, Y!$F$61:$J$61, 0)+3),0), 0)</f>
        <v>0</v>
      </c>
      <c r="AJ644" s="64"/>
      <c r="AK644" s="211" t="b">
        <f t="shared" si="464"/>
        <v>0</v>
      </c>
      <c r="AL644" s="211" cm="1">
        <f t="array" ref="AL644">IF($AK644, INDEX(Appliances, $W644, 9), 0)</f>
        <v>0</v>
      </c>
      <c r="AM644" s="211" cm="1">
        <f t="array" ref="AM644">IF($AK644, INDEX(Appliances, $W644, 10), 0)</f>
        <v>0</v>
      </c>
      <c r="AN644" s="212">
        <f t="shared" si="475"/>
        <v>0</v>
      </c>
      <c r="AO644" s="213">
        <f t="shared" si="476"/>
        <v>0</v>
      </c>
      <c r="AP644" s="222" t="str">
        <f t="shared" si="477"/>
        <v>-</v>
      </c>
      <c r="AQ644" s="210">
        <f>_xlfn.MAXIFS(Y!$F$61:$J$61, Y!$F$61:$J$61, "&lt;="&amp;AP644)</f>
        <v>0</v>
      </c>
      <c r="AR644" s="210" cm="1">
        <f t="array" ref="AR644">IFERROR(IF(AN644&gt;0, INDEX(Appliances, $W644, MATCH($AQ644, Y!$F$61:$J$61, 0)+3),0), 0)</f>
        <v>0</v>
      </c>
      <c r="AS644" s="64"/>
      <c r="AT644" s="211" t="b">
        <f t="shared" si="465"/>
        <v>0</v>
      </c>
      <c r="AU644" s="211">
        <f t="shared" si="466"/>
        <v>0</v>
      </c>
      <c r="AV644" s="211">
        <f t="shared" si="467"/>
        <v>0</v>
      </c>
      <c r="AW644" s="212">
        <f t="shared" si="478"/>
        <v>0</v>
      </c>
      <c r="AX644" s="213">
        <f t="shared" si="479"/>
        <v>0</v>
      </c>
      <c r="AY644" s="222" t="str">
        <f t="shared" si="480"/>
        <v>-</v>
      </c>
      <c r="AZ644" s="210">
        <f>_xlfn.MAXIFS(Y!$F$61:$J$61, Y!$F$61:$J$61, "&lt;="&amp;AY644)</f>
        <v>0</v>
      </c>
      <c r="BA644" s="210" cm="1">
        <f t="array" ref="BA644">IFERROR(IF(AW644&gt;0, INDEX(Appliances, $W644, MATCH($AQ644, Y!$F$61:$J$61, 0)+3),0), 0)</f>
        <v>0</v>
      </c>
      <c r="BB644" s="64"/>
    </row>
    <row r="645" spans="1:54" s="264" customFormat="1" ht="12" x14ac:dyDescent="0.2">
      <c r="A645" s="64"/>
      <c r="B645" s="251">
        <v>623</v>
      </c>
      <c r="C645" s="255"/>
      <c r="D645" s="255"/>
      <c r="E645" s="256"/>
      <c r="F645" s="257" t="str">
        <f>IFERROR(VLOOKUP(E645, Z!$A$2:$C$4127, 3, FALSE), "")</f>
        <v/>
      </c>
      <c r="G645" s="258"/>
      <c r="H645" s="255"/>
      <c r="I645" s="255"/>
      <c r="J645" s="256"/>
      <c r="K645" s="259"/>
      <c r="L645" s="260"/>
      <c r="M645" s="253">
        <f t="shared" si="462"/>
        <v>0</v>
      </c>
      <c r="N645" s="261"/>
      <c r="O645" s="260"/>
      <c r="P645" s="253">
        <f t="shared" si="468"/>
        <v>0</v>
      </c>
      <c r="Q645" s="261"/>
      <c r="R645" s="260"/>
      <c r="S645" s="262">
        <f t="shared" si="469"/>
        <v>0</v>
      </c>
      <c r="T645" s="268"/>
      <c r="U645" s="263">
        <f t="shared" si="470"/>
        <v>0</v>
      </c>
      <c r="V645" s="64"/>
      <c r="W645" s="210">
        <f t="shared" si="481"/>
        <v>0</v>
      </c>
      <c r="X645" s="210" t="str">
        <f t="shared" si="471"/>
        <v>-</v>
      </c>
      <c r="Y645" s="210" t="e">
        <f>IF(X645, MATCH(J645, Y!$F$62:$H$62, 0), 0)</f>
        <v>#VALUE!</v>
      </c>
      <c r="Z645" s="210" cm="1">
        <f t="array" ref="Z645">IFERROR(IF($X645, INDEX(Appliances, $W645, $Y645+3), 0), 0)</f>
        <v>0</v>
      </c>
      <c r="AA645" s="64"/>
      <c r="AB645" s="211" t="b">
        <f t="shared" si="463"/>
        <v>0</v>
      </c>
      <c r="AC645" s="211" cm="1">
        <f t="array" ref="AC645">IF($AB645, INDEX(Appliances, $W645, 9), 0)</f>
        <v>0</v>
      </c>
      <c r="AD645" s="211" cm="1">
        <f t="array" ref="AD645">IF($AB645, INDEX(Appliances, $W645, 10), 0)</f>
        <v>0</v>
      </c>
      <c r="AE645" s="212">
        <f t="shared" si="472"/>
        <v>0</v>
      </c>
      <c r="AF645" s="213">
        <f t="shared" si="473"/>
        <v>0</v>
      </c>
      <c r="AG645" s="222" t="str">
        <f t="shared" si="474"/>
        <v>-</v>
      </c>
      <c r="AH645" s="210">
        <f>_xlfn.MAXIFS(Y!$F$61:$J$61, Y!$F$61:$J$61, "&lt;="&amp;AG645)</f>
        <v>0</v>
      </c>
      <c r="AI645" s="210" cm="1">
        <f t="array" ref="AI645">IFERROR(IF(AE645&gt;0, INDEX(Appliances, $W645, MATCH($AH645, Y!$F$61:$J$61, 0)+3),0), 0)</f>
        <v>0</v>
      </c>
      <c r="AJ645" s="64"/>
      <c r="AK645" s="211" t="b">
        <f t="shared" si="464"/>
        <v>0</v>
      </c>
      <c r="AL645" s="211" cm="1">
        <f t="array" ref="AL645">IF($AK645, INDEX(Appliances, $W645, 9), 0)</f>
        <v>0</v>
      </c>
      <c r="AM645" s="211" cm="1">
        <f t="array" ref="AM645">IF($AK645, INDEX(Appliances, $W645, 10), 0)</f>
        <v>0</v>
      </c>
      <c r="AN645" s="212">
        <f t="shared" si="475"/>
        <v>0</v>
      </c>
      <c r="AO645" s="213">
        <f t="shared" si="476"/>
        <v>0</v>
      </c>
      <c r="AP645" s="222" t="str">
        <f t="shared" si="477"/>
        <v>-</v>
      </c>
      <c r="AQ645" s="210">
        <f>_xlfn.MAXIFS(Y!$F$61:$J$61, Y!$F$61:$J$61, "&lt;="&amp;AP645)</f>
        <v>0</v>
      </c>
      <c r="AR645" s="210" cm="1">
        <f t="array" ref="AR645">IFERROR(IF(AN645&gt;0, INDEX(Appliances, $W645, MATCH($AQ645, Y!$F$61:$J$61, 0)+3),0), 0)</f>
        <v>0</v>
      </c>
      <c r="AS645" s="64"/>
      <c r="AT645" s="211" t="b">
        <f t="shared" si="465"/>
        <v>0</v>
      </c>
      <c r="AU645" s="211">
        <f t="shared" si="466"/>
        <v>0</v>
      </c>
      <c r="AV645" s="211">
        <f t="shared" si="467"/>
        <v>0</v>
      </c>
      <c r="AW645" s="212">
        <f t="shared" si="478"/>
        <v>0</v>
      </c>
      <c r="AX645" s="213">
        <f t="shared" si="479"/>
        <v>0</v>
      </c>
      <c r="AY645" s="222" t="str">
        <f t="shared" si="480"/>
        <v>-</v>
      </c>
      <c r="AZ645" s="210">
        <f>_xlfn.MAXIFS(Y!$F$61:$J$61, Y!$F$61:$J$61, "&lt;="&amp;AY645)</f>
        <v>0</v>
      </c>
      <c r="BA645" s="210" cm="1">
        <f t="array" ref="BA645">IFERROR(IF(AW645&gt;0, INDEX(Appliances, $W645, MATCH($AQ645, Y!$F$61:$J$61, 0)+3),0), 0)</f>
        <v>0</v>
      </c>
      <c r="BB645" s="64"/>
    </row>
    <row r="646" spans="1:54" s="264" customFormat="1" ht="12" x14ac:dyDescent="0.2">
      <c r="A646" s="64"/>
      <c r="B646" s="251">
        <v>624</v>
      </c>
      <c r="C646" s="255"/>
      <c r="D646" s="255"/>
      <c r="E646" s="256"/>
      <c r="F646" s="257" t="str">
        <f>IFERROR(VLOOKUP(E646, Z!$A$2:$C$4127, 3, FALSE), "")</f>
        <v/>
      </c>
      <c r="G646" s="258"/>
      <c r="H646" s="255"/>
      <c r="I646" s="255"/>
      <c r="J646" s="256"/>
      <c r="K646" s="259"/>
      <c r="L646" s="260"/>
      <c r="M646" s="253">
        <f t="shared" si="462"/>
        <v>0</v>
      </c>
      <c r="N646" s="261"/>
      <c r="O646" s="260"/>
      <c r="P646" s="253">
        <f t="shared" si="468"/>
        <v>0</v>
      </c>
      <c r="Q646" s="261"/>
      <c r="R646" s="260"/>
      <c r="S646" s="262">
        <f t="shared" si="469"/>
        <v>0</v>
      </c>
      <c r="T646" s="268"/>
      <c r="U646" s="263">
        <f t="shared" si="470"/>
        <v>0</v>
      </c>
      <c r="V646" s="64"/>
      <c r="W646" s="210">
        <f t="shared" si="481"/>
        <v>0</v>
      </c>
      <c r="X646" s="210" t="str">
        <f t="shared" si="471"/>
        <v>-</v>
      </c>
      <c r="Y646" s="210" t="e">
        <f>IF(X646, MATCH(J646, Y!$F$62:$H$62, 0), 0)</f>
        <v>#VALUE!</v>
      </c>
      <c r="Z646" s="210" cm="1">
        <f t="array" ref="Z646">IFERROR(IF($X646, INDEX(Appliances, $W646, $Y646+3), 0), 0)</f>
        <v>0</v>
      </c>
      <c r="AA646" s="64"/>
      <c r="AB646" s="211" t="b">
        <f t="shared" si="463"/>
        <v>0</v>
      </c>
      <c r="AC646" s="211" cm="1">
        <f t="array" ref="AC646">IF($AB646, INDEX(Appliances, $W646, 9), 0)</f>
        <v>0</v>
      </c>
      <c r="AD646" s="211" cm="1">
        <f t="array" ref="AD646">IF($AB646, INDEX(Appliances, $W646, 10), 0)</f>
        <v>0</v>
      </c>
      <c r="AE646" s="212">
        <f t="shared" si="472"/>
        <v>0</v>
      </c>
      <c r="AF646" s="213">
        <f t="shared" si="473"/>
        <v>0</v>
      </c>
      <c r="AG646" s="222" t="str">
        <f t="shared" si="474"/>
        <v>-</v>
      </c>
      <c r="AH646" s="210">
        <f>_xlfn.MAXIFS(Y!$F$61:$J$61, Y!$F$61:$J$61, "&lt;="&amp;AG646)</f>
        <v>0</v>
      </c>
      <c r="AI646" s="210" cm="1">
        <f t="array" ref="AI646">IFERROR(IF(AE646&gt;0, INDEX(Appliances, $W646, MATCH($AH646, Y!$F$61:$J$61, 0)+3),0), 0)</f>
        <v>0</v>
      </c>
      <c r="AJ646" s="64"/>
      <c r="AK646" s="211" t="b">
        <f t="shared" si="464"/>
        <v>0</v>
      </c>
      <c r="AL646" s="211" cm="1">
        <f t="array" ref="AL646">IF($AK646, INDEX(Appliances, $W646, 9), 0)</f>
        <v>0</v>
      </c>
      <c r="AM646" s="211" cm="1">
        <f t="array" ref="AM646">IF($AK646, INDEX(Appliances, $W646, 10), 0)</f>
        <v>0</v>
      </c>
      <c r="AN646" s="212">
        <f t="shared" si="475"/>
        <v>0</v>
      </c>
      <c r="AO646" s="213">
        <f t="shared" si="476"/>
        <v>0</v>
      </c>
      <c r="AP646" s="222" t="str">
        <f t="shared" si="477"/>
        <v>-</v>
      </c>
      <c r="AQ646" s="210">
        <f>_xlfn.MAXIFS(Y!$F$61:$J$61, Y!$F$61:$J$61, "&lt;="&amp;AP646)</f>
        <v>0</v>
      </c>
      <c r="AR646" s="210" cm="1">
        <f t="array" ref="AR646">IFERROR(IF(AN646&gt;0, INDEX(Appliances, $W646, MATCH($AQ646, Y!$F$61:$J$61, 0)+3),0), 0)</f>
        <v>0</v>
      </c>
      <c r="AS646" s="64"/>
      <c r="AT646" s="211" t="b">
        <f t="shared" si="465"/>
        <v>0</v>
      </c>
      <c r="AU646" s="211">
        <f t="shared" si="466"/>
        <v>0</v>
      </c>
      <c r="AV646" s="211">
        <f t="shared" si="467"/>
        <v>0</v>
      </c>
      <c r="AW646" s="212">
        <f t="shared" si="478"/>
        <v>0</v>
      </c>
      <c r="AX646" s="213">
        <f t="shared" si="479"/>
        <v>0</v>
      </c>
      <c r="AY646" s="222" t="str">
        <f t="shared" si="480"/>
        <v>-</v>
      </c>
      <c r="AZ646" s="210">
        <f>_xlfn.MAXIFS(Y!$F$61:$J$61, Y!$F$61:$J$61, "&lt;="&amp;AY646)</f>
        <v>0</v>
      </c>
      <c r="BA646" s="210" cm="1">
        <f t="array" ref="BA646">IFERROR(IF(AW646&gt;0, INDEX(Appliances, $W646, MATCH($AQ646, Y!$F$61:$J$61, 0)+3),0), 0)</f>
        <v>0</v>
      </c>
      <c r="BB646" s="64"/>
    </row>
    <row r="647" spans="1:54" s="264" customFormat="1" ht="12" x14ac:dyDescent="0.2">
      <c r="A647" s="64"/>
      <c r="B647" s="251">
        <v>625</v>
      </c>
      <c r="C647" s="255"/>
      <c r="D647" s="255"/>
      <c r="E647" s="256"/>
      <c r="F647" s="257" t="str">
        <f>IFERROR(VLOOKUP(E647, Z!$A$2:$C$4127, 3, FALSE), "")</f>
        <v/>
      </c>
      <c r="G647" s="258"/>
      <c r="H647" s="255"/>
      <c r="I647" s="255"/>
      <c r="J647" s="256"/>
      <c r="K647" s="259"/>
      <c r="L647" s="260"/>
      <c r="M647" s="253">
        <f t="shared" si="462"/>
        <v>0</v>
      </c>
      <c r="N647" s="261"/>
      <c r="O647" s="260"/>
      <c r="P647" s="253">
        <f t="shared" si="468"/>
        <v>0</v>
      </c>
      <c r="Q647" s="261"/>
      <c r="R647" s="260"/>
      <c r="S647" s="262">
        <f t="shared" si="469"/>
        <v>0</v>
      </c>
      <c r="T647" s="268"/>
      <c r="U647" s="263">
        <f t="shared" si="470"/>
        <v>0</v>
      </c>
      <c r="V647" s="64"/>
      <c r="W647" s="210">
        <f t="shared" si="481"/>
        <v>0</v>
      </c>
      <c r="X647" s="210" t="str">
        <f t="shared" si="471"/>
        <v>-</v>
      </c>
      <c r="Y647" s="210" t="e">
        <f>IF(X647, MATCH(J647, Y!$F$62:$H$62, 0), 0)</f>
        <v>#VALUE!</v>
      </c>
      <c r="Z647" s="210" cm="1">
        <f t="array" ref="Z647">IFERROR(IF($X647, INDEX(Appliances, $W647, $Y647+3), 0), 0)</f>
        <v>0</v>
      </c>
      <c r="AA647" s="64"/>
      <c r="AB647" s="211" t="b">
        <f t="shared" si="463"/>
        <v>0</v>
      </c>
      <c r="AC647" s="211" cm="1">
        <f t="array" ref="AC647">IF($AB647, INDEX(Appliances, $W647, 9), 0)</f>
        <v>0</v>
      </c>
      <c r="AD647" s="211" cm="1">
        <f t="array" ref="AD647">IF($AB647, INDEX(Appliances, $W647, 10), 0)</f>
        <v>0</v>
      </c>
      <c r="AE647" s="212">
        <f t="shared" si="472"/>
        <v>0</v>
      </c>
      <c r="AF647" s="213">
        <f t="shared" si="473"/>
        <v>0</v>
      </c>
      <c r="AG647" s="222" t="str">
        <f t="shared" si="474"/>
        <v>-</v>
      </c>
      <c r="AH647" s="210">
        <f>_xlfn.MAXIFS(Y!$F$61:$J$61, Y!$F$61:$J$61, "&lt;="&amp;AG647)</f>
        <v>0</v>
      </c>
      <c r="AI647" s="210" cm="1">
        <f t="array" ref="AI647">IFERROR(IF(AE647&gt;0, INDEX(Appliances, $W647, MATCH($AH647, Y!$F$61:$J$61, 0)+3),0), 0)</f>
        <v>0</v>
      </c>
      <c r="AJ647" s="64"/>
      <c r="AK647" s="211" t="b">
        <f t="shared" si="464"/>
        <v>0</v>
      </c>
      <c r="AL647" s="211" cm="1">
        <f t="array" ref="AL647">IF($AK647, INDEX(Appliances, $W647, 9), 0)</f>
        <v>0</v>
      </c>
      <c r="AM647" s="211" cm="1">
        <f t="array" ref="AM647">IF($AK647, INDEX(Appliances, $W647, 10), 0)</f>
        <v>0</v>
      </c>
      <c r="AN647" s="212">
        <f t="shared" si="475"/>
        <v>0</v>
      </c>
      <c r="AO647" s="213">
        <f t="shared" si="476"/>
        <v>0</v>
      </c>
      <c r="AP647" s="222" t="str">
        <f t="shared" si="477"/>
        <v>-</v>
      </c>
      <c r="AQ647" s="210">
        <f>_xlfn.MAXIFS(Y!$F$61:$J$61, Y!$F$61:$J$61, "&lt;="&amp;AP647)</f>
        <v>0</v>
      </c>
      <c r="AR647" s="210" cm="1">
        <f t="array" ref="AR647">IFERROR(IF(AN647&gt;0, INDEX(Appliances, $W647, MATCH($AQ647, Y!$F$61:$J$61, 0)+3),0), 0)</f>
        <v>0</v>
      </c>
      <c r="AS647" s="64"/>
      <c r="AT647" s="211" t="b">
        <f t="shared" si="465"/>
        <v>0</v>
      </c>
      <c r="AU647" s="211">
        <f t="shared" si="466"/>
        <v>0</v>
      </c>
      <c r="AV647" s="211">
        <f t="shared" si="467"/>
        <v>0</v>
      </c>
      <c r="AW647" s="212">
        <f t="shared" si="478"/>
        <v>0</v>
      </c>
      <c r="AX647" s="213">
        <f t="shared" si="479"/>
        <v>0</v>
      </c>
      <c r="AY647" s="222" t="str">
        <f t="shared" si="480"/>
        <v>-</v>
      </c>
      <c r="AZ647" s="210">
        <f>_xlfn.MAXIFS(Y!$F$61:$J$61, Y!$F$61:$J$61, "&lt;="&amp;AY647)</f>
        <v>0</v>
      </c>
      <c r="BA647" s="210" cm="1">
        <f t="array" ref="BA647">IFERROR(IF(AW647&gt;0, INDEX(Appliances, $W647, MATCH($AQ647, Y!$F$61:$J$61, 0)+3),0), 0)</f>
        <v>0</v>
      </c>
      <c r="BB647" s="64"/>
    </row>
    <row r="648" spans="1:54" s="264" customFormat="1" ht="12" x14ac:dyDescent="0.2">
      <c r="A648" s="64"/>
      <c r="B648" s="251">
        <v>626</v>
      </c>
      <c r="C648" s="255"/>
      <c r="D648" s="255"/>
      <c r="E648" s="256"/>
      <c r="F648" s="257" t="str">
        <f>IFERROR(VLOOKUP(E648, Z!$A$2:$C$4127, 3, FALSE), "")</f>
        <v/>
      </c>
      <c r="G648" s="258"/>
      <c r="H648" s="255"/>
      <c r="I648" s="255"/>
      <c r="J648" s="256"/>
      <c r="K648" s="259"/>
      <c r="L648" s="260"/>
      <c r="M648" s="253">
        <f t="shared" si="462"/>
        <v>0</v>
      </c>
      <c r="N648" s="261"/>
      <c r="O648" s="260"/>
      <c r="P648" s="253">
        <f t="shared" si="468"/>
        <v>0</v>
      </c>
      <c r="Q648" s="261"/>
      <c r="R648" s="260"/>
      <c r="S648" s="262">
        <f t="shared" si="469"/>
        <v>0</v>
      </c>
      <c r="T648" s="268"/>
      <c r="U648" s="263">
        <f t="shared" si="470"/>
        <v>0</v>
      </c>
      <c r="V648" s="64"/>
      <c r="W648" s="210">
        <f t="shared" si="481"/>
        <v>0</v>
      </c>
      <c r="X648" s="210" t="str">
        <f t="shared" si="471"/>
        <v>-</v>
      </c>
      <c r="Y648" s="210" t="e">
        <f>IF(X648, MATCH(J648, Y!$F$62:$H$62, 0), 0)</f>
        <v>#VALUE!</v>
      </c>
      <c r="Z648" s="210" cm="1">
        <f t="array" ref="Z648">IFERROR(IF($X648, INDEX(Appliances, $W648, $Y648+3), 0), 0)</f>
        <v>0</v>
      </c>
      <c r="AA648" s="64"/>
      <c r="AB648" s="211" t="b">
        <f t="shared" si="463"/>
        <v>0</v>
      </c>
      <c r="AC648" s="211" cm="1">
        <f t="array" ref="AC648">IF($AB648, INDEX(Appliances, $W648, 9), 0)</f>
        <v>0</v>
      </c>
      <c r="AD648" s="211" cm="1">
        <f t="array" ref="AD648">IF($AB648, INDEX(Appliances, $W648, 10), 0)</f>
        <v>0</v>
      </c>
      <c r="AE648" s="212">
        <f t="shared" si="472"/>
        <v>0</v>
      </c>
      <c r="AF648" s="213">
        <f t="shared" si="473"/>
        <v>0</v>
      </c>
      <c r="AG648" s="222" t="str">
        <f t="shared" si="474"/>
        <v>-</v>
      </c>
      <c r="AH648" s="210">
        <f>_xlfn.MAXIFS(Y!$F$61:$J$61, Y!$F$61:$J$61, "&lt;="&amp;AG648)</f>
        <v>0</v>
      </c>
      <c r="AI648" s="210" cm="1">
        <f t="array" ref="AI648">IFERROR(IF(AE648&gt;0, INDEX(Appliances, $W648, MATCH($AH648, Y!$F$61:$J$61, 0)+3),0), 0)</f>
        <v>0</v>
      </c>
      <c r="AJ648" s="64"/>
      <c r="AK648" s="211" t="b">
        <f t="shared" si="464"/>
        <v>0</v>
      </c>
      <c r="AL648" s="211" cm="1">
        <f t="array" ref="AL648">IF($AK648, INDEX(Appliances, $W648, 9), 0)</f>
        <v>0</v>
      </c>
      <c r="AM648" s="211" cm="1">
        <f t="array" ref="AM648">IF($AK648, INDEX(Appliances, $W648, 10), 0)</f>
        <v>0</v>
      </c>
      <c r="AN648" s="212">
        <f t="shared" si="475"/>
        <v>0</v>
      </c>
      <c r="AO648" s="213">
        <f t="shared" si="476"/>
        <v>0</v>
      </c>
      <c r="AP648" s="222" t="str">
        <f t="shared" si="477"/>
        <v>-</v>
      </c>
      <c r="AQ648" s="210">
        <f>_xlfn.MAXIFS(Y!$F$61:$J$61, Y!$F$61:$J$61, "&lt;="&amp;AP648)</f>
        <v>0</v>
      </c>
      <c r="AR648" s="210" cm="1">
        <f t="array" ref="AR648">IFERROR(IF(AN648&gt;0, INDEX(Appliances, $W648, MATCH($AQ648, Y!$F$61:$J$61, 0)+3),0), 0)</f>
        <v>0</v>
      </c>
      <c r="AS648" s="64"/>
      <c r="AT648" s="211" t="b">
        <f t="shared" si="465"/>
        <v>0</v>
      </c>
      <c r="AU648" s="211">
        <f t="shared" si="466"/>
        <v>0</v>
      </c>
      <c r="AV648" s="211">
        <f t="shared" si="467"/>
        <v>0</v>
      </c>
      <c r="AW648" s="212">
        <f t="shared" si="478"/>
        <v>0</v>
      </c>
      <c r="AX648" s="213">
        <f t="shared" si="479"/>
        <v>0</v>
      </c>
      <c r="AY648" s="222" t="str">
        <f t="shared" si="480"/>
        <v>-</v>
      </c>
      <c r="AZ648" s="210">
        <f>_xlfn.MAXIFS(Y!$F$61:$J$61, Y!$F$61:$J$61, "&lt;="&amp;AY648)</f>
        <v>0</v>
      </c>
      <c r="BA648" s="210" cm="1">
        <f t="array" ref="BA648">IFERROR(IF(AW648&gt;0, INDEX(Appliances, $W648, MATCH($AQ648, Y!$F$61:$J$61, 0)+3),0), 0)</f>
        <v>0</v>
      </c>
      <c r="BB648" s="64"/>
    </row>
    <row r="649" spans="1:54" s="264" customFormat="1" ht="12" x14ac:dyDescent="0.2">
      <c r="A649" s="64"/>
      <c r="B649" s="251">
        <v>627</v>
      </c>
      <c r="C649" s="255"/>
      <c r="D649" s="255"/>
      <c r="E649" s="256"/>
      <c r="F649" s="257" t="str">
        <f>IFERROR(VLOOKUP(E649, Z!$A$2:$C$4127, 3, FALSE), "")</f>
        <v/>
      </c>
      <c r="G649" s="258"/>
      <c r="H649" s="255"/>
      <c r="I649" s="255"/>
      <c r="J649" s="256"/>
      <c r="K649" s="259"/>
      <c r="L649" s="260"/>
      <c r="M649" s="253">
        <f t="shared" si="462"/>
        <v>0</v>
      </c>
      <c r="N649" s="261"/>
      <c r="O649" s="260"/>
      <c r="P649" s="253">
        <f t="shared" si="468"/>
        <v>0</v>
      </c>
      <c r="Q649" s="261"/>
      <c r="R649" s="260"/>
      <c r="S649" s="262">
        <f t="shared" si="469"/>
        <v>0</v>
      </c>
      <c r="T649" s="268"/>
      <c r="U649" s="263">
        <f t="shared" si="470"/>
        <v>0</v>
      </c>
      <c r="V649" s="64"/>
      <c r="W649" s="210">
        <f t="shared" si="481"/>
        <v>0</v>
      </c>
      <c r="X649" s="210" t="str">
        <f t="shared" si="471"/>
        <v>-</v>
      </c>
      <c r="Y649" s="210" t="e">
        <f>IF(X649, MATCH(J649, Y!$F$62:$H$62, 0), 0)</f>
        <v>#VALUE!</v>
      </c>
      <c r="Z649" s="210" cm="1">
        <f t="array" ref="Z649">IFERROR(IF($X649, INDEX(Appliances, $W649, $Y649+3), 0), 0)</f>
        <v>0</v>
      </c>
      <c r="AA649" s="64"/>
      <c r="AB649" s="211" t="b">
        <f t="shared" si="463"/>
        <v>0</v>
      </c>
      <c r="AC649" s="211" cm="1">
        <f t="array" ref="AC649">IF($AB649, INDEX(Appliances, $W649, 9), 0)</f>
        <v>0</v>
      </c>
      <c r="AD649" s="211" cm="1">
        <f t="array" ref="AD649">IF($AB649, INDEX(Appliances, $W649, 10), 0)</f>
        <v>0</v>
      </c>
      <c r="AE649" s="212">
        <f t="shared" si="472"/>
        <v>0</v>
      </c>
      <c r="AF649" s="213">
        <f t="shared" si="473"/>
        <v>0</v>
      </c>
      <c r="AG649" s="222" t="str">
        <f t="shared" si="474"/>
        <v>-</v>
      </c>
      <c r="AH649" s="210">
        <f>_xlfn.MAXIFS(Y!$F$61:$J$61, Y!$F$61:$J$61, "&lt;="&amp;AG649)</f>
        <v>0</v>
      </c>
      <c r="AI649" s="210" cm="1">
        <f t="array" ref="AI649">IFERROR(IF(AE649&gt;0, INDEX(Appliances, $W649, MATCH($AH649, Y!$F$61:$J$61, 0)+3),0), 0)</f>
        <v>0</v>
      </c>
      <c r="AJ649" s="64"/>
      <c r="AK649" s="211" t="b">
        <f t="shared" si="464"/>
        <v>0</v>
      </c>
      <c r="AL649" s="211" cm="1">
        <f t="array" ref="AL649">IF($AK649, INDEX(Appliances, $W649, 9), 0)</f>
        <v>0</v>
      </c>
      <c r="AM649" s="211" cm="1">
        <f t="array" ref="AM649">IF($AK649, INDEX(Appliances, $W649, 10), 0)</f>
        <v>0</v>
      </c>
      <c r="AN649" s="212">
        <f t="shared" si="475"/>
        <v>0</v>
      </c>
      <c r="AO649" s="213">
        <f t="shared" si="476"/>
        <v>0</v>
      </c>
      <c r="AP649" s="222" t="str">
        <f t="shared" si="477"/>
        <v>-</v>
      </c>
      <c r="AQ649" s="210">
        <f>_xlfn.MAXIFS(Y!$F$61:$J$61, Y!$F$61:$J$61, "&lt;="&amp;AP649)</f>
        <v>0</v>
      </c>
      <c r="AR649" s="210" cm="1">
        <f t="array" ref="AR649">IFERROR(IF(AN649&gt;0, INDEX(Appliances, $W649, MATCH($AQ649, Y!$F$61:$J$61, 0)+3),0), 0)</f>
        <v>0</v>
      </c>
      <c r="AS649" s="64"/>
      <c r="AT649" s="211" t="b">
        <f t="shared" si="465"/>
        <v>0</v>
      </c>
      <c r="AU649" s="211">
        <f t="shared" si="466"/>
        <v>0</v>
      </c>
      <c r="AV649" s="211">
        <f t="shared" si="467"/>
        <v>0</v>
      </c>
      <c r="AW649" s="212">
        <f t="shared" si="478"/>
        <v>0</v>
      </c>
      <c r="AX649" s="213">
        <f t="shared" si="479"/>
        <v>0</v>
      </c>
      <c r="AY649" s="222" t="str">
        <f t="shared" si="480"/>
        <v>-</v>
      </c>
      <c r="AZ649" s="210">
        <f>_xlfn.MAXIFS(Y!$F$61:$J$61, Y!$F$61:$J$61, "&lt;="&amp;AY649)</f>
        <v>0</v>
      </c>
      <c r="BA649" s="210" cm="1">
        <f t="array" ref="BA649">IFERROR(IF(AW649&gt;0, INDEX(Appliances, $W649, MATCH($AQ649, Y!$F$61:$J$61, 0)+3),0), 0)</f>
        <v>0</v>
      </c>
      <c r="BB649" s="64"/>
    </row>
    <row r="650" spans="1:54" s="264" customFormat="1" ht="12" x14ac:dyDescent="0.2">
      <c r="A650" s="64"/>
      <c r="B650" s="251">
        <v>628</v>
      </c>
      <c r="C650" s="255"/>
      <c r="D650" s="255"/>
      <c r="E650" s="256"/>
      <c r="F650" s="257" t="str">
        <f>IFERROR(VLOOKUP(E650, Z!$A$2:$C$4127, 3, FALSE), "")</f>
        <v/>
      </c>
      <c r="G650" s="258"/>
      <c r="H650" s="255"/>
      <c r="I650" s="255"/>
      <c r="J650" s="256"/>
      <c r="K650" s="259"/>
      <c r="L650" s="260"/>
      <c r="M650" s="253">
        <f t="shared" si="462"/>
        <v>0</v>
      </c>
      <c r="N650" s="261"/>
      <c r="O650" s="260"/>
      <c r="P650" s="253">
        <f t="shared" si="468"/>
        <v>0</v>
      </c>
      <c r="Q650" s="261"/>
      <c r="R650" s="260"/>
      <c r="S650" s="262">
        <f t="shared" si="469"/>
        <v>0</v>
      </c>
      <c r="T650" s="268"/>
      <c r="U650" s="263">
        <f t="shared" si="470"/>
        <v>0</v>
      </c>
      <c r="V650" s="64"/>
      <c r="W650" s="210">
        <f t="shared" si="481"/>
        <v>0</v>
      </c>
      <c r="X650" s="210" t="str">
        <f t="shared" si="471"/>
        <v>-</v>
      </c>
      <c r="Y650" s="210" t="e">
        <f>IF(X650, MATCH(J650, Y!$F$62:$H$62, 0), 0)</f>
        <v>#VALUE!</v>
      </c>
      <c r="Z650" s="210" cm="1">
        <f t="array" ref="Z650">IFERROR(IF($X650, INDEX(Appliances, $W650, $Y650+3), 0), 0)</f>
        <v>0</v>
      </c>
      <c r="AA650" s="64"/>
      <c r="AB650" s="211" t="b">
        <f t="shared" si="463"/>
        <v>0</v>
      </c>
      <c r="AC650" s="211" cm="1">
        <f t="array" ref="AC650">IF($AB650, INDEX(Appliances, $W650, 9), 0)</f>
        <v>0</v>
      </c>
      <c r="AD650" s="211" cm="1">
        <f t="array" ref="AD650">IF($AB650, INDEX(Appliances, $W650, 10), 0)</f>
        <v>0</v>
      </c>
      <c r="AE650" s="212">
        <f t="shared" si="472"/>
        <v>0</v>
      </c>
      <c r="AF650" s="213">
        <f t="shared" si="473"/>
        <v>0</v>
      </c>
      <c r="AG650" s="222" t="str">
        <f t="shared" si="474"/>
        <v>-</v>
      </c>
      <c r="AH650" s="210">
        <f>_xlfn.MAXIFS(Y!$F$61:$J$61, Y!$F$61:$J$61, "&lt;="&amp;AG650)</f>
        <v>0</v>
      </c>
      <c r="AI650" s="210" cm="1">
        <f t="array" ref="AI650">IFERROR(IF(AE650&gt;0, INDEX(Appliances, $W650, MATCH($AH650, Y!$F$61:$J$61, 0)+3),0), 0)</f>
        <v>0</v>
      </c>
      <c r="AJ650" s="64"/>
      <c r="AK650" s="211" t="b">
        <f t="shared" si="464"/>
        <v>0</v>
      </c>
      <c r="AL650" s="211" cm="1">
        <f t="array" ref="AL650">IF($AK650, INDEX(Appliances, $W650, 9), 0)</f>
        <v>0</v>
      </c>
      <c r="AM650" s="211" cm="1">
        <f t="array" ref="AM650">IF($AK650, INDEX(Appliances, $W650, 10), 0)</f>
        <v>0</v>
      </c>
      <c r="AN650" s="212">
        <f t="shared" si="475"/>
        <v>0</v>
      </c>
      <c r="AO650" s="213">
        <f t="shared" si="476"/>
        <v>0</v>
      </c>
      <c r="AP650" s="222" t="str">
        <f t="shared" si="477"/>
        <v>-</v>
      </c>
      <c r="AQ650" s="210">
        <f>_xlfn.MAXIFS(Y!$F$61:$J$61, Y!$F$61:$J$61, "&lt;="&amp;AP650)</f>
        <v>0</v>
      </c>
      <c r="AR650" s="210" cm="1">
        <f t="array" ref="AR650">IFERROR(IF(AN650&gt;0, INDEX(Appliances, $W650, MATCH($AQ650, Y!$F$61:$J$61, 0)+3),0), 0)</f>
        <v>0</v>
      </c>
      <c r="AS650" s="64"/>
      <c r="AT650" s="211" t="b">
        <f t="shared" si="465"/>
        <v>0</v>
      </c>
      <c r="AU650" s="211">
        <f t="shared" si="466"/>
        <v>0</v>
      </c>
      <c r="AV650" s="211">
        <f t="shared" si="467"/>
        <v>0</v>
      </c>
      <c r="AW650" s="212">
        <f t="shared" si="478"/>
        <v>0</v>
      </c>
      <c r="AX650" s="213">
        <f t="shared" si="479"/>
        <v>0</v>
      </c>
      <c r="AY650" s="222" t="str">
        <f t="shared" si="480"/>
        <v>-</v>
      </c>
      <c r="AZ650" s="210">
        <f>_xlfn.MAXIFS(Y!$F$61:$J$61, Y!$F$61:$J$61, "&lt;="&amp;AY650)</f>
        <v>0</v>
      </c>
      <c r="BA650" s="210" cm="1">
        <f t="array" ref="BA650">IFERROR(IF(AW650&gt;0, INDEX(Appliances, $W650, MATCH($AQ650, Y!$F$61:$J$61, 0)+3),0), 0)</f>
        <v>0</v>
      </c>
      <c r="BB650" s="64"/>
    </row>
    <row r="651" spans="1:54" s="264" customFormat="1" ht="12" x14ac:dyDescent="0.2">
      <c r="A651" s="64"/>
      <c r="B651" s="251">
        <v>629</v>
      </c>
      <c r="C651" s="255"/>
      <c r="D651" s="255"/>
      <c r="E651" s="256"/>
      <c r="F651" s="257" t="str">
        <f>IFERROR(VLOOKUP(E651, Z!$A$2:$C$4127, 3, FALSE), "")</f>
        <v/>
      </c>
      <c r="G651" s="258"/>
      <c r="H651" s="255"/>
      <c r="I651" s="255"/>
      <c r="J651" s="256"/>
      <c r="K651" s="259"/>
      <c r="L651" s="260"/>
      <c r="M651" s="253">
        <f t="shared" si="462"/>
        <v>0</v>
      </c>
      <c r="N651" s="261"/>
      <c r="O651" s="260"/>
      <c r="P651" s="253">
        <f t="shared" si="468"/>
        <v>0</v>
      </c>
      <c r="Q651" s="261"/>
      <c r="R651" s="260"/>
      <c r="S651" s="262">
        <f t="shared" si="469"/>
        <v>0</v>
      </c>
      <c r="T651" s="268"/>
      <c r="U651" s="263">
        <f t="shared" si="470"/>
        <v>0</v>
      </c>
      <c r="V651" s="64"/>
      <c r="W651" s="210">
        <f t="shared" si="481"/>
        <v>0</v>
      </c>
      <c r="X651" s="210" t="str">
        <f t="shared" si="471"/>
        <v>-</v>
      </c>
      <c r="Y651" s="210" t="e">
        <f>IF(X651, MATCH(J651, Y!$F$62:$H$62, 0), 0)</f>
        <v>#VALUE!</v>
      </c>
      <c r="Z651" s="210" cm="1">
        <f t="array" ref="Z651">IFERROR(IF($X651, INDEX(Appliances, $W651, $Y651+3), 0), 0)</f>
        <v>0</v>
      </c>
      <c r="AA651" s="64"/>
      <c r="AB651" s="211" t="b">
        <f t="shared" si="463"/>
        <v>0</v>
      </c>
      <c r="AC651" s="211" cm="1">
        <f t="array" ref="AC651">IF($AB651, INDEX(Appliances, $W651, 9), 0)</f>
        <v>0</v>
      </c>
      <c r="AD651" s="211" cm="1">
        <f t="array" ref="AD651">IF($AB651, INDEX(Appliances, $W651, 10), 0)</f>
        <v>0</v>
      </c>
      <c r="AE651" s="212">
        <f t="shared" si="472"/>
        <v>0</v>
      </c>
      <c r="AF651" s="213">
        <f t="shared" si="473"/>
        <v>0</v>
      </c>
      <c r="AG651" s="222" t="str">
        <f t="shared" si="474"/>
        <v>-</v>
      </c>
      <c r="AH651" s="210">
        <f>_xlfn.MAXIFS(Y!$F$61:$J$61, Y!$F$61:$J$61, "&lt;="&amp;AG651)</f>
        <v>0</v>
      </c>
      <c r="AI651" s="210" cm="1">
        <f t="array" ref="AI651">IFERROR(IF(AE651&gt;0, INDEX(Appliances, $W651, MATCH($AH651, Y!$F$61:$J$61, 0)+3),0), 0)</f>
        <v>0</v>
      </c>
      <c r="AJ651" s="64"/>
      <c r="AK651" s="211" t="b">
        <f t="shared" si="464"/>
        <v>0</v>
      </c>
      <c r="AL651" s="211" cm="1">
        <f t="array" ref="AL651">IF($AK651, INDEX(Appliances, $W651, 9), 0)</f>
        <v>0</v>
      </c>
      <c r="AM651" s="211" cm="1">
        <f t="array" ref="AM651">IF($AK651, INDEX(Appliances, $W651, 10), 0)</f>
        <v>0</v>
      </c>
      <c r="AN651" s="212">
        <f t="shared" si="475"/>
        <v>0</v>
      </c>
      <c r="AO651" s="213">
        <f t="shared" si="476"/>
        <v>0</v>
      </c>
      <c r="AP651" s="222" t="str">
        <f t="shared" si="477"/>
        <v>-</v>
      </c>
      <c r="AQ651" s="210">
        <f>_xlfn.MAXIFS(Y!$F$61:$J$61, Y!$F$61:$J$61, "&lt;="&amp;AP651)</f>
        <v>0</v>
      </c>
      <c r="AR651" s="210" cm="1">
        <f t="array" ref="AR651">IFERROR(IF(AN651&gt;0, INDEX(Appliances, $W651, MATCH($AQ651, Y!$F$61:$J$61, 0)+3),0), 0)</f>
        <v>0</v>
      </c>
      <c r="AS651" s="64"/>
      <c r="AT651" s="211" t="b">
        <f t="shared" si="465"/>
        <v>0</v>
      </c>
      <c r="AU651" s="211">
        <f t="shared" si="466"/>
        <v>0</v>
      </c>
      <c r="AV651" s="211">
        <f t="shared" si="467"/>
        <v>0</v>
      </c>
      <c r="AW651" s="212">
        <f t="shared" si="478"/>
        <v>0</v>
      </c>
      <c r="AX651" s="213">
        <f t="shared" si="479"/>
        <v>0</v>
      </c>
      <c r="AY651" s="222" t="str">
        <f t="shared" si="480"/>
        <v>-</v>
      </c>
      <c r="AZ651" s="210">
        <f>_xlfn.MAXIFS(Y!$F$61:$J$61, Y!$F$61:$J$61, "&lt;="&amp;AY651)</f>
        <v>0</v>
      </c>
      <c r="BA651" s="210" cm="1">
        <f t="array" ref="BA651">IFERROR(IF(AW651&gt;0, INDEX(Appliances, $W651, MATCH($AQ651, Y!$F$61:$J$61, 0)+3),0), 0)</f>
        <v>0</v>
      </c>
      <c r="BB651" s="64"/>
    </row>
    <row r="652" spans="1:54" s="264" customFormat="1" ht="12" x14ac:dyDescent="0.2">
      <c r="A652" s="64"/>
      <c r="B652" s="251">
        <v>630</v>
      </c>
      <c r="C652" s="255"/>
      <c r="D652" s="255"/>
      <c r="E652" s="256"/>
      <c r="F652" s="257" t="str">
        <f>IFERROR(VLOOKUP(E652, Z!$A$2:$C$4127, 3, FALSE), "")</f>
        <v/>
      </c>
      <c r="G652" s="258"/>
      <c r="H652" s="255"/>
      <c r="I652" s="255"/>
      <c r="J652" s="256"/>
      <c r="K652" s="259"/>
      <c r="L652" s="260"/>
      <c r="M652" s="253">
        <f t="shared" si="462"/>
        <v>0</v>
      </c>
      <c r="N652" s="261"/>
      <c r="O652" s="260"/>
      <c r="P652" s="253">
        <f t="shared" si="468"/>
        <v>0</v>
      </c>
      <c r="Q652" s="261"/>
      <c r="R652" s="260"/>
      <c r="S652" s="262">
        <f t="shared" si="469"/>
        <v>0</v>
      </c>
      <c r="T652" s="268"/>
      <c r="U652" s="263">
        <f t="shared" si="470"/>
        <v>0</v>
      </c>
      <c r="V652" s="64"/>
      <c r="W652" s="210">
        <f t="shared" si="481"/>
        <v>0</v>
      </c>
      <c r="X652" s="210" t="str">
        <f t="shared" si="471"/>
        <v>-</v>
      </c>
      <c r="Y652" s="210" t="e">
        <f>IF(X652, MATCH(J652, Y!$F$62:$H$62, 0), 0)</f>
        <v>#VALUE!</v>
      </c>
      <c r="Z652" s="210" cm="1">
        <f t="array" ref="Z652">IFERROR(IF($X652, INDEX(Appliances, $W652, $Y652+3), 0), 0)</f>
        <v>0</v>
      </c>
      <c r="AA652" s="64"/>
      <c r="AB652" s="211" t="b">
        <f t="shared" si="463"/>
        <v>0</v>
      </c>
      <c r="AC652" s="211" cm="1">
        <f t="array" ref="AC652">IF($AB652, INDEX(Appliances, $W652, 9), 0)</f>
        <v>0</v>
      </c>
      <c r="AD652" s="211" cm="1">
        <f t="array" ref="AD652">IF($AB652, INDEX(Appliances, $W652, 10), 0)</f>
        <v>0</v>
      </c>
      <c r="AE652" s="212">
        <f t="shared" si="472"/>
        <v>0</v>
      </c>
      <c r="AF652" s="213">
        <f t="shared" si="473"/>
        <v>0</v>
      </c>
      <c r="AG652" s="222" t="str">
        <f t="shared" si="474"/>
        <v>-</v>
      </c>
      <c r="AH652" s="210">
        <f>_xlfn.MAXIFS(Y!$F$61:$J$61, Y!$F$61:$J$61, "&lt;="&amp;AG652)</f>
        <v>0</v>
      </c>
      <c r="AI652" s="210" cm="1">
        <f t="array" ref="AI652">IFERROR(IF(AE652&gt;0, INDEX(Appliances, $W652, MATCH($AH652, Y!$F$61:$J$61, 0)+3),0), 0)</f>
        <v>0</v>
      </c>
      <c r="AJ652" s="64"/>
      <c r="AK652" s="211" t="b">
        <f t="shared" si="464"/>
        <v>0</v>
      </c>
      <c r="AL652" s="211" cm="1">
        <f t="array" ref="AL652">IF($AK652, INDEX(Appliances, $W652, 9), 0)</f>
        <v>0</v>
      </c>
      <c r="AM652" s="211" cm="1">
        <f t="array" ref="AM652">IF($AK652, INDEX(Appliances, $W652, 10), 0)</f>
        <v>0</v>
      </c>
      <c r="AN652" s="212">
        <f t="shared" si="475"/>
        <v>0</v>
      </c>
      <c r="AO652" s="213">
        <f t="shared" si="476"/>
        <v>0</v>
      </c>
      <c r="AP652" s="222" t="str">
        <f t="shared" si="477"/>
        <v>-</v>
      </c>
      <c r="AQ652" s="210">
        <f>_xlfn.MAXIFS(Y!$F$61:$J$61, Y!$F$61:$J$61, "&lt;="&amp;AP652)</f>
        <v>0</v>
      </c>
      <c r="AR652" s="210" cm="1">
        <f t="array" ref="AR652">IFERROR(IF(AN652&gt;0, INDEX(Appliances, $W652, MATCH($AQ652, Y!$F$61:$J$61, 0)+3),0), 0)</f>
        <v>0</v>
      </c>
      <c r="AS652" s="64"/>
      <c r="AT652" s="211" t="b">
        <f t="shared" si="465"/>
        <v>0</v>
      </c>
      <c r="AU652" s="211">
        <f t="shared" si="466"/>
        <v>0</v>
      </c>
      <c r="AV652" s="211">
        <f t="shared" si="467"/>
        <v>0</v>
      </c>
      <c r="AW652" s="212">
        <f t="shared" si="478"/>
        <v>0</v>
      </c>
      <c r="AX652" s="213">
        <f t="shared" si="479"/>
        <v>0</v>
      </c>
      <c r="AY652" s="222" t="str">
        <f t="shared" si="480"/>
        <v>-</v>
      </c>
      <c r="AZ652" s="210">
        <f>_xlfn.MAXIFS(Y!$F$61:$J$61, Y!$F$61:$J$61, "&lt;="&amp;AY652)</f>
        <v>0</v>
      </c>
      <c r="BA652" s="210" cm="1">
        <f t="array" ref="BA652">IFERROR(IF(AW652&gt;0, INDEX(Appliances, $W652, MATCH($AQ652, Y!$F$61:$J$61, 0)+3),0), 0)</f>
        <v>0</v>
      </c>
      <c r="BB652" s="64"/>
    </row>
    <row r="653" spans="1:54" s="264" customFormat="1" ht="12" x14ac:dyDescent="0.2">
      <c r="A653" s="64"/>
      <c r="B653" s="251">
        <v>631</v>
      </c>
      <c r="C653" s="255"/>
      <c r="D653" s="255"/>
      <c r="E653" s="256"/>
      <c r="F653" s="257" t="str">
        <f>IFERROR(VLOOKUP(E653, Z!$A$2:$C$4127, 3, FALSE), "")</f>
        <v/>
      </c>
      <c r="G653" s="258"/>
      <c r="H653" s="255"/>
      <c r="I653" s="255"/>
      <c r="J653" s="256"/>
      <c r="K653" s="259"/>
      <c r="L653" s="260"/>
      <c r="M653" s="253">
        <f t="shared" si="462"/>
        <v>0</v>
      </c>
      <c r="N653" s="261"/>
      <c r="O653" s="260"/>
      <c r="P653" s="253">
        <f t="shared" si="468"/>
        <v>0</v>
      </c>
      <c r="Q653" s="261"/>
      <c r="R653" s="260"/>
      <c r="S653" s="262">
        <f t="shared" si="469"/>
        <v>0</v>
      </c>
      <c r="T653" s="268"/>
      <c r="U653" s="263">
        <f t="shared" si="470"/>
        <v>0</v>
      </c>
      <c r="V653" s="64"/>
      <c r="W653" s="210">
        <f t="shared" si="481"/>
        <v>0</v>
      </c>
      <c r="X653" s="210" t="str">
        <f t="shared" si="471"/>
        <v>-</v>
      </c>
      <c r="Y653" s="210" t="e">
        <f>IF(X653, MATCH(J653, Y!$F$62:$H$62, 0), 0)</f>
        <v>#VALUE!</v>
      </c>
      <c r="Z653" s="210" cm="1">
        <f t="array" ref="Z653">IFERROR(IF($X653, INDEX(Appliances, $W653, $Y653+3), 0), 0)</f>
        <v>0</v>
      </c>
      <c r="AA653" s="64"/>
      <c r="AB653" s="211" t="b">
        <f t="shared" si="463"/>
        <v>0</v>
      </c>
      <c r="AC653" s="211" cm="1">
        <f t="array" ref="AC653">IF($AB653, INDEX(Appliances, $W653, 9), 0)</f>
        <v>0</v>
      </c>
      <c r="AD653" s="211" cm="1">
        <f t="array" ref="AD653">IF($AB653, INDEX(Appliances, $W653, 10), 0)</f>
        <v>0</v>
      </c>
      <c r="AE653" s="212">
        <f t="shared" si="472"/>
        <v>0</v>
      </c>
      <c r="AF653" s="213">
        <f t="shared" si="473"/>
        <v>0</v>
      </c>
      <c r="AG653" s="222" t="str">
        <f t="shared" si="474"/>
        <v>-</v>
      </c>
      <c r="AH653" s="210">
        <f>_xlfn.MAXIFS(Y!$F$61:$J$61, Y!$F$61:$J$61, "&lt;="&amp;AG653)</f>
        <v>0</v>
      </c>
      <c r="AI653" s="210" cm="1">
        <f t="array" ref="AI653">IFERROR(IF(AE653&gt;0, INDEX(Appliances, $W653, MATCH($AH653, Y!$F$61:$J$61, 0)+3),0), 0)</f>
        <v>0</v>
      </c>
      <c r="AJ653" s="64"/>
      <c r="AK653" s="211" t="b">
        <f t="shared" si="464"/>
        <v>0</v>
      </c>
      <c r="AL653" s="211" cm="1">
        <f t="array" ref="AL653">IF($AK653, INDEX(Appliances, $W653, 9), 0)</f>
        <v>0</v>
      </c>
      <c r="AM653" s="211" cm="1">
        <f t="array" ref="AM653">IF($AK653, INDEX(Appliances, $W653, 10), 0)</f>
        <v>0</v>
      </c>
      <c r="AN653" s="212">
        <f t="shared" si="475"/>
        <v>0</v>
      </c>
      <c r="AO653" s="213">
        <f t="shared" si="476"/>
        <v>0</v>
      </c>
      <c r="AP653" s="222" t="str">
        <f t="shared" si="477"/>
        <v>-</v>
      </c>
      <c r="AQ653" s="210">
        <f>_xlfn.MAXIFS(Y!$F$61:$J$61, Y!$F$61:$J$61, "&lt;="&amp;AP653)</f>
        <v>0</v>
      </c>
      <c r="AR653" s="210" cm="1">
        <f t="array" ref="AR653">IFERROR(IF(AN653&gt;0, INDEX(Appliances, $W653, MATCH($AQ653, Y!$F$61:$J$61, 0)+3),0), 0)</f>
        <v>0</v>
      </c>
      <c r="AS653" s="64"/>
      <c r="AT653" s="211" t="b">
        <f t="shared" si="465"/>
        <v>0</v>
      </c>
      <c r="AU653" s="211">
        <f t="shared" si="466"/>
        <v>0</v>
      </c>
      <c r="AV653" s="211">
        <f t="shared" si="467"/>
        <v>0</v>
      </c>
      <c r="AW653" s="212">
        <f t="shared" si="478"/>
        <v>0</v>
      </c>
      <c r="AX653" s="213">
        <f t="shared" si="479"/>
        <v>0</v>
      </c>
      <c r="AY653" s="222" t="str">
        <f t="shared" si="480"/>
        <v>-</v>
      </c>
      <c r="AZ653" s="210">
        <f>_xlfn.MAXIFS(Y!$F$61:$J$61, Y!$F$61:$J$61, "&lt;="&amp;AY653)</f>
        <v>0</v>
      </c>
      <c r="BA653" s="210" cm="1">
        <f t="array" ref="BA653">IFERROR(IF(AW653&gt;0, INDEX(Appliances, $W653, MATCH($AQ653, Y!$F$61:$J$61, 0)+3),0), 0)</f>
        <v>0</v>
      </c>
      <c r="BB653" s="64"/>
    </row>
    <row r="654" spans="1:54" s="264" customFormat="1" ht="12" x14ac:dyDescent="0.2">
      <c r="A654" s="64"/>
      <c r="B654" s="251">
        <v>632</v>
      </c>
      <c r="C654" s="255"/>
      <c r="D654" s="255"/>
      <c r="E654" s="256"/>
      <c r="F654" s="257" t="str">
        <f>IFERROR(VLOOKUP(E654, Z!$A$2:$C$4127, 3, FALSE), "")</f>
        <v/>
      </c>
      <c r="G654" s="258"/>
      <c r="H654" s="255"/>
      <c r="I654" s="255"/>
      <c r="J654" s="256"/>
      <c r="K654" s="259"/>
      <c r="L654" s="260"/>
      <c r="M654" s="253">
        <f t="shared" si="462"/>
        <v>0</v>
      </c>
      <c r="N654" s="261"/>
      <c r="O654" s="260"/>
      <c r="P654" s="253">
        <f t="shared" si="468"/>
        <v>0</v>
      </c>
      <c r="Q654" s="261"/>
      <c r="R654" s="260"/>
      <c r="S654" s="262">
        <f t="shared" si="469"/>
        <v>0</v>
      </c>
      <c r="T654" s="268"/>
      <c r="U654" s="263">
        <f t="shared" si="470"/>
        <v>0</v>
      </c>
      <c r="V654" s="64"/>
      <c r="W654" s="210">
        <f t="shared" si="481"/>
        <v>0</v>
      </c>
      <c r="X654" s="210" t="str">
        <f t="shared" si="471"/>
        <v>-</v>
      </c>
      <c r="Y654" s="210" t="e">
        <f>IF(X654, MATCH(J654, Y!$F$62:$H$62, 0), 0)</f>
        <v>#VALUE!</v>
      </c>
      <c r="Z654" s="210" cm="1">
        <f t="array" ref="Z654">IFERROR(IF($X654, INDEX(Appliances, $W654, $Y654+3), 0), 0)</f>
        <v>0</v>
      </c>
      <c r="AA654" s="64"/>
      <c r="AB654" s="211" t="b">
        <f t="shared" si="463"/>
        <v>0</v>
      </c>
      <c r="AC654" s="211" cm="1">
        <f t="array" ref="AC654">IF($AB654, INDEX(Appliances, $W654, 9), 0)</f>
        <v>0</v>
      </c>
      <c r="AD654" s="211" cm="1">
        <f t="array" ref="AD654">IF($AB654, INDEX(Appliances, $W654, 10), 0)</f>
        <v>0</v>
      </c>
      <c r="AE654" s="212">
        <f t="shared" si="472"/>
        <v>0</v>
      </c>
      <c r="AF654" s="213">
        <f t="shared" si="473"/>
        <v>0</v>
      </c>
      <c r="AG654" s="222" t="str">
        <f t="shared" si="474"/>
        <v>-</v>
      </c>
      <c r="AH654" s="210">
        <f>_xlfn.MAXIFS(Y!$F$61:$J$61, Y!$F$61:$J$61, "&lt;="&amp;AG654)</f>
        <v>0</v>
      </c>
      <c r="AI654" s="210" cm="1">
        <f t="array" ref="AI654">IFERROR(IF(AE654&gt;0, INDEX(Appliances, $W654, MATCH($AH654, Y!$F$61:$J$61, 0)+3),0), 0)</f>
        <v>0</v>
      </c>
      <c r="AJ654" s="64"/>
      <c r="AK654" s="211" t="b">
        <f t="shared" si="464"/>
        <v>0</v>
      </c>
      <c r="AL654" s="211" cm="1">
        <f t="array" ref="AL654">IF($AK654, INDEX(Appliances, $W654, 9), 0)</f>
        <v>0</v>
      </c>
      <c r="AM654" s="211" cm="1">
        <f t="array" ref="AM654">IF($AK654, INDEX(Appliances, $W654, 10), 0)</f>
        <v>0</v>
      </c>
      <c r="AN654" s="212">
        <f t="shared" si="475"/>
        <v>0</v>
      </c>
      <c r="AO654" s="213">
        <f t="shared" si="476"/>
        <v>0</v>
      </c>
      <c r="AP654" s="222" t="str">
        <f t="shared" si="477"/>
        <v>-</v>
      </c>
      <c r="AQ654" s="210">
        <f>_xlfn.MAXIFS(Y!$F$61:$J$61, Y!$F$61:$J$61, "&lt;="&amp;AP654)</f>
        <v>0</v>
      </c>
      <c r="AR654" s="210" cm="1">
        <f t="array" ref="AR654">IFERROR(IF(AN654&gt;0, INDEX(Appliances, $W654, MATCH($AQ654, Y!$F$61:$J$61, 0)+3),0), 0)</f>
        <v>0</v>
      </c>
      <c r="AS654" s="64"/>
      <c r="AT654" s="211" t="b">
        <f t="shared" si="465"/>
        <v>0</v>
      </c>
      <c r="AU654" s="211">
        <f t="shared" si="466"/>
        <v>0</v>
      </c>
      <c r="AV654" s="211">
        <f t="shared" si="467"/>
        <v>0</v>
      </c>
      <c r="AW654" s="212">
        <f t="shared" si="478"/>
        <v>0</v>
      </c>
      <c r="AX654" s="213">
        <f t="shared" si="479"/>
        <v>0</v>
      </c>
      <c r="AY654" s="222" t="str">
        <f t="shared" si="480"/>
        <v>-</v>
      </c>
      <c r="AZ654" s="210">
        <f>_xlfn.MAXIFS(Y!$F$61:$J$61, Y!$F$61:$J$61, "&lt;="&amp;AY654)</f>
        <v>0</v>
      </c>
      <c r="BA654" s="210" cm="1">
        <f t="array" ref="BA654">IFERROR(IF(AW654&gt;0, INDEX(Appliances, $W654, MATCH($AQ654, Y!$F$61:$J$61, 0)+3),0), 0)</f>
        <v>0</v>
      </c>
      <c r="BB654" s="64"/>
    </row>
    <row r="655" spans="1:54" s="264" customFormat="1" ht="12" x14ac:dyDescent="0.2">
      <c r="A655" s="64"/>
      <c r="B655" s="251">
        <v>633</v>
      </c>
      <c r="C655" s="255"/>
      <c r="D655" s="255"/>
      <c r="E655" s="256"/>
      <c r="F655" s="257" t="str">
        <f>IFERROR(VLOOKUP(E655, Z!$A$2:$C$4127, 3, FALSE), "")</f>
        <v/>
      </c>
      <c r="G655" s="258"/>
      <c r="H655" s="255"/>
      <c r="I655" s="255"/>
      <c r="J655" s="256"/>
      <c r="K655" s="259"/>
      <c r="L655" s="260"/>
      <c r="M655" s="253">
        <f t="shared" si="462"/>
        <v>0</v>
      </c>
      <c r="N655" s="261"/>
      <c r="O655" s="260"/>
      <c r="P655" s="253">
        <f t="shared" si="468"/>
        <v>0</v>
      </c>
      <c r="Q655" s="261"/>
      <c r="R655" s="260"/>
      <c r="S655" s="262">
        <f t="shared" si="469"/>
        <v>0</v>
      </c>
      <c r="T655" s="268"/>
      <c r="U655" s="263">
        <f t="shared" si="470"/>
        <v>0</v>
      </c>
      <c r="V655" s="64"/>
      <c r="W655" s="210">
        <f t="shared" si="481"/>
        <v>0</v>
      </c>
      <c r="X655" s="210" t="str">
        <f t="shared" si="471"/>
        <v>-</v>
      </c>
      <c r="Y655" s="210" t="e">
        <f>IF(X655, MATCH(J655, Y!$F$62:$H$62, 0), 0)</f>
        <v>#VALUE!</v>
      </c>
      <c r="Z655" s="210" cm="1">
        <f t="array" ref="Z655">IFERROR(IF($X655, INDEX(Appliances, $W655, $Y655+3), 0), 0)</f>
        <v>0</v>
      </c>
      <c r="AA655" s="64"/>
      <c r="AB655" s="211" t="b">
        <f t="shared" si="463"/>
        <v>0</v>
      </c>
      <c r="AC655" s="211" cm="1">
        <f t="array" ref="AC655">IF($AB655, INDEX(Appliances, $W655, 9), 0)</f>
        <v>0</v>
      </c>
      <c r="AD655" s="211" cm="1">
        <f t="array" ref="AD655">IF($AB655, INDEX(Appliances, $W655, 10), 0)</f>
        <v>0</v>
      </c>
      <c r="AE655" s="212">
        <f t="shared" si="472"/>
        <v>0</v>
      </c>
      <c r="AF655" s="213">
        <f t="shared" si="473"/>
        <v>0</v>
      </c>
      <c r="AG655" s="222" t="str">
        <f t="shared" si="474"/>
        <v>-</v>
      </c>
      <c r="AH655" s="210">
        <f>_xlfn.MAXIFS(Y!$F$61:$J$61, Y!$F$61:$J$61, "&lt;="&amp;AG655)</f>
        <v>0</v>
      </c>
      <c r="AI655" s="210" cm="1">
        <f t="array" ref="AI655">IFERROR(IF(AE655&gt;0, INDEX(Appliances, $W655, MATCH($AH655, Y!$F$61:$J$61, 0)+3),0), 0)</f>
        <v>0</v>
      </c>
      <c r="AJ655" s="64"/>
      <c r="AK655" s="211" t="b">
        <f t="shared" si="464"/>
        <v>0</v>
      </c>
      <c r="AL655" s="211" cm="1">
        <f t="array" ref="AL655">IF($AK655, INDEX(Appliances, $W655, 9), 0)</f>
        <v>0</v>
      </c>
      <c r="AM655" s="211" cm="1">
        <f t="array" ref="AM655">IF($AK655, INDEX(Appliances, $W655, 10), 0)</f>
        <v>0</v>
      </c>
      <c r="AN655" s="212">
        <f t="shared" si="475"/>
        <v>0</v>
      </c>
      <c r="AO655" s="213">
        <f t="shared" si="476"/>
        <v>0</v>
      </c>
      <c r="AP655" s="222" t="str">
        <f t="shared" si="477"/>
        <v>-</v>
      </c>
      <c r="AQ655" s="210">
        <f>_xlfn.MAXIFS(Y!$F$61:$J$61, Y!$F$61:$J$61, "&lt;="&amp;AP655)</f>
        <v>0</v>
      </c>
      <c r="AR655" s="210" cm="1">
        <f t="array" ref="AR655">IFERROR(IF(AN655&gt;0, INDEX(Appliances, $W655, MATCH($AQ655, Y!$F$61:$J$61, 0)+3),0), 0)</f>
        <v>0</v>
      </c>
      <c r="AS655" s="64"/>
      <c r="AT655" s="211" t="b">
        <f t="shared" si="465"/>
        <v>0</v>
      </c>
      <c r="AU655" s="211">
        <f t="shared" si="466"/>
        <v>0</v>
      </c>
      <c r="AV655" s="211">
        <f t="shared" si="467"/>
        <v>0</v>
      </c>
      <c r="AW655" s="212">
        <f t="shared" si="478"/>
        <v>0</v>
      </c>
      <c r="AX655" s="213">
        <f t="shared" si="479"/>
        <v>0</v>
      </c>
      <c r="AY655" s="222" t="str">
        <f t="shared" si="480"/>
        <v>-</v>
      </c>
      <c r="AZ655" s="210">
        <f>_xlfn.MAXIFS(Y!$F$61:$J$61, Y!$F$61:$J$61, "&lt;="&amp;AY655)</f>
        <v>0</v>
      </c>
      <c r="BA655" s="210" cm="1">
        <f t="array" ref="BA655">IFERROR(IF(AW655&gt;0, INDEX(Appliances, $W655, MATCH($AQ655, Y!$F$61:$J$61, 0)+3),0), 0)</f>
        <v>0</v>
      </c>
      <c r="BB655" s="64"/>
    </row>
    <row r="656" spans="1:54" s="264" customFormat="1" ht="12" x14ac:dyDescent="0.2">
      <c r="A656" s="64"/>
      <c r="B656" s="251">
        <v>634</v>
      </c>
      <c r="C656" s="255"/>
      <c r="D656" s="255"/>
      <c r="E656" s="256"/>
      <c r="F656" s="257" t="str">
        <f>IFERROR(VLOOKUP(E656, Z!$A$2:$C$4127, 3, FALSE), "")</f>
        <v/>
      </c>
      <c r="G656" s="258"/>
      <c r="H656" s="255"/>
      <c r="I656" s="255"/>
      <c r="J656" s="256"/>
      <c r="K656" s="259"/>
      <c r="L656" s="260"/>
      <c r="M656" s="253">
        <f t="shared" si="462"/>
        <v>0</v>
      </c>
      <c r="N656" s="261"/>
      <c r="O656" s="260"/>
      <c r="P656" s="253">
        <f t="shared" si="468"/>
        <v>0</v>
      </c>
      <c r="Q656" s="261"/>
      <c r="R656" s="260"/>
      <c r="S656" s="262">
        <f t="shared" si="469"/>
        <v>0</v>
      </c>
      <c r="T656" s="268"/>
      <c r="U656" s="263">
        <f t="shared" si="470"/>
        <v>0</v>
      </c>
      <c r="V656" s="64"/>
      <c r="W656" s="210">
        <f t="shared" si="481"/>
        <v>0</v>
      </c>
      <c r="X656" s="210" t="str">
        <f t="shared" si="471"/>
        <v>-</v>
      </c>
      <c r="Y656" s="210" t="e">
        <f>IF(X656, MATCH(J656, Y!$F$62:$H$62, 0), 0)</f>
        <v>#VALUE!</v>
      </c>
      <c r="Z656" s="210" cm="1">
        <f t="array" ref="Z656">IFERROR(IF($X656, INDEX(Appliances, $W656, $Y656+3), 0), 0)</f>
        <v>0</v>
      </c>
      <c r="AA656" s="64"/>
      <c r="AB656" s="211" t="b">
        <f t="shared" si="463"/>
        <v>0</v>
      </c>
      <c r="AC656" s="211" cm="1">
        <f t="array" ref="AC656">IF($AB656, INDEX(Appliances, $W656, 9), 0)</f>
        <v>0</v>
      </c>
      <c r="AD656" s="211" cm="1">
        <f t="array" ref="AD656">IF($AB656, INDEX(Appliances, $W656, 10), 0)</f>
        <v>0</v>
      </c>
      <c r="AE656" s="212">
        <f t="shared" si="472"/>
        <v>0</v>
      </c>
      <c r="AF656" s="213">
        <f t="shared" si="473"/>
        <v>0</v>
      </c>
      <c r="AG656" s="222" t="str">
        <f t="shared" si="474"/>
        <v>-</v>
      </c>
      <c r="AH656" s="210">
        <f>_xlfn.MAXIFS(Y!$F$61:$J$61, Y!$F$61:$J$61, "&lt;="&amp;AG656)</f>
        <v>0</v>
      </c>
      <c r="AI656" s="210" cm="1">
        <f t="array" ref="AI656">IFERROR(IF(AE656&gt;0, INDEX(Appliances, $W656, MATCH($AH656, Y!$F$61:$J$61, 0)+3),0), 0)</f>
        <v>0</v>
      </c>
      <c r="AJ656" s="64"/>
      <c r="AK656" s="211" t="b">
        <f t="shared" si="464"/>
        <v>0</v>
      </c>
      <c r="AL656" s="211" cm="1">
        <f t="array" ref="AL656">IF($AK656, INDEX(Appliances, $W656, 9), 0)</f>
        <v>0</v>
      </c>
      <c r="AM656" s="211" cm="1">
        <f t="array" ref="AM656">IF($AK656, INDEX(Appliances, $W656, 10), 0)</f>
        <v>0</v>
      </c>
      <c r="AN656" s="212">
        <f t="shared" si="475"/>
        <v>0</v>
      </c>
      <c r="AO656" s="213">
        <f t="shared" si="476"/>
        <v>0</v>
      </c>
      <c r="AP656" s="222" t="str">
        <f t="shared" si="477"/>
        <v>-</v>
      </c>
      <c r="AQ656" s="210">
        <f>_xlfn.MAXIFS(Y!$F$61:$J$61, Y!$F$61:$J$61, "&lt;="&amp;AP656)</f>
        <v>0</v>
      </c>
      <c r="AR656" s="210" cm="1">
        <f t="array" ref="AR656">IFERROR(IF(AN656&gt;0, INDEX(Appliances, $W656, MATCH($AQ656, Y!$F$61:$J$61, 0)+3),0), 0)</f>
        <v>0</v>
      </c>
      <c r="AS656" s="64"/>
      <c r="AT656" s="211" t="b">
        <f t="shared" si="465"/>
        <v>0</v>
      </c>
      <c r="AU656" s="211">
        <f t="shared" si="466"/>
        <v>0</v>
      </c>
      <c r="AV656" s="211">
        <f t="shared" si="467"/>
        <v>0</v>
      </c>
      <c r="AW656" s="212">
        <f t="shared" si="478"/>
        <v>0</v>
      </c>
      <c r="AX656" s="213">
        <f t="shared" si="479"/>
        <v>0</v>
      </c>
      <c r="AY656" s="222" t="str">
        <f t="shared" si="480"/>
        <v>-</v>
      </c>
      <c r="AZ656" s="210">
        <f>_xlfn.MAXIFS(Y!$F$61:$J$61, Y!$F$61:$J$61, "&lt;="&amp;AY656)</f>
        <v>0</v>
      </c>
      <c r="BA656" s="210" cm="1">
        <f t="array" ref="BA656">IFERROR(IF(AW656&gt;0, INDEX(Appliances, $W656, MATCH($AQ656, Y!$F$61:$J$61, 0)+3),0), 0)</f>
        <v>0</v>
      </c>
      <c r="BB656" s="64"/>
    </row>
    <row r="657" spans="1:54" s="264" customFormat="1" ht="12" x14ac:dyDescent="0.2">
      <c r="A657" s="64"/>
      <c r="B657" s="251">
        <v>635</v>
      </c>
      <c r="C657" s="255"/>
      <c r="D657" s="255"/>
      <c r="E657" s="256"/>
      <c r="F657" s="257" t="str">
        <f>IFERROR(VLOOKUP(E657, Z!$A$2:$C$4127, 3, FALSE), "")</f>
        <v/>
      </c>
      <c r="G657" s="258"/>
      <c r="H657" s="255"/>
      <c r="I657" s="255"/>
      <c r="J657" s="256"/>
      <c r="K657" s="259"/>
      <c r="L657" s="260"/>
      <c r="M657" s="253">
        <f t="shared" si="462"/>
        <v>0</v>
      </c>
      <c r="N657" s="261"/>
      <c r="O657" s="260"/>
      <c r="P657" s="253">
        <f t="shared" si="468"/>
        <v>0</v>
      </c>
      <c r="Q657" s="261"/>
      <c r="R657" s="260"/>
      <c r="S657" s="262">
        <f t="shared" si="469"/>
        <v>0</v>
      </c>
      <c r="T657" s="268"/>
      <c r="U657" s="263">
        <f t="shared" si="470"/>
        <v>0</v>
      </c>
      <c r="V657" s="64"/>
      <c r="W657" s="210">
        <f t="shared" si="481"/>
        <v>0</v>
      </c>
      <c r="X657" s="210" t="str">
        <f t="shared" si="471"/>
        <v>-</v>
      </c>
      <c r="Y657" s="210" t="e">
        <f>IF(X657, MATCH(J657, Y!$F$62:$H$62, 0), 0)</f>
        <v>#VALUE!</v>
      </c>
      <c r="Z657" s="210" cm="1">
        <f t="array" ref="Z657">IFERROR(IF($X657, INDEX(Appliances, $W657, $Y657+3), 0), 0)</f>
        <v>0</v>
      </c>
      <c r="AA657" s="64"/>
      <c r="AB657" s="211" t="b">
        <f t="shared" si="463"/>
        <v>0</v>
      </c>
      <c r="AC657" s="211" cm="1">
        <f t="array" ref="AC657">IF($AB657, INDEX(Appliances, $W657, 9), 0)</f>
        <v>0</v>
      </c>
      <c r="AD657" s="211" cm="1">
        <f t="array" ref="AD657">IF($AB657, INDEX(Appliances, $W657, 10), 0)</f>
        <v>0</v>
      </c>
      <c r="AE657" s="212">
        <f t="shared" si="472"/>
        <v>0</v>
      </c>
      <c r="AF657" s="213">
        <f t="shared" si="473"/>
        <v>0</v>
      </c>
      <c r="AG657" s="222" t="str">
        <f t="shared" si="474"/>
        <v>-</v>
      </c>
      <c r="AH657" s="210">
        <f>_xlfn.MAXIFS(Y!$F$61:$J$61, Y!$F$61:$J$61, "&lt;="&amp;AG657)</f>
        <v>0</v>
      </c>
      <c r="AI657" s="210" cm="1">
        <f t="array" ref="AI657">IFERROR(IF(AE657&gt;0, INDEX(Appliances, $W657, MATCH($AH657, Y!$F$61:$J$61, 0)+3),0), 0)</f>
        <v>0</v>
      </c>
      <c r="AJ657" s="64"/>
      <c r="AK657" s="211" t="b">
        <f t="shared" si="464"/>
        <v>0</v>
      </c>
      <c r="AL657" s="211" cm="1">
        <f t="array" ref="AL657">IF($AK657, INDEX(Appliances, $W657, 9), 0)</f>
        <v>0</v>
      </c>
      <c r="AM657" s="211" cm="1">
        <f t="array" ref="AM657">IF($AK657, INDEX(Appliances, $W657, 10), 0)</f>
        <v>0</v>
      </c>
      <c r="AN657" s="212">
        <f t="shared" si="475"/>
        <v>0</v>
      </c>
      <c r="AO657" s="213">
        <f t="shared" si="476"/>
        <v>0</v>
      </c>
      <c r="AP657" s="222" t="str">
        <f t="shared" si="477"/>
        <v>-</v>
      </c>
      <c r="AQ657" s="210">
        <f>_xlfn.MAXIFS(Y!$F$61:$J$61, Y!$F$61:$J$61, "&lt;="&amp;AP657)</f>
        <v>0</v>
      </c>
      <c r="AR657" s="210" cm="1">
        <f t="array" ref="AR657">IFERROR(IF(AN657&gt;0, INDEX(Appliances, $W657, MATCH($AQ657, Y!$F$61:$J$61, 0)+3),0), 0)</f>
        <v>0</v>
      </c>
      <c r="AS657" s="64"/>
      <c r="AT657" s="211" t="b">
        <f t="shared" si="465"/>
        <v>0</v>
      </c>
      <c r="AU657" s="211">
        <f t="shared" si="466"/>
        <v>0</v>
      </c>
      <c r="AV657" s="211">
        <f t="shared" si="467"/>
        <v>0</v>
      </c>
      <c r="AW657" s="212">
        <f t="shared" si="478"/>
        <v>0</v>
      </c>
      <c r="AX657" s="213">
        <f t="shared" si="479"/>
        <v>0</v>
      </c>
      <c r="AY657" s="222" t="str">
        <f t="shared" si="480"/>
        <v>-</v>
      </c>
      <c r="AZ657" s="210">
        <f>_xlfn.MAXIFS(Y!$F$61:$J$61, Y!$F$61:$J$61, "&lt;="&amp;AY657)</f>
        <v>0</v>
      </c>
      <c r="BA657" s="210" cm="1">
        <f t="array" ref="BA657">IFERROR(IF(AW657&gt;0, INDEX(Appliances, $W657, MATCH($AQ657, Y!$F$61:$J$61, 0)+3),0), 0)</f>
        <v>0</v>
      </c>
      <c r="BB657" s="64"/>
    </row>
    <row r="658" spans="1:54" s="264" customFormat="1" ht="12" x14ac:dyDescent="0.2">
      <c r="A658" s="64"/>
      <c r="B658" s="251">
        <v>636</v>
      </c>
      <c r="C658" s="255"/>
      <c r="D658" s="255"/>
      <c r="E658" s="256"/>
      <c r="F658" s="257" t="str">
        <f>IFERROR(VLOOKUP(E658, Z!$A$2:$C$4127, 3, FALSE), "")</f>
        <v/>
      </c>
      <c r="G658" s="258"/>
      <c r="H658" s="255"/>
      <c r="I658" s="255"/>
      <c r="J658" s="256"/>
      <c r="K658" s="259"/>
      <c r="L658" s="260"/>
      <c r="M658" s="253">
        <f t="shared" si="462"/>
        <v>0</v>
      </c>
      <c r="N658" s="261"/>
      <c r="O658" s="260"/>
      <c r="P658" s="253">
        <f t="shared" si="468"/>
        <v>0</v>
      </c>
      <c r="Q658" s="261"/>
      <c r="R658" s="260"/>
      <c r="S658" s="262">
        <f t="shared" si="469"/>
        <v>0</v>
      </c>
      <c r="T658" s="268"/>
      <c r="U658" s="263">
        <f t="shared" si="470"/>
        <v>0</v>
      </c>
      <c r="V658" s="64"/>
      <c r="W658" s="210">
        <f t="shared" si="481"/>
        <v>0</v>
      </c>
      <c r="X658" s="210" t="str">
        <f t="shared" si="471"/>
        <v>-</v>
      </c>
      <c r="Y658" s="210" t="e">
        <f>IF(X658, MATCH(J658, Y!$F$62:$H$62, 0), 0)</f>
        <v>#VALUE!</v>
      </c>
      <c r="Z658" s="210" cm="1">
        <f t="array" ref="Z658">IFERROR(IF($X658, INDEX(Appliances, $W658, $Y658+3), 0), 0)</f>
        <v>0</v>
      </c>
      <c r="AA658" s="64"/>
      <c r="AB658" s="211" t="b">
        <f t="shared" si="463"/>
        <v>0</v>
      </c>
      <c r="AC658" s="211" cm="1">
        <f t="array" ref="AC658">IF($AB658, INDEX(Appliances, $W658, 9), 0)</f>
        <v>0</v>
      </c>
      <c r="AD658" s="211" cm="1">
        <f t="array" ref="AD658">IF($AB658, INDEX(Appliances, $W658, 10), 0)</f>
        <v>0</v>
      </c>
      <c r="AE658" s="212">
        <f t="shared" si="472"/>
        <v>0</v>
      </c>
      <c r="AF658" s="213">
        <f t="shared" si="473"/>
        <v>0</v>
      </c>
      <c r="AG658" s="222" t="str">
        <f t="shared" si="474"/>
        <v>-</v>
      </c>
      <c r="AH658" s="210">
        <f>_xlfn.MAXIFS(Y!$F$61:$J$61, Y!$F$61:$J$61, "&lt;="&amp;AG658)</f>
        <v>0</v>
      </c>
      <c r="AI658" s="210" cm="1">
        <f t="array" ref="AI658">IFERROR(IF(AE658&gt;0, INDEX(Appliances, $W658, MATCH($AH658, Y!$F$61:$J$61, 0)+3),0), 0)</f>
        <v>0</v>
      </c>
      <c r="AJ658" s="64"/>
      <c r="AK658" s="211" t="b">
        <f t="shared" si="464"/>
        <v>0</v>
      </c>
      <c r="AL658" s="211" cm="1">
        <f t="array" ref="AL658">IF($AK658, INDEX(Appliances, $W658, 9), 0)</f>
        <v>0</v>
      </c>
      <c r="AM658" s="211" cm="1">
        <f t="array" ref="AM658">IF($AK658, INDEX(Appliances, $W658, 10), 0)</f>
        <v>0</v>
      </c>
      <c r="AN658" s="212">
        <f t="shared" si="475"/>
        <v>0</v>
      </c>
      <c r="AO658" s="213">
        <f t="shared" si="476"/>
        <v>0</v>
      </c>
      <c r="AP658" s="222" t="str">
        <f t="shared" si="477"/>
        <v>-</v>
      </c>
      <c r="AQ658" s="210">
        <f>_xlfn.MAXIFS(Y!$F$61:$J$61, Y!$F$61:$J$61, "&lt;="&amp;AP658)</f>
        <v>0</v>
      </c>
      <c r="AR658" s="210" cm="1">
        <f t="array" ref="AR658">IFERROR(IF(AN658&gt;0, INDEX(Appliances, $W658, MATCH($AQ658, Y!$F$61:$J$61, 0)+3),0), 0)</f>
        <v>0</v>
      </c>
      <c r="AS658" s="64"/>
      <c r="AT658" s="211" t="b">
        <f t="shared" si="465"/>
        <v>0</v>
      </c>
      <c r="AU658" s="211">
        <f t="shared" si="466"/>
        <v>0</v>
      </c>
      <c r="AV658" s="211">
        <f t="shared" si="467"/>
        <v>0</v>
      </c>
      <c r="AW658" s="212">
        <f t="shared" si="478"/>
        <v>0</v>
      </c>
      <c r="AX658" s="213">
        <f t="shared" si="479"/>
        <v>0</v>
      </c>
      <c r="AY658" s="222" t="str">
        <f t="shared" si="480"/>
        <v>-</v>
      </c>
      <c r="AZ658" s="210">
        <f>_xlfn.MAXIFS(Y!$F$61:$J$61, Y!$F$61:$J$61, "&lt;="&amp;AY658)</f>
        <v>0</v>
      </c>
      <c r="BA658" s="210" cm="1">
        <f t="array" ref="BA658">IFERROR(IF(AW658&gt;0, INDEX(Appliances, $W658, MATCH($AQ658, Y!$F$61:$J$61, 0)+3),0), 0)</f>
        <v>0</v>
      </c>
      <c r="BB658" s="64"/>
    </row>
    <row r="659" spans="1:54" s="264" customFormat="1" ht="12" x14ac:dyDescent="0.2">
      <c r="A659" s="64"/>
      <c r="B659" s="251">
        <v>637</v>
      </c>
      <c r="C659" s="255"/>
      <c r="D659" s="255"/>
      <c r="E659" s="256"/>
      <c r="F659" s="257" t="str">
        <f>IFERROR(VLOOKUP(E659, Z!$A$2:$C$4127, 3, FALSE), "")</f>
        <v/>
      </c>
      <c r="G659" s="258"/>
      <c r="H659" s="255"/>
      <c r="I659" s="255"/>
      <c r="J659" s="256"/>
      <c r="K659" s="259"/>
      <c r="L659" s="260"/>
      <c r="M659" s="253">
        <f t="shared" si="462"/>
        <v>0</v>
      </c>
      <c r="N659" s="261"/>
      <c r="O659" s="260"/>
      <c r="P659" s="253">
        <f t="shared" si="468"/>
        <v>0</v>
      </c>
      <c r="Q659" s="261"/>
      <c r="R659" s="260"/>
      <c r="S659" s="262">
        <f t="shared" si="469"/>
        <v>0</v>
      </c>
      <c r="T659" s="268"/>
      <c r="U659" s="263">
        <f t="shared" si="470"/>
        <v>0</v>
      </c>
      <c r="V659" s="64"/>
      <c r="W659" s="210">
        <f t="shared" si="481"/>
        <v>0</v>
      </c>
      <c r="X659" s="210" t="str">
        <f t="shared" si="471"/>
        <v>-</v>
      </c>
      <c r="Y659" s="210" t="e">
        <f>IF(X659, MATCH(J659, Y!$F$62:$H$62, 0), 0)</f>
        <v>#VALUE!</v>
      </c>
      <c r="Z659" s="210" cm="1">
        <f t="array" ref="Z659">IFERROR(IF($X659, INDEX(Appliances, $W659, $Y659+3), 0), 0)</f>
        <v>0</v>
      </c>
      <c r="AA659" s="64"/>
      <c r="AB659" s="211" t="b">
        <f t="shared" si="463"/>
        <v>0</v>
      </c>
      <c r="AC659" s="211" cm="1">
        <f t="array" ref="AC659">IF($AB659, INDEX(Appliances, $W659, 9), 0)</f>
        <v>0</v>
      </c>
      <c r="AD659" s="211" cm="1">
        <f t="array" ref="AD659">IF($AB659, INDEX(Appliances, $W659, 10), 0)</f>
        <v>0</v>
      </c>
      <c r="AE659" s="212">
        <f t="shared" si="472"/>
        <v>0</v>
      </c>
      <c r="AF659" s="213">
        <f t="shared" si="473"/>
        <v>0</v>
      </c>
      <c r="AG659" s="222" t="str">
        <f t="shared" si="474"/>
        <v>-</v>
      </c>
      <c r="AH659" s="210">
        <f>_xlfn.MAXIFS(Y!$F$61:$J$61, Y!$F$61:$J$61, "&lt;="&amp;AG659)</f>
        <v>0</v>
      </c>
      <c r="AI659" s="210" cm="1">
        <f t="array" ref="AI659">IFERROR(IF(AE659&gt;0, INDEX(Appliances, $W659, MATCH($AH659, Y!$F$61:$J$61, 0)+3),0), 0)</f>
        <v>0</v>
      </c>
      <c r="AJ659" s="64"/>
      <c r="AK659" s="211" t="b">
        <f t="shared" si="464"/>
        <v>0</v>
      </c>
      <c r="AL659" s="211" cm="1">
        <f t="array" ref="AL659">IF($AK659, INDEX(Appliances, $W659, 9), 0)</f>
        <v>0</v>
      </c>
      <c r="AM659" s="211" cm="1">
        <f t="array" ref="AM659">IF($AK659, INDEX(Appliances, $W659, 10), 0)</f>
        <v>0</v>
      </c>
      <c r="AN659" s="212">
        <f t="shared" si="475"/>
        <v>0</v>
      </c>
      <c r="AO659" s="213">
        <f t="shared" si="476"/>
        <v>0</v>
      </c>
      <c r="AP659" s="222" t="str">
        <f t="shared" si="477"/>
        <v>-</v>
      </c>
      <c r="AQ659" s="210">
        <f>_xlfn.MAXIFS(Y!$F$61:$J$61, Y!$F$61:$J$61, "&lt;="&amp;AP659)</f>
        <v>0</v>
      </c>
      <c r="AR659" s="210" cm="1">
        <f t="array" ref="AR659">IFERROR(IF(AN659&gt;0, INDEX(Appliances, $W659, MATCH($AQ659, Y!$F$61:$J$61, 0)+3),0), 0)</f>
        <v>0</v>
      </c>
      <c r="AS659" s="64"/>
      <c r="AT659" s="211" t="b">
        <f t="shared" si="465"/>
        <v>0</v>
      </c>
      <c r="AU659" s="211">
        <f t="shared" si="466"/>
        <v>0</v>
      </c>
      <c r="AV659" s="211">
        <f t="shared" si="467"/>
        <v>0</v>
      </c>
      <c r="AW659" s="212">
        <f t="shared" si="478"/>
        <v>0</v>
      </c>
      <c r="AX659" s="213">
        <f t="shared" si="479"/>
        <v>0</v>
      </c>
      <c r="AY659" s="222" t="str">
        <f t="shared" si="480"/>
        <v>-</v>
      </c>
      <c r="AZ659" s="210">
        <f>_xlfn.MAXIFS(Y!$F$61:$J$61, Y!$F$61:$J$61, "&lt;="&amp;AY659)</f>
        <v>0</v>
      </c>
      <c r="BA659" s="210" cm="1">
        <f t="array" ref="BA659">IFERROR(IF(AW659&gt;0, INDEX(Appliances, $W659, MATCH($AQ659, Y!$F$61:$J$61, 0)+3),0), 0)</f>
        <v>0</v>
      </c>
      <c r="BB659" s="64"/>
    </row>
    <row r="660" spans="1:54" s="264" customFormat="1" ht="12" x14ac:dyDescent="0.2">
      <c r="A660" s="64"/>
      <c r="B660" s="251">
        <v>638</v>
      </c>
      <c r="C660" s="255"/>
      <c r="D660" s="255"/>
      <c r="E660" s="256"/>
      <c r="F660" s="257" t="str">
        <f>IFERROR(VLOOKUP(E660, Z!$A$2:$C$4127, 3, FALSE), "")</f>
        <v/>
      </c>
      <c r="G660" s="258"/>
      <c r="H660" s="255"/>
      <c r="I660" s="255"/>
      <c r="J660" s="256"/>
      <c r="K660" s="259"/>
      <c r="L660" s="260"/>
      <c r="M660" s="253">
        <f t="shared" si="462"/>
        <v>0</v>
      </c>
      <c r="N660" s="261"/>
      <c r="O660" s="260"/>
      <c r="P660" s="253">
        <f t="shared" si="468"/>
        <v>0</v>
      </c>
      <c r="Q660" s="261"/>
      <c r="R660" s="260"/>
      <c r="S660" s="262">
        <f t="shared" si="469"/>
        <v>0</v>
      </c>
      <c r="T660" s="268"/>
      <c r="U660" s="263">
        <f t="shared" si="470"/>
        <v>0</v>
      </c>
      <c r="V660" s="64"/>
      <c r="W660" s="210">
        <f t="shared" si="481"/>
        <v>0</v>
      </c>
      <c r="X660" s="210" t="str">
        <f t="shared" si="471"/>
        <v>-</v>
      </c>
      <c r="Y660" s="210" t="e">
        <f>IF(X660, MATCH(J660, Y!$F$62:$H$62, 0), 0)</f>
        <v>#VALUE!</v>
      </c>
      <c r="Z660" s="210" cm="1">
        <f t="array" ref="Z660">IFERROR(IF($X660, INDEX(Appliances, $W660, $Y660+3), 0), 0)</f>
        <v>0</v>
      </c>
      <c r="AA660" s="64"/>
      <c r="AB660" s="211" t="b">
        <f t="shared" si="463"/>
        <v>0</v>
      </c>
      <c r="AC660" s="211" cm="1">
        <f t="array" ref="AC660">IF($AB660, INDEX(Appliances, $W660, 9), 0)</f>
        <v>0</v>
      </c>
      <c r="AD660" s="211" cm="1">
        <f t="array" ref="AD660">IF($AB660, INDEX(Appliances, $W660, 10), 0)</f>
        <v>0</v>
      </c>
      <c r="AE660" s="212">
        <f t="shared" si="472"/>
        <v>0</v>
      </c>
      <c r="AF660" s="213">
        <f t="shared" si="473"/>
        <v>0</v>
      </c>
      <c r="AG660" s="222" t="str">
        <f t="shared" si="474"/>
        <v>-</v>
      </c>
      <c r="AH660" s="210">
        <f>_xlfn.MAXIFS(Y!$F$61:$J$61, Y!$F$61:$J$61, "&lt;="&amp;AG660)</f>
        <v>0</v>
      </c>
      <c r="AI660" s="210" cm="1">
        <f t="array" ref="AI660">IFERROR(IF(AE660&gt;0, INDEX(Appliances, $W660, MATCH($AH660, Y!$F$61:$J$61, 0)+3),0), 0)</f>
        <v>0</v>
      </c>
      <c r="AJ660" s="64"/>
      <c r="AK660" s="211" t="b">
        <f t="shared" si="464"/>
        <v>0</v>
      </c>
      <c r="AL660" s="211" cm="1">
        <f t="array" ref="AL660">IF($AK660, INDEX(Appliances, $W660, 9), 0)</f>
        <v>0</v>
      </c>
      <c r="AM660" s="211" cm="1">
        <f t="array" ref="AM660">IF($AK660, INDEX(Appliances, $W660, 10), 0)</f>
        <v>0</v>
      </c>
      <c r="AN660" s="212">
        <f t="shared" si="475"/>
        <v>0</v>
      </c>
      <c r="AO660" s="213">
        <f t="shared" si="476"/>
        <v>0</v>
      </c>
      <c r="AP660" s="222" t="str">
        <f t="shared" si="477"/>
        <v>-</v>
      </c>
      <c r="AQ660" s="210">
        <f>_xlfn.MAXIFS(Y!$F$61:$J$61, Y!$F$61:$J$61, "&lt;="&amp;AP660)</f>
        <v>0</v>
      </c>
      <c r="AR660" s="210" cm="1">
        <f t="array" ref="AR660">IFERROR(IF(AN660&gt;0, INDEX(Appliances, $W660, MATCH($AQ660, Y!$F$61:$J$61, 0)+3),0), 0)</f>
        <v>0</v>
      </c>
      <c r="AS660" s="64"/>
      <c r="AT660" s="211" t="b">
        <f t="shared" si="465"/>
        <v>0</v>
      </c>
      <c r="AU660" s="211">
        <f t="shared" si="466"/>
        <v>0</v>
      </c>
      <c r="AV660" s="211">
        <f t="shared" si="467"/>
        <v>0</v>
      </c>
      <c r="AW660" s="212">
        <f t="shared" si="478"/>
        <v>0</v>
      </c>
      <c r="AX660" s="213">
        <f t="shared" si="479"/>
        <v>0</v>
      </c>
      <c r="AY660" s="222" t="str">
        <f t="shared" si="480"/>
        <v>-</v>
      </c>
      <c r="AZ660" s="210">
        <f>_xlfn.MAXIFS(Y!$F$61:$J$61, Y!$F$61:$J$61, "&lt;="&amp;AY660)</f>
        <v>0</v>
      </c>
      <c r="BA660" s="210" cm="1">
        <f t="array" ref="BA660">IFERROR(IF(AW660&gt;0, INDEX(Appliances, $W660, MATCH($AQ660, Y!$F$61:$J$61, 0)+3),0), 0)</f>
        <v>0</v>
      </c>
      <c r="BB660" s="64"/>
    </row>
    <row r="661" spans="1:54" s="264" customFormat="1" ht="12" x14ac:dyDescent="0.2">
      <c r="A661" s="64"/>
      <c r="B661" s="251">
        <v>639</v>
      </c>
      <c r="C661" s="255"/>
      <c r="D661" s="255"/>
      <c r="E661" s="256"/>
      <c r="F661" s="257" t="str">
        <f>IFERROR(VLOOKUP(E661, Z!$A$2:$C$4127, 3, FALSE), "")</f>
        <v/>
      </c>
      <c r="G661" s="258"/>
      <c r="H661" s="255"/>
      <c r="I661" s="255"/>
      <c r="J661" s="256"/>
      <c r="K661" s="259"/>
      <c r="L661" s="260"/>
      <c r="M661" s="253">
        <f t="shared" si="462"/>
        <v>0</v>
      </c>
      <c r="N661" s="261"/>
      <c r="O661" s="260"/>
      <c r="P661" s="253">
        <f t="shared" si="468"/>
        <v>0</v>
      </c>
      <c r="Q661" s="261"/>
      <c r="R661" s="260"/>
      <c r="S661" s="262">
        <f t="shared" si="469"/>
        <v>0</v>
      </c>
      <c r="T661" s="268"/>
      <c r="U661" s="263">
        <f t="shared" si="470"/>
        <v>0</v>
      </c>
      <c r="V661" s="64"/>
      <c r="W661" s="210">
        <f t="shared" si="481"/>
        <v>0</v>
      </c>
      <c r="X661" s="210" t="str">
        <f t="shared" si="471"/>
        <v>-</v>
      </c>
      <c r="Y661" s="210" t="e">
        <f>IF(X661, MATCH(J661, Y!$F$62:$H$62, 0), 0)</f>
        <v>#VALUE!</v>
      </c>
      <c r="Z661" s="210" cm="1">
        <f t="array" ref="Z661">IFERROR(IF($X661, INDEX(Appliances, $W661, $Y661+3), 0), 0)</f>
        <v>0</v>
      </c>
      <c r="AA661" s="64"/>
      <c r="AB661" s="211" t="b">
        <f t="shared" si="463"/>
        <v>0</v>
      </c>
      <c r="AC661" s="211" cm="1">
        <f t="array" ref="AC661">IF($AB661, INDEX(Appliances, $W661, 9), 0)</f>
        <v>0</v>
      </c>
      <c r="AD661" s="211" cm="1">
        <f t="array" ref="AD661">IF($AB661, INDEX(Appliances, $W661, 10), 0)</f>
        <v>0</v>
      </c>
      <c r="AE661" s="212">
        <f t="shared" si="472"/>
        <v>0</v>
      </c>
      <c r="AF661" s="213">
        <f t="shared" si="473"/>
        <v>0</v>
      </c>
      <c r="AG661" s="222" t="str">
        <f t="shared" si="474"/>
        <v>-</v>
      </c>
      <c r="AH661" s="210">
        <f>_xlfn.MAXIFS(Y!$F$61:$J$61, Y!$F$61:$J$61, "&lt;="&amp;AG661)</f>
        <v>0</v>
      </c>
      <c r="AI661" s="210" cm="1">
        <f t="array" ref="AI661">IFERROR(IF(AE661&gt;0, INDEX(Appliances, $W661, MATCH($AH661, Y!$F$61:$J$61, 0)+3),0), 0)</f>
        <v>0</v>
      </c>
      <c r="AJ661" s="64"/>
      <c r="AK661" s="211" t="b">
        <f t="shared" si="464"/>
        <v>0</v>
      </c>
      <c r="AL661" s="211" cm="1">
        <f t="array" ref="AL661">IF($AK661, INDEX(Appliances, $W661, 9), 0)</f>
        <v>0</v>
      </c>
      <c r="AM661" s="211" cm="1">
        <f t="array" ref="AM661">IF($AK661, INDEX(Appliances, $W661, 10), 0)</f>
        <v>0</v>
      </c>
      <c r="AN661" s="212">
        <f t="shared" si="475"/>
        <v>0</v>
      </c>
      <c r="AO661" s="213">
        <f t="shared" si="476"/>
        <v>0</v>
      </c>
      <c r="AP661" s="222" t="str">
        <f t="shared" si="477"/>
        <v>-</v>
      </c>
      <c r="AQ661" s="210">
        <f>_xlfn.MAXIFS(Y!$F$61:$J$61, Y!$F$61:$J$61, "&lt;="&amp;AP661)</f>
        <v>0</v>
      </c>
      <c r="AR661" s="210" cm="1">
        <f t="array" ref="AR661">IFERROR(IF(AN661&gt;0, INDEX(Appliances, $W661, MATCH($AQ661, Y!$F$61:$J$61, 0)+3),0), 0)</f>
        <v>0</v>
      </c>
      <c r="AS661" s="64"/>
      <c r="AT661" s="211" t="b">
        <f t="shared" si="465"/>
        <v>0</v>
      </c>
      <c r="AU661" s="211">
        <f t="shared" si="466"/>
        <v>0</v>
      </c>
      <c r="AV661" s="211">
        <f t="shared" si="467"/>
        <v>0</v>
      </c>
      <c r="AW661" s="212">
        <f t="shared" si="478"/>
        <v>0</v>
      </c>
      <c r="AX661" s="213">
        <f t="shared" si="479"/>
        <v>0</v>
      </c>
      <c r="AY661" s="222" t="str">
        <f t="shared" si="480"/>
        <v>-</v>
      </c>
      <c r="AZ661" s="210">
        <f>_xlfn.MAXIFS(Y!$F$61:$J$61, Y!$F$61:$J$61, "&lt;="&amp;AY661)</f>
        <v>0</v>
      </c>
      <c r="BA661" s="210" cm="1">
        <f t="array" ref="BA661">IFERROR(IF(AW661&gt;0, INDEX(Appliances, $W661, MATCH($AQ661, Y!$F$61:$J$61, 0)+3),0), 0)</f>
        <v>0</v>
      </c>
      <c r="BB661" s="64"/>
    </row>
    <row r="662" spans="1:54" s="264" customFormat="1" ht="12" x14ac:dyDescent="0.2">
      <c r="A662" s="64"/>
      <c r="B662" s="251">
        <v>640</v>
      </c>
      <c r="C662" s="255"/>
      <c r="D662" s="255"/>
      <c r="E662" s="256"/>
      <c r="F662" s="257" t="str">
        <f>IFERROR(VLOOKUP(E662, Z!$A$2:$C$4127, 3, FALSE), "")</f>
        <v/>
      </c>
      <c r="G662" s="258"/>
      <c r="H662" s="255"/>
      <c r="I662" s="255"/>
      <c r="J662" s="256"/>
      <c r="K662" s="259"/>
      <c r="L662" s="260"/>
      <c r="M662" s="253">
        <f t="shared" ref="M662:M725" si="482">$AF662</f>
        <v>0</v>
      </c>
      <c r="N662" s="261"/>
      <c r="O662" s="260"/>
      <c r="P662" s="253">
        <f t="shared" si="468"/>
        <v>0</v>
      </c>
      <c r="Q662" s="261"/>
      <c r="R662" s="260"/>
      <c r="S662" s="262">
        <f t="shared" si="469"/>
        <v>0</v>
      </c>
      <c r="T662" s="268"/>
      <c r="U662" s="263">
        <f t="shared" si="470"/>
        <v>0</v>
      </c>
      <c r="V662" s="64"/>
      <c r="W662" s="210">
        <f t="shared" si="481"/>
        <v>0</v>
      </c>
      <c r="X662" s="210" t="str">
        <f t="shared" si="471"/>
        <v>-</v>
      </c>
      <c r="Y662" s="210" t="e">
        <f>IF(X662, MATCH(J662, Y!$F$62:$H$62, 0), 0)</f>
        <v>#VALUE!</v>
      </c>
      <c r="Z662" s="210" cm="1">
        <f t="array" ref="Z662">IFERROR(IF($X662, INDEX(Appliances, $W662, $Y662+3), 0), 0)</f>
        <v>0</v>
      </c>
      <c r="AA662" s="64"/>
      <c r="AB662" s="211" t="b">
        <f t="shared" si="463"/>
        <v>0</v>
      </c>
      <c r="AC662" s="211" cm="1">
        <f t="array" ref="AC662">IF($AB662, INDEX(Appliances, $W662, 9), 0)</f>
        <v>0</v>
      </c>
      <c r="AD662" s="211" cm="1">
        <f t="array" ref="AD662">IF($AB662, INDEX(Appliances, $W662, 10), 0)</f>
        <v>0</v>
      </c>
      <c r="AE662" s="212">
        <f t="shared" si="472"/>
        <v>0</v>
      </c>
      <c r="AF662" s="213">
        <f t="shared" si="473"/>
        <v>0</v>
      </c>
      <c r="AG662" s="222" t="str">
        <f t="shared" si="474"/>
        <v>-</v>
      </c>
      <c r="AH662" s="210">
        <f>_xlfn.MAXIFS(Y!$F$61:$J$61, Y!$F$61:$J$61, "&lt;="&amp;AG662)</f>
        <v>0</v>
      </c>
      <c r="AI662" s="210" cm="1">
        <f t="array" ref="AI662">IFERROR(IF(AE662&gt;0, INDEX(Appliances, $W662, MATCH($AH662, Y!$F$61:$J$61, 0)+3),0), 0)</f>
        <v>0</v>
      </c>
      <c r="AJ662" s="64"/>
      <c r="AK662" s="211" t="b">
        <f t="shared" si="464"/>
        <v>0</v>
      </c>
      <c r="AL662" s="211" cm="1">
        <f t="array" ref="AL662">IF($AK662, INDEX(Appliances, $W662, 9), 0)</f>
        <v>0</v>
      </c>
      <c r="AM662" s="211" cm="1">
        <f t="array" ref="AM662">IF($AK662, INDEX(Appliances, $W662, 10), 0)</f>
        <v>0</v>
      </c>
      <c r="AN662" s="212">
        <f t="shared" si="475"/>
        <v>0</v>
      </c>
      <c r="AO662" s="213">
        <f t="shared" si="476"/>
        <v>0</v>
      </c>
      <c r="AP662" s="222" t="str">
        <f t="shared" si="477"/>
        <v>-</v>
      </c>
      <c r="AQ662" s="210">
        <f>_xlfn.MAXIFS(Y!$F$61:$J$61, Y!$F$61:$J$61, "&lt;="&amp;AP662)</f>
        <v>0</v>
      </c>
      <c r="AR662" s="210" cm="1">
        <f t="array" ref="AR662">IFERROR(IF(AN662&gt;0, INDEX(Appliances, $W662, MATCH($AQ662, Y!$F$61:$J$61, 0)+3),0), 0)</f>
        <v>0</v>
      </c>
      <c r="AS662" s="64"/>
      <c r="AT662" s="211" t="b">
        <f t="shared" si="465"/>
        <v>0</v>
      </c>
      <c r="AU662" s="211">
        <f t="shared" si="466"/>
        <v>0</v>
      </c>
      <c r="AV662" s="211">
        <f t="shared" si="467"/>
        <v>0</v>
      </c>
      <c r="AW662" s="212">
        <f t="shared" si="478"/>
        <v>0</v>
      </c>
      <c r="AX662" s="213">
        <f t="shared" si="479"/>
        <v>0</v>
      </c>
      <c r="AY662" s="222" t="str">
        <f t="shared" si="480"/>
        <v>-</v>
      </c>
      <c r="AZ662" s="210">
        <f>_xlfn.MAXIFS(Y!$F$61:$J$61, Y!$F$61:$J$61, "&lt;="&amp;AY662)</f>
        <v>0</v>
      </c>
      <c r="BA662" s="210" cm="1">
        <f t="array" ref="BA662">IFERROR(IF(AW662&gt;0, INDEX(Appliances, $W662, MATCH($AQ662, Y!$F$61:$J$61, 0)+3),0), 0)</f>
        <v>0</v>
      </c>
      <c r="BB662" s="64"/>
    </row>
    <row r="663" spans="1:54" s="264" customFormat="1" ht="12" x14ac:dyDescent="0.2">
      <c r="A663" s="64"/>
      <c r="B663" s="251">
        <v>641</v>
      </c>
      <c r="C663" s="255"/>
      <c r="D663" s="255"/>
      <c r="E663" s="256"/>
      <c r="F663" s="257" t="str">
        <f>IFERROR(VLOOKUP(E663, Z!$A$2:$C$4127, 3, FALSE), "")</f>
        <v/>
      </c>
      <c r="G663" s="258"/>
      <c r="H663" s="255"/>
      <c r="I663" s="255"/>
      <c r="J663" s="256"/>
      <c r="K663" s="259"/>
      <c r="L663" s="260"/>
      <c r="M663" s="253">
        <f t="shared" si="482"/>
        <v>0</v>
      </c>
      <c r="N663" s="261"/>
      <c r="O663" s="260"/>
      <c r="P663" s="253">
        <f t="shared" si="468"/>
        <v>0</v>
      </c>
      <c r="Q663" s="261"/>
      <c r="R663" s="260"/>
      <c r="S663" s="262">
        <f t="shared" si="469"/>
        <v>0</v>
      </c>
      <c r="T663" s="268"/>
      <c r="U663" s="263">
        <f t="shared" si="470"/>
        <v>0</v>
      </c>
      <c r="V663" s="64"/>
      <c r="W663" s="210">
        <f t="shared" si="481"/>
        <v>0</v>
      </c>
      <c r="X663" s="210" t="str">
        <f t="shared" si="471"/>
        <v>-</v>
      </c>
      <c r="Y663" s="210" t="e">
        <f>IF(X663, MATCH(J663, Y!$F$62:$H$62, 0), 0)</f>
        <v>#VALUE!</v>
      </c>
      <c r="Z663" s="210" cm="1">
        <f t="array" ref="Z663">IFERROR(IF($X663, INDEX(Appliances, $W663, $Y663+3), 0), 0)</f>
        <v>0</v>
      </c>
      <c r="AA663" s="64"/>
      <c r="AB663" s="211" t="b">
        <f t="shared" ref="AB663:AB726" si="483">IF(OR($W663=9, $W663&gt;=12), TRUE, FALSE)</f>
        <v>0</v>
      </c>
      <c r="AC663" s="211" cm="1">
        <f t="array" ref="AC663">IF($AB663, INDEX(Appliances, $W663, 9), 0)</f>
        <v>0</v>
      </c>
      <c r="AD663" s="211" cm="1">
        <f t="array" ref="AD663">IF($AB663, INDEX(Appliances, $W663, 10), 0)</f>
        <v>0</v>
      </c>
      <c r="AE663" s="212">
        <f t="shared" si="472"/>
        <v>0</v>
      </c>
      <c r="AF663" s="213">
        <f t="shared" si="473"/>
        <v>0</v>
      </c>
      <c r="AG663" s="222" t="str">
        <f t="shared" si="474"/>
        <v>-</v>
      </c>
      <c r="AH663" s="210">
        <f>_xlfn.MAXIFS(Y!$F$61:$J$61, Y!$F$61:$J$61, "&lt;="&amp;AG663)</f>
        <v>0</v>
      </c>
      <c r="AI663" s="210" cm="1">
        <f t="array" ref="AI663">IFERROR(IF(AE663&gt;0, INDEX(Appliances, $W663, MATCH($AH663, Y!$F$61:$J$61, 0)+3),0), 0)</f>
        <v>0</v>
      </c>
      <c r="AJ663" s="64"/>
      <c r="AK663" s="211" t="b">
        <f t="shared" ref="AK663:AK726" si="484">IF($W663=11, TRUE, FALSE)</f>
        <v>0</v>
      </c>
      <c r="AL663" s="211" cm="1">
        <f t="array" ref="AL663">IF($AK663, INDEX(Appliances, $W663, 9), 0)</f>
        <v>0</v>
      </c>
      <c r="AM663" s="211" cm="1">
        <f t="array" ref="AM663">IF($AK663, INDEX(Appliances, $W663, 10), 0)</f>
        <v>0</v>
      </c>
      <c r="AN663" s="212">
        <f t="shared" si="475"/>
        <v>0</v>
      </c>
      <c r="AO663" s="213">
        <f t="shared" si="476"/>
        <v>0</v>
      </c>
      <c r="AP663" s="222" t="str">
        <f t="shared" si="477"/>
        <v>-</v>
      </c>
      <c r="AQ663" s="210">
        <f>_xlfn.MAXIFS(Y!$F$61:$J$61, Y!$F$61:$J$61, "&lt;="&amp;AP663)</f>
        <v>0</v>
      </c>
      <c r="AR663" s="210" cm="1">
        <f t="array" ref="AR663">IFERROR(IF(AN663&gt;0, INDEX(Appliances, $W663, MATCH($AQ663, Y!$F$61:$J$61, 0)+3),0), 0)</f>
        <v>0</v>
      </c>
      <c r="AS663" s="64"/>
      <c r="AT663" s="211" t="b">
        <f t="shared" ref="AT663:AT726" si="485">IF(OR($W663=11, $W663=10), TRUE, FALSE)</f>
        <v>0</v>
      </c>
      <c r="AU663" s="211">
        <f t="shared" si="466"/>
        <v>0</v>
      </c>
      <c r="AV663" s="211">
        <f t="shared" si="467"/>
        <v>0</v>
      </c>
      <c r="AW663" s="212">
        <f t="shared" si="478"/>
        <v>0</v>
      </c>
      <c r="AX663" s="213">
        <f t="shared" si="479"/>
        <v>0</v>
      </c>
      <c r="AY663" s="222" t="str">
        <f t="shared" si="480"/>
        <v>-</v>
      </c>
      <c r="AZ663" s="210">
        <f>_xlfn.MAXIFS(Y!$F$61:$J$61, Y!$F$61:$J$61, "&lt;="&amp;AY663)</f>
        <v>0</v>
      </c>
      <c r="BA663" s="210" cm="1">
        <f t="array" ref="BA663">IFERROR(IF(AW663&gt;0, INDEX(Appliances, $W663, MATCH($AQ663, Y!$F$61:$J$61, 0)+3),0), 0)</f>
        <v>0</v>
      </c>
      <c r="BB663" s="64"/>
    </row>
    <row r="664" spans="1:54" s="264" customFormat="1" ht="12" x14ac:dyDescent="0.2">
      <c r="A664" s="64"/>
      <c r="B664" s="251">
        <v>642</v>
      </c>
      <c r="C664" s="255"/>
      <c r="D664" s="255"/>
      <c r="E664" s="256"/>
      <c r="F664" s="257" t="str">
        <f>IFERROR(VLOOKUP(E664, Z!$A$2:$C$4127, 3, FALSE), "")</f>
        <v/>
      </c>
      <c r="G664" s="258"/>
      <c r="H664" s="255"/>
      <c r="I664" s="255"/>
      <c r="J664" s="256"/>
      <c r="K664" s="259"/>
      <c r="L664" s="260"/>
      <c r="M664" s="253">
        <f t="shared" si="482"/>
        <v>0</v>
      </c>
      <c r="N664" s="261"/>
      <c r="O664" s="260"/>
      <c r="P664" s="253">
        <f t="shared" si="468"/>
        <v>0</v>
      </c>
      <c r="Q664" s="261"/>
      <c r="R664" s="260"/>
      <c r="S664" s="262">
        <f t="shared" si="469"/>
        <v>0</v>
      </c>
      <c r="T664" s="268"/>
      <c r="U664" s="263">
        <f t="shared" si="470"/>
        <v>0</v>
      </c>
      <c r="V664" s="64"/>
      <c r="W664" s="210">
        <f t="shared" si="481"/>
        <v>0</v>
      </c>
      <c r="X664" s="210" t="str">
        <f t="shared" si="471"/>
        <v>-</v>
      </c>
      <c r="Y664" s="210" t="e">
        <f>IF(X664, MATCH(J664, Y!$F$62:$H$62, 0), 0)</f>
        <v>#VALUE!</v>
      </c>
      <c r="Z664" s="210" cm="1">
        <f t="array" ref="Z664">IFERROR(IF($X664, INDEX(Appliances, $W664, $Y664+3), 0), 0)</f>
        <v>0</v>
      </c>
      <c r="AA664" s="64"/>
      <c r="AB664" s="211" t="b">
        <f t="shared" si="483"/>
        <v>0</v>
      </c>
      <c r="AC664" s="211" cm="1">
        <f t="array" ref="AC664">IF($AB664, INDEX(Appliances, $W664, 9), 0)</f>
        <v>0</v>
      </c>
      <c r="AD664" s="211" cm="1">
        <f t="array" ref="AD664">IF($AB664, INDEX(Appliances, $W664, 10), 0)</f>
        <v>0</v>
      </c>
      <c r="AE664" s="212">
        <f t="shared" si="472"/>
        <v>0</v>
      </c>
      <c r="AF664" s="213">
        <f t="shared" si="473"/>
        <v>0</v>
      </c>
      <c r="AG664" s="222" t="str">
        <f t="shared" si="474"/>
        <v>-</v>
      </c>
      <c r="AH664" s="210">
        <f>_xlfn.MAXIFS(Y!$F$61:$J$61, Y!$F$61:$J$61, "&lt;="&amp;AG664)</f>
        <v>0</v>
      </c>
      <c r="AI664" s="210" cm="1">
        <f t="array" ref="AI664">IFERROR(IF(AE664&gt;0, INDEX(Appliances, $W664, MATCH($AH664, Y!$F$61:$J$61, 0)+3),0), 0)</f>
        <v>0</v>
      </c>
      <c r="AJ664" s="64"/>
      <c r="AK664" s="211" t="b">
        <f t="shared" si="484"/>
        <v>0</v>
      </c>
      <c r="AL664" s="211" cm="1">
        <f t="array" ref="AL664">IF($AK664, INDEX(Appliances, $W664, 9), 0)</f>
        <v>0</v>
      </c>
      <c r="AM664" s="211" cm="1">
        <f t="array" ref="AM664">IF($AK664, INDEX(Appliances, $W664, 10), 0)</f>
        <v>0</v>
      </c>
      <c r="AN664" s="212">
        <f t="shared" si="475"/>
        <v>0</v>
      </c>
      <c r="AO664" s="213">
        <f t="shared" si="476"/>
        <v>0</v>
      </c>
      <c r="AP664" s="222" t="str">
        <f t="shared" si="477"/>
        <v>-</v>
      </c>
      <c r="AQ664" s="210">
        <f>_xlfn.MAXIFS(Y!$F$61:$J$61, Y!$F$61:$J$61, "&lt;="&amp;AP664)</f>
        <v>0</v>
      </c>
      <c r="AR664" s="210" cm="1">
        <f t="array" ref="AR664">IFERROR(IF(AN664&gt;0, INDEX(Appliances, $W664, MATCH($AQ664, Y!$F$61:$J$61, 0)+3),0), 0)</f>
        <v>0</v>
      </c>
      <c r="AS664" s="64"/>
      <c r="AT664" s="211" t="b">
        <f t="shared" si="485"/>
        <v>0</v>
      </c>
      <c r="AU664" s="211">
        <f t="shared" si="466"/>
        <v>0</v>
      </c>
      <c r="AV664" s="211">
        <f t="shared" si="467"/>
        <v>0</v>
      </c>
      <c r="AW664" s="212">
        <f t="shared" si="478"/>
        <v>0</v>
      </c>
      <c r="AX664" s="213">
        <f t="shared" si="479"/>
        <v>0</v>
      </c>
      <c r="AY664" s="222" t="str">
        <f t="shared" si="480"/>
        <v>-</v>
      </c>
      <c r="AZ664" s="210">
        <f>_xlfn.MAXIFS(Y!$F$61:$J$61, Y!$F$61:$J$61, "&lt;="&amp;AY664)</f>
        <v>0</v>
      </c>
      <c r="BA664" s="210" cm="1">
        <f t="array" ref="BA664">IFERROR(IF(AW664&gt;0, INDEX(Appliances, $W664, MATCH($AQ664, Y!$F$61:$J$61, 0)+3),0), 0)</f>
        <v>0</v>
      </c>
      <c r="BB664" s="64"/>
    </row>
    <row r="665" spans="1:54" s="264" customFormat="1" ht="12" x14ac:dyDescent="0.2">
      <c r="A665" s="64"/>
      <c r="B665" s="251">
        <v>643</v>
      </c>
      <c r="C665" s="255"/>
      <c r="D665" s="255"/>
      <c r="E665" s="256"/>
      <c r="F665" s="257" t="str">
        <f>IFERROR(VLOOKUP(E665, Z!$A$2:$C$4127, 3, FALSE), "")</f>
        <v/>
      </c>
      <c r="G665" s="258"/>
      <c r="H665" s="255"/>
      <c r="I665" s="255"/>
      <c r="J665" s="256"/>
      <c r="K665" s="259"/>
      <c r="L665" s="260"/>
      <c r="M665" s="253">
        <f t="shared" si="482"/>
        <v>0</v>
      </c>
      <c r="N665" s="261"/>
      <c r="O665" s="260"/>
      <c r="P665" s="253">
        <f t="shared" si="468"/>
        <v>0</v>
      </c>
      <c r="Q665" s="261"/>
      <c r="R665" s="260"/>
      <c r="S665" s="262">
        <f t="shared" si="469"/>
        <v>0</v>
      </c>
      <c r="T665" s="268"/>
      <c r="U665" s="263">
        <f t="shared" si="470"/>
        <v>0</v>
      </c>
      <c r="V665" s="64"/>
      <c r="W665" s="210">
        <f t="shared" si="481"/>
        <v>0</v>
      </c>
      <c r="X665" s="210" t="str">
        <f t="shared" si="471"/>
        <v>-</v>
      </c>
      <c r="Y665" s="210" t="e">
        <f>IF(X665, MATCH(J665, Y!$F$62:$H$62, 0), 0)</f>
        <v>#VALUE!</v>
      </c>
      <c r="Z665" s="210" cm="1">
        <f t="array" ref="Z665">IFERROR(IF($X665, INDEX(Appliances, $W665, $Y665+3), 0), 0)</f>
        <v>0</v>
      </c>
      <c r="AA665" s="64"/>
      <c r="AB665" s="211" t="b">
        <f t="shared" si="483"/>
        <v>0</v>
      </c>
      <c r="AC665" s="211" cm="1">
        <f t="array" ref="AC665">IF($AB665, INDEX(Appliances, $W665, 9), 0)</f>
        <v>0</v>
      </c>
      <c r="AD665" s="211" cm="1">
        <f t="array" ref="AD665">IF($AB665, INDEX(Appliances, $W665, 10), 0)</f>
        <v>0</v>
      </c>
      <c r="AE665" s="212">
        <f t="shared" si="472"/>
        <v>0</v>
      </c>
      <c r="AF665" s="213">
        <f t="shared" si="473"/>
        <v>0</v>
      </c>
      <c r="AG665" s="222" t="str">
        <f t="shared" si="474"/>
        <v>-</v>
      </c>
      <c r="AH665" s="210">
        <f>_xlfn.MAXIFS(Y!$F$61:$J$61, Y!$F$61:$J$61, "&lt;="&amp;AG665)</f>
        <v>0</v>
      </c>
      <c r="AI665" s="210" cm="1">
        <f t="array" ref="AI665">IFERROR(IF(AE665&gt;0, INDEX(Appliances, $W665, MATCH($AH665, Y!$F$61:$J$61, 0)+3),0), 0)</f>
        <v>0</v>
      </c>
      <c r="AJ665" s="64"/>
      <c r="AK665" s="211" t="b">
        <f t="shared" si="484"/>
        <v>0</v>
      </c>
      <c r="AL665" s="211" cm="1">
        <f t="array" ref="AL665">IF($AK665, INDEX(Appliances, $W665, 9), 0)</f>
        <v>0</v>
      </c>
      <c r="AM665" s="211" cm="1">
        <f t="array" ref="AM665">IF($AK665, INDEX(Appliances, $W665, 10), 0)</f>
        <v>0</v>
      </c>
      <c r="AN665" s="212">
        <f t="shared" si="475"/>
        <v>0</v>
      </c>
      <c r="AO665" s="213">
        <f t="shared" si="476"/>
        <v>0</v>
      </c>
      <c r="AP665" s="222" t="str">
        <f t="shared" si="477"/>
        <v>-</v>
      </c>
      <c r="AQ665" s="210">
        <f>_xlfn.MAXIFS(Y!$F$61:$J$61, Y!$F$61:$J$61, "&lt;="&amp;AP665)</f>
        <v>0</v>
      </c>
      <c r="AR665" s="210" cm="1">
        <f t="array" ref="AR665">IFERROR(IF(AN665&gt;0, INDEX(Appliances, $W665, MATCH($AQ665, Y!$F$61:$J$61, 0)+3),0), 0)</f>
        <v>0</v>
      </c>
      <c r="AS665" s="64"/>
      <c r="AT665" s="211" t="b">
        <f t="shared" si="485"/>
        <v>0</v>
      </c>
      <c r="AU665" s="211">
        <f t="shared" si="466"/>
        <v>0</v>
      </c>
      <c r="AV665" s="211">
        <f t="shared" si="467"/>
        <v>0</v>
      </c>
      <c r="AW665" s="212">
        <f t="shared" si="478"/>
        <v>0</v>
      </c>
      <c r="AX665" s="213">
        <f t="shared" si="479"/>
        <v>0</v>
      </c>
      <c r="AY665" s="222" t="str">
        <f t="shared" si="480"/>
        <v>-</v>
      </c>
      <c r="AZ665" s="210">
        <f>_xlfn.MAXIFS(Y!$F$61:$J$61, Y!$F$61:$J$61, "&lt;="&amp;AY665)</f>
        <v>0</v>
      </c>
      <c r="BA665" s="210" cm="1">
        <f t="array" ref="BA665">IFERROR(IF(AW665&gt;0, INDEX(Appliances, $W665, MATCH($AQ665, Y!$F$61:$J$61, 0)+3),0), 0)</f>
        <v>0</v>
      </c>
      <c r="BB665" s="64"/>
    </row>
    <row r="666" spans="1:54" s="264" customFormat="1" ht="12" x14ac:dyDescent="0.2">
      <c r="A666" s="64"/>
      <c r="B666" s="251">
        <v>644</v>
      </c>
      <c r="C666" s="255"/>
      <c r="D666" s="255"/>
      <c r="E666" s="256"/>
      <c r="F666" s="257" t="str">
        <f>IFERROR(VLOOKUP(E666, Z!$A$2:$C$4127, 3, FALSE), "")</f>
        <v/>
      </c>
      <c r="G666" s="258"/>
      <c r="H666" s="255"/>
      <c r="I666" s="255"/>
      <c r="J666" s="256"/>
      <c r="K666" s="259"/>
      <c r="L666" s="260"/>
      <c r="M666" s="253">
        <f t="shared" si="482"/>
        <v>0</v>
      </c>
      <c r="N666" s="261"/>
      <c r="O666" s="260"/>
      <c r="P666" s="253">
        <f t="shared" si="468"/>
        <v>0</v>
      </c>
      <c r="Q666" s="261"/>
      <c r="R666" s="260"/>
      <c r="S666" s="262">
        <f t="shared" si="469"/>
        <v>0</v>
      </c>
      <c r="T666" s="268"/>
      <c r="U666" s="263">
        <f t="shared" si="470"/>
        <v>0</v>
      </c>
      <c r="V666" s="64"/>
      <c r="W666" s="210">
        <f t="shared" si="481"/>
        <v>0</v>
      </c>
      <c r="X666" s="210" t="str">
        <f t="shared" si="471"/>
        <v>-</v>
      </c>
      <c r="Y666" s="210" t="e">
        <f>IF(X666, MATCH(J666, Y!$F$62:$H$62, 0), 0)</f>
        <v>#VALUE!</v>
      </c>
      <c r="Z666" s="210" cm="1">
        <f t="array" ref="Z666">IFERROR(IF($X666, INDEX(Appliances, $W666, $Y666+3), 0), 0)</f>
        <v>0</v>
      </c>
      <c r="AA666" s="64"/>
      <c r="AB666" s="211" t="b">
        <f t="shared" si="483"/>
        <v>0</v>
      </c>
      <c r="AC666" s="211" cm="1">
        <f t="array" ref="AC666">IF($AB666, INDEX(Appliances, $W666, 9), 0)</f>
        <v>0</v>
      </c>
      <c r="AD666" s="211" cm="1">
        <f t="array" ref="AD666">IF($AB666, INDEX(Appliances, $W666, 10), 0)</f>
        <v>0</v>
      </c>
      <c r="AE666" s="212">
        <f t="shared" si="472"/>
        <v>0</v>
      </c>
      <c r="AF666" s="213">
        <f t="shared" si="473"/>
        <v>0</v>
      </c>
      <c r="AG666" s="222" t="str">
        <f t="shared" si="474"/>
        <v>-</v>
      </c>
      <c r="AH666" s="210">
        <f>_xlfn.MAXIFS(Y!$F$61:$J$61, Y!$F$61:$J$61, "&lt;="&amp;AG666)</f>
        <v>0</v>
      </c>
      <c r="AI666" s="210" cm="1">
        <f t="array" ref="AI666">IFERROR(IF(AE666&gt;0, INDEX(Appliances, $W666, MATCH($AH666, Y!$F$61:$J$61, 0)+3),0), 0)</f>
        <v>0</v>
      </c>
      <c r="AJ666" s="64"/>
      <c r="AK666" s="211" t="b">
        <f t="shared" si="484"/>
        <v>0</v>
      </c>
      <c r="AL666" s="211" cm="1">
        <f t="array" ref="AL666">IF($AK666, INDEX(Appliances, $W666, 9), 0)</f>
        <v>0</v>
      </c>
      <c r="AM666" s="211" cm="1">
        <f t="array" ref="AM666">IF($AK666, INDEX(Appliances, $W666, 10), 0)</f>
        <v>0</v>
      </c>
      <c r="AN666" s="212">
        <f t="shared" si="475"/>
        <v>0</v>
      </c>
      <c r="AO666" s="213">
        <f t="shared" si="476"/>
        <v>0</v>
      </c>
      <c r="AP666" s="222" t="str">
        <f t="shared" si="477"/>
        <v>-</v>
      </c>
      <c r="AQ666" s="210">
        <f>_xlfn.MAXIFS(Y!$F$61:$J$61, Y!$F$61:$J$61, "&lt;="&amp;AP666)</f>
        <v>0</v>
      </c>
      <c r="AR666" s="210" cm="1">
        <f t="array" ref="AR666">IFERROR(IF(AN666&gt;0, INDEX(Appliances, $W666, MATCH($AQ666, Y!$F$61:$J$61, 0)+3),0), 0)</f>
        <v>0</v>
      </c>
      <c r="AS666" s="64"/>
      <c r="AT666" s="211" t="b">
        <f t="shared" si="485"/>
        <v>0</v>
      </c>
      <c r="AU666" s="211">
        <f t="shared" si="466"/>
        <v>0</v>
      </c>
      <c r="AV666" s="211">
        <f t="shared" si="467"/>
        <v>0</v>
      </c>
      <c r="AW666" s="212">
        <f t="shared" si="478"/>
        <v>0</v>
      </c>
      <c r="AX666" s="213">
        <f t="shared" si="479"/>
        <v>0</v>
      </c>
      <c r="AY666" s="222" t="str">
        <f t="shared" si="480"/>
        <v>-</v>
      </c>
      <c r="AZ666" s="210">
        <f>_xlfn.MAXIFS(Y!$F$61:$J$61, Y!$F$61:$J$61, "&lt;="&amp;AY666)</f>
        <v>0</v>
      </c>
      <c r="BA666" s="210" cm="1">
        <f t="array" ref="BA666">IFERROR(IF(AW666&gt;0, INDEX(Appliances, $W666, MATCH($AQ666, Y!$F$61:$J$61, 0)+3),0), 0)</f>
        <v>0</v>
      </c>
      <c r="BB666" s="64"/>
    </row>
    <row r="667" spans="1:54" s="264" customFormat="1" ht="12" x14ac:dyDescent="0.2">
      <c r="A667" s="64"/>
      <c r="B667" s="251">
        <v>645</v>
      </c>
      <c r="C667" s="255"/>
      <c r="D667" s="255"/>
      <c r="E667" s="256"/>
      <c r="F667" s="257" t="str">
        <f>IFERROR(VLOOKUP(E667, Z!$A$2:$C$4127, 3, FALSE), "")</f>
        <v/>
      </c>
      <c r="G667" s="258"/>
      <c r="H667" s="255"/>
      <c r="I667" s="255"/>
      <c r="J667" s="256"/>
      <c r="K667" s="259"/>
      <c r="L667" s="260"/>
      <c r="M667" s="253">
        <f t="shared" si="482"/>
        <v>0</v>
      </c>
      <c r="N667" s="261"/>
      <c r="O667" s="260"/>
      <c r="P667" s="253">
        <f t="shared" si="468"/>
        <v>0</v>
      </c>
      <c r="Q667" s="261"/>
      <c r="R667" s="260"/>
      <c r="S667" s="262">
        <f t="shared" si="469"/>
        <v>0</v>
      </c>
      <c r="T667" s="268"/>
      <c r="U667" s="263">
        <f t="shared" si="470"/>
        <v>0</v>
      </c>
      <c r="V667" s="64"/>
      <c r="W667" s="210">
        <f t="shared" si="481"/>
        <v>0</v>
      </c>
      <c r="X667" s="210" t="str">
        <f t="shared" si="471"/>
        <v>-</v>
      </c>
      <c r="Y667" s="210" t="e">
        <f>IF(X667, MATCH(J667, Y!$F$62:$H$62, 0), 0)</f>
        <v>#VALUE!</v>
      </c>
      <c r="Z667" s="210" cm="1">
        <f t="array" ref="Z667">IFERROR(IF($X667, INDEX(Appliances, $W667, $Y667+3), 0), 0)</f>
        <v>0</v>
      </c>
      <c r="AA667" s="64"/>
      <c r="AB667" s="211" t="b">
        <f t="shared" si="483"/>
        <v>0</v>
      </c>
      <c r="AC667" s="211" cm="1">
        <f t="array" ref="AC667">IF($AB667, INDEX(Appliances, $W667, 9), 0)</f>
        <v>0</v>
      </c>
      <c r="AD667" s="211" cm="1">
        <f t="array" ref="AD667">IF($AB667, INDEX(Appliances, $W667, 10), 0)</f>
        <v>0</v>
      </c>
      <c r="AE667" s="212">
        <f t="shared" si="472"/>
        <v>0</v>
      </c>
      <c r="AF667" s="213">
        <f t="shared" si="473"/>
        <v>0</v>
      </c>
      <c r="AG667" s="222" t="str">
        <f t="shared" si="474"/>
        <v>-</v>
      </c>
      <c r="AH667" s="210">
        <f>_xlfn.MAXIFS(Y!$F$61:$J$61, Y!$F$61:$J$61, "&lt;="&amp;AG667)</f>
        <v>0</v>
      </c>
      <c r="AI667" s="210" cm="1">
        <f t="array" ref="AI667">IFERROR(IF(AE667&gt;0, INDEX(Appliances, $W667, MATCH($AH667, Y!$F$61:$J$61, 0)+3),0), 0)</f>
        <v>0</v>
      </c>
      <c r="AJ667" s="64"/>
      <c r="AK667" s="211" t="b">
        <f t="shared" si="484"/>
        <v>0</v>
      </c>
      <c r="AL667" s="211" cm="1">
        <f t="array" ref="AL667">IF($AK667, INDEX(Appliances, $W667, 9), 0)</f>
        <v>0</v>
      </c>
      <c r="AM667" s="211" cm="1">
        <f t="array" ref="AM667">IF($AK667, INDEX(Appliances, $W667, 10), 0)</f>
        <v>0</v>
      </c>
      <c r="AN667" s="212">
        <f t="shared" si="475"/>
        <v>0</v>
      </c>
      <c r="AO667" s="213">
        <f t="shared" si="476"/>
        <v>0</v>
      </c>
      <c r="AP667" s="222" t="str">
        <f t="shared" si="477"/>
        <v>-</v>
      </c>
      <c r="AQ667" s="210">
        <f>_xlfn.MAXIFS(Y!$F$61:$J$61, Y!$F$61:$J$61, "&lt;="&amp;AP667)</f>
        <v>0</v>
      </c>
      <c r="AR667" s="210" cm="1">
        <f t="array" ref="AR667">IFERROR(IF(AN667&gt;0, INDEX(Appliances, $W667, MATCH($AQ667, Y!$F$61:$J$61, 0)+3),0), 0)</f>
        <v>0</v>
      </c>
      <c r="AS667" s="64"/>
      <c r="AT667" s="211" t="b">
        <f t="shared" si="485"/>
        <v>0</v>
      </c>
      <c r="AU667" s="211">
        <f t="shared" si="466"/>
        <v>0</v>
      </c>
      <c r="AV667" s="211">
        <f t="shared" si="467"/>
        <v>0</v>
      </c>
      <c r="AW667" s="212">
        <f t="shared" si="478"/>
        <v>0</v>
      </c>
      <c r="AX667" s="213">
        <f t="shared" si="479"/>
        <v>0</v>
      </c>
      <c r="AY667" s="222" t="str">
        <f t="shared" si="480"/>
        <v>-</v>
      </c>
      <c r="AZ667" s="210">
        <f>_xlfn.MAXIFS(Y!$F$61:$J$61, Y!$F$61:$J$61, "&lt;="&amp;AY667)</f>
        <v>0</v>
      </c>
      <c r="BA667" s="210" cm="1">
        <f t="array" ref="BA667">IFERROR(IF(AW667&gt;0, INDEX(Appliances, $W667, MATCH($AQ667, Y!$F$61:$J$61, 0)+3),0), 0)</f>
        <v>0</v>
      </c>
      <c r="BB667" s="64"/>
    </row>
    <row r="668" spans="1:54" s="264" customFormat="1" ht="12" x14ac:dyDescent="0.2">
      <c r="A668" s="64"/>
      <c r="B668" s="251">
        <v>646</v>
      </c>
      <c r="C668" s="255"/>
      <c r="D668" s="255"/>
      <c r="E668" s="256"/>
      <c r="F668" s="257" t="str">
        <f>IFERROR(VLOOKUP(E668, Z!$A$2:$C$4127, 3, FALSE), "")</f>
        <v/>
      </c>
      <c r="G668" s="258"/>
      <c r="H668" s="255"/>
      <c r="I668" s="255"/>
      <c r="J668" s="256"/>
      <c r="K668" s="259"/>
      <c r="L668" s="260"/>
      <c r="M668" s="253">
        <f t="shared" si="482"/>
        <v>0</v>
      </c>
      <c r="N668" s="261"/>
      <c r="O668" s="260"/>
      <c r="P668" s="253">
        <f t="shared" si="468"/>
        <v>0</v>
      </c>
      <c r="Q668" s="261"/>
      <c r="R668" s="260"/>
      <c r="S668" s="262">
        <f t="shared" si="469"/>
        <v>0</v>
      </c>
      <c r="T668" s="268"/>
      <c r="U668" s="263">
        <f t="shared" si="470"/>
        <v>0</v>
      </c>
      <c r="V668" s="64"/>
      <c r="W668" s="210">
        <f t="shared" si="481"/>
        <v>0</v>
      </c>
      <c r="X668" s="210" t="str">
        <f t="shared" si="471"/>
        <v>-</v>
      </c>
      <c r="Y668" s="210" t="e">
        <f>IF(X668, MATCH(J668, Y!$F$62:$H$62, 0), 0)</f>
        <v>#VALUE!</v>
      </c>
      <c r="Z668" s="210" cm="1">
        <f t="array" ref="Z668">IFERROR(IF($X668, INDEX(Appliances, $W668, $Y668+3), 0), 0)</f>
        <v>0</v>
      </c>
      <c r="AA668" s="64"/>
      <c r="AB668" s="211" t="b">
        <f t="shared" si="483"/>
        <v>0</v>
      </c>
      <c r="AC668" s="211" cm="1">
        <f t="array" ref="AC668">IF($AB668, INDEX(Appliances, $W668, 9), 0)</f>
        <v>0</v>
      </c>
      <c r="AD668" s="211" cm="1">
        <f t="array" ref="AD668">IF($AB668, INDEX(Appliances, $W668, 10), 0)</f>
        <v>0</v>
      </c>
      <c r="AE668" s="212">
        <f t="shared" si="472"/>
        <v>0</v>
      </c>
      <c r="AF668" s="213">
        <f t="shared" si="473"/>
        <v>0</v>
      </c>
      <c r="AG668" s="222" t="str">
        <f t="shared" si="474"/>
        <v>-</v>
      </c>
      <c r="AH668" s="210">
        <f>_xlfn.MAXIFS(Y!$F$61:$J$61, Y!$F$61:$J$61, "&lt;="&amp;AG668)</f>
        <v>0</v>
      </c>
      <c r="AI668" s="210" cm="1">
        <f t="array" ref="AI668">IFERROR(IF(AE668&gt;0, INDEX(Appliances, $W668, MATCH($AH668, Y!$F$61:$J$61, 0)+3),0), 0)</f>
        <v>0</v>
      </c>
      <c r="AJ668" s="64"/>
      <c r="AK668" s="211" t="b">
        <f t="shared" si="484"/>
        <v>0</v>
      </c>
      <c r="AL668" s="211" cm="1">
        <f t="array" ref="AL668">IF($AK668, INDEX(Appliances, $W668, 9), 0)</f>
        <v>0</v>
      </c>
      <c r="AM668" s="211" cm="1">
        <f t="array" ref="AM668">IF($AK668, INDEX(Appliances, $W668, 10), 0)</f>
        <v>0</v>
      </c>
      <c r="AN668" s="212">
        <f t="shared" si="475"/>
        <v>0</v>
      </c>
      <c r="AO668" s="213">
        <f t="shared" si="476"/>
        <v>0</v>
      </c>
      <c r="AP668" s="222" t="str">
        <f t="shared" si="477"/>
        <v>-</v>
      </c>
      <c r="AQ668" s="210">
        <f>_xlfn.MAXIFS(Y!$F$61:$J$61, Y!$F$61:$J$61, "&lt;="&amp;AP668)</f>
        <v>0</v>
      </c>
      <c r="AR668" s="210" cm="1">
        <f t="array" ref="AR668">IFERROR(IF(AN668&gt;0, INDEX(Appliances, $W668, MATCH($AQ668, Y!$F$61:$J$61, 0)+3),0), 0)</f>
        <v>0</v>
      </c>
      <c r="AS668" s="64"/>
      <c r="AT668" s="211" t="b">
        <f t="shared" si="485"/>
        <v>0</v>
      </c>
      <c r="AU668" s="211">
        <f t="shared" si="466"/>
        <v>0</v>
      </c>
      <c r="AV668" s="211">
        <f t="shared" si="467"/>
        <v>0</v>
      </c>
      <c r="AW668" s="212">
        <f t="shared" si="478"/>
        <v>0</v>
      </c>
      <c r="AX668" s="213">
        <f t="shared" si="479"/>
        <v>0</v>
      </c>
      <c r="AY668" s="222" t="str">
        <f t="shared" si="480"/>
        <v>-</v>
      </c>
      <c r="AZ668" s="210">
        <f>_xlfn.MAXIFS(Y!$F$61:$J$61, Y!$F$61:$J$61, "&lt;="&amp;AY668)</f>
        <v>0</v>
      </c>
      <c r="BA668" s="210" cm="1">
        <f t="array" ref="BA668">IFERROR(IF(AW668&gt;0, INDEX(Appliances, $W668, MATCH($AQ668, Y!$F$61:$J$61, 0)+3),0), 0)</f>
        <v>0</v>
      </c>
      <c r="BB668" s="64"/>
    </row>
    <row r="669" spans="1:54" s="264" customFormat="1" ht="12" x14ac:dyDescent="0.2">
      <c r="A669" s="64"/>
      <c r="B669" s="251">
        <v>647</v>
      </c>
      <c r="C669" s="255"/>
      <c r="D669" s="255"/>
      <c r="E669" s="256"/>
      <c r="F669" s="257" t="str">
        <f>IFERROR(VLOOKUP(E669, Z!$A$2:$C$4127, 3, FALSE), "")</f>
        <v/>
      </c>
      <c r="G669" s="258"/>
      <c r="H669" s="255"/>
      <c r="I669" s="255"/>
      <c r="J669" s="256"/>
      <c r="K669" s="259"/>
      <c r="L669" s="260"/>
      <c r="M669" s="253">
        <f t="shared" si="482"/>
        <v>0</v>
      </c>
      <c r="N669" s="261"/>
      <c r="O669" s="260"/>
      <c r="P669" s="253">
        <f t="shared" si="468"/>
        <v>0</v>
      </c>
      <c r="Q669" s="261"/>
      <c r="R669" s="260"/>
      <c r="S669" s="262">
        <f t="shared" si="469"/>
        <v>0</v>
      </c>
      <c r="T669" s="268"/>
      <c r="U669" s="263">
        <f t="shared" si="470"/>
        <v>0</v>
      </c>
      <c r="V669" s="64"/>
      <c r="W669" s="210">
        <f t="shared" si="481"/>
        <v>0</v>
      </c>
      <c r="X669" s="210" t="str">
        <f t="shared" si="471"/>
        <v>-</v>
      </c>
      <c r="Y669" s="210" t="e">
        <f>IF(X669, MATCH(J669, Y!$F$62:$H$62, 0), 0)</f>
        <v>#VALUE!</v>
      </c>
      <c r="Z669" s="210" cm="1">
        <f t="array" ref="Z669">IFERROR(IF($X669, INDEX(Appliances, $W669, $Y669+3), 0), 0)</f>
        <v>0</v>
      </c>
      <c r="AA669" s="64"/>
      <c r="AB669" s="211" t="b">
        <f t="shared" si="483"/>
        <v>0</v>
      </c>
      <c r="AC669" s="211" cm="1">
        <f t="array" ref="AC669">IF($AB669, INDEX(Appliances, $W669, 9), 0)</f>
        <v>0</v>
      </c>
      <c r="AD669" s="211" cm="1">
        <f t="array" ref="AD669">IF($AB669, INDEX(Appliances, $W669, 10), 0)</f>
        <v>0</v>
      </c>
      <c r="AE669" s="212">
        <f t="shared" si="472"/>
        <v>0</v>
      </c>
      <c r="AF669" s="213">
        <f t="shared" si="473"/>
        <v>0</v>
      </c>
      <c r="AG669" s="222" t="str">
        <f t="shared" si="474"/>
        <v>-</v>
      </c>
      <c r="AH669" s="210">
        <f>_xlfn.MAXIFS(Y!$F$61:$J$61, Y!$F$61:$J$61, "&lt;="&amp;AG669)</f>
        <v>0</v>
      </c>
      <c r="AI669" s="210" cm="1">
        <f t="array" ref="AI669">IFERROR(IF(AE669&gt;0, INDEX(Appliances, $W669, MATCH($AH669, Y!$F$61:$J$61, 0)+3),0), 0)</f>
        <v>0</v>
      </c>
      <c r="AJ669" s="64"/>
      <c r="AK669" s="211" t="b">
        <f t="shared" si="484"/>
        <v>0</v>
      </c>
      <c r="AL669" s="211" cm="1">
        <f t="array" ref="AL669">IF($AK669, INDEX(Appliances, $W669, 9), 0)</f>
        <v>0</v>
      </c>
      <c r="AM669" s="211" cm="1">
        <f t="array" ref="AM669">IF($AK669, INDEX(Appliances, $W669, 10), 0)</f>
        <v>0</v>
      </c>
      <c r="AN669" s="212">
        <f t="shared" si="475"/>
        <v>0</v>
      </c>
      <c r="AO669" s="213">
        <f t="shared" si="476"/>
        <v>0</v>
      </c>
      <c r="AP669" s="222" t="str">
        <f t="shared" si="477"/>
        <v>-</v>
      </c>
      <c r="AQ669" s="210">
        <f>_xlfn.MAXIFS(Y!$F$61:$J$61, Y!$F$61:$J$61, "&lt;="&amp;AP669)</f>
        <v>0</v>
      </c>
      <c r="AR669" s="210" cm="1">
        <f t="array" ref="AR669">IFERROR(IF(AN669&gt;0, INDEX(Appliances, $W669, MATCH($AQ669, Y!$F$61:$J$61, 0)+3),0), 0)</f>
        <v>0</v>
      </c>
      <c r="AS669" s="64"/>
      <c r="AT669" s="211" t="b">
        <f t="shared" si="485"/>
        <v>0</v>
      </c>
      <c r="AU669" s="211">
        <f t="shared" si="466"/>
        <v>0</v>
      </c>
      <c r="AV669" s="211">
        <f t="shared" si="467"/>
        <v>0</v>
      </c>
      <c r="AW669" s="212">
        <f t="shared" si="478"/>
        <v>0</v>
      </c>
      <c r="AX669" s="213">
        <f t="shared" si="479"/>
        <v>0</v>
      </c>
      <c r="AY669" s="222" t="str">
        <f t="shared" si="480"/>
        <v>-</v>
      </c>
      <c r="AZ669" s="210">
        <f>_xlfn.MAXIFS(Y!$F$61:$J$61, Y!$F$61:$J$61, "&lt;="&amp;AY669)</f>
        <v>0</v>
      </c>
      <c r="BA669" s="210" cm="1">
        <f t="array" ref="BA669">IFERROR(IF(AW669&gt;0, INDEX(Appliances, $W669, MATCH($AQ669, Y!$F$61:$J$61, 0)+3),0), 0)</f>
        <v>0</v>
      </c>
      <c r="BB669" s="64"/>
    </row>
    <row r="670" spans="1:54" s="264" customFormat="1" ht="12" x14ac:dyDescent="0.2">
      <c r="A670" s="64"/>
      <c r="B670" s="251">
        <v>648</v>
      </c>
      <c r="C670" s="255"/>
      <c r="D670" s="255"/>
      <c r="E670" s="256"/>
      <c r="F670" s="257" t="str">
        <f>IFERROR(VLOOKUP(E670, Z!$A$2:$C$4127, 3, FALSE), "")</f>
        <v/>
      </c>
      <c r="G670" s="258"/>
      <c r="H670" s="255"/>
      <c r="I670" s="255"/>
      <c r="J670" s="256"/>
      <c r="K670" s="259"/>
      <c r="L670" s="260"/>
      <c r="M670" s="253">
        <f t="shared" si="482"/>
        <v>0</v>
      </c>
      <c r="N670" s="261"/>
      <c r="O670" s="260"/>
      <c r="P670" s="253">
        <f t="shared" si="468"/>
        <v>0</v>
      </c>
      <c r="Q670" s="261"/>
      <c r="R670" s="260"/>
      <c r="S670" s="262">
        <f t="shared" si="469"/>
        <v>0</v>
      </c>
      <c r="T670" s="268"/>
      <c r="U670" s="263">
        <f t="shared" si="470"/>
        <v>0</v>
      </c>
      <c r="V670" s="64"/>
      <c r="W670" s="210">
        <f t="shared" si="481"/>
        <v>0</v>
      </c>
      <c r="X670" s="210" t="str">
        <f t="shared" si="471"/>
        <v>-</v>
      </c>
      <c r="Y670" s="210" t="e">
        <f>IF(X670, MATCH(J670, Y!$F$62:$H$62, 0), 0)</f>
        <v>#VALUE!</v>
      </c>
      <c r="Z670" s="210" cm="1">
        <f t="array" ref="Z670">IFERROR(IF($X670, INDEX(Appliances, $W670, $Y670+3), 0), 0)</f>
        <v>0</v>
      </c>
      <c r="AA670" s="64"/>
      <c r="AB670" s="211" t="b">
        <f t="shared" si="483"/>
        <v>0</v>
      </c>
      <c r="AC670" s="211" cm="1">
        <f t="array" ref="AC670">IF($AB670, INDEX(Appliances, $W670, 9), 0)</f>
        <v>0</v>
      </c>
      <c r="AD670" s="211" cm="1">
        <f t="array" ref="AD670">IF($AB670, INDEX(Appliances, $W670, 10), 0)</f>
        <v>0</v>
      </c>
      <c r="AE670" s="212">
        <f t="shared" si="472"/>
        <v>0</v>
      </c>
      <c r="AF670" s="213">
        <f t="shared" si="473"/>
        <v>0</v>
      </c>
      <c r="AG670" s="222" t="str">
        <f t="shared" si="474"/>
        <v>-</v>
      </c>
      <c r="AH670" s="210">
        <f>_xlfn.MAXIFS(Y!$F$61:$J$61, Y!$F$61:$J$61, "&lt;="&amp;AG670)</f>
        <v>0</v>
      </c>
      <c r="AI670" s="210" cm="1">
        <f t="array" ref="AI670">IFERROR(IF(AE670&gt;0, INDEX(Appliances, $W670, MATCH($AH670, Y!$F$61:$J$61, 0)+3),0), 0)</f>
        <v>0</v>
      </c>
      <c r="AJ670" s="64"/>
      <c r="AK670" s="211" t="b">
        <f t="shared" si="484"/>
        <v>0</v>
      </c>
      <c r="AL670" s="211" cm="1">
        <f t="array" ref="AL670">IF($AK670, INDEX(Appliances, $W670, 9), 0)</f>
        <v>0</v>
      </c>
      <c r="AM670" s="211" cm="1">
        <f t="array" ref="AM670">IF($AK670, INDEX(Appliances, $W670, 10), 0)</f>
        <v>0</v>
      </c>
      <c r="AN670" s="212">
        <f t="shared" si="475"/>
        <v>0</v>
      </c>
      <c r="AO670" s="213">
        <f t="shared" si="476"/>
        <v>0</v>
      </c>
      <c r="AP670" s="222" t="str">
        <f t="shared" si="477"/>
        <v>-</v>
      </c>
      <c r="AQ670" s="210">
        <f>_xlfn.MAXIFS(Y!$F$61:$J$61, Y!$F$61:$J$61, "&lt;="&amp;AP670)</f>
        <v>0</v>
      </c>
      <c r="AR670" s="210" cm="1">
        <f t="array" ref="AR670">IFERROR(IF(AN670&gt;0, INDEX(Appliances, $W670, MATCH($AQ670, Y!$F$61:$J$61, 0)+3),0), 0)</f>
        <v>0</v>
      </c>
      <c r="AS670" s="64"/>
      <c r="AT670" s="211" t="b">
        <f t="shared" si="485"/>
        <v>0</v>
      </c>
      <c r="AU670" s="211">
        <f t="shared" si="466"/>
        <v>0</v>
      </c>
      <c r="AV670" s="211">
        <f t="shared" si="467"/>
        <v>0</v>
      </c>
      <c r="AW670" s="212">
        <f t="shared" si="478"/>
        <v>0</v>
      </c>
      <c r="AX670" s="213">
        <f t="shared" si="479"/>
        <v>0</v>
      </c>
      <c r="AY670" s="222" t="str">
        <f t="shared" si="480"/>
        <v>-</v>
      </c>
      <c r="AZ670" s="210">
        <f>_xlfn.MAXIFS(Y!$F$61:$J$61, Y!$F$61:$J$61, "&lt;="&amp;AY670)</f>
        <v>0</v>
      </c>
      <c r="BA670" s="210" cm="1">
        <f t="array" ref="BA670">IFERROR(IF(AW670&gt;0, INDEX(Appliances, $W670, MATCH($AQ670, Y!$F$61:$J$61, 0)+3),0), 0)</f>
        <v>0</v>
      </c>
      <c r="BB670" s="64"/>
    </row>
    <row r="671" spans="1:54" s="264" customFormat="1" ht="12" x14ac:dyDescent="0.2">
      <c r="A671" s="64"/>
      <c r="B671" s="251">
        <v>649</v>
      </c>
      <c r="C671" s="255"/>
      <c r="D671" s="255"/>
      <c r="E671" s="256"/>
      <c r="F671" s="257" t="str">
        <f>IFERROR(VLOOKUP(E671, Z!$A$2:$C$4127, 3, FALSE), "")</f>
        <v/>
      </c>
      <c r="G671" s="258"/>
      <c r="H671" s="255"/>
      <c r="I671" s="255"/>
      <c r="J671" s="256"/>
      <c r="K671" s="259"/>
      <c r="L671" s="260"/>
      <c r="M671" s="253">
        <f t="shared" si="482"/>
        <v>0</v>
      </c>
      <c r="N671" s="261"/>
      <c r="O671" s="260"/>
      <c r="P671" s="253">
        <f t="shared" si="468"/>
        <v>0</v>
      </c>
      <c r="Q671" s="261"/>
      <c r="R671" s="260"/>
      <c r="S671" s="262">
        <f t="shared" si="469"/>
        <v>0</v>
      </c>
      <c r="T671" s="268"/>
      <c r="U671" s="263">
        <f t="shared" si="470"/>
        <v>0</v>
      </c>
      <c r="V671" s="64"/>
      <c r="W671" s="210">
        <f t="shared" si="481"/>
        <v>0</v>
      </c>
      <c r="X671" s="210" t="str">
        <f t="shared" si="471"/>
        <v>-</v>
      </c>
      <c r="Y671" s="210" t="e">
        <f>IF(X671, MATCH(J671, Y!$F$62:$H$62, 0), 0)</f>
        <v>#VALUE!</v>
      </c>
      <c r="Z671" s="210" cm="1">
        <f t="array" ref="Z671">IFERROR(IF($X671, INDEX(Appliances, $W671, $Y671+3), 0), 0)</f>
        <v>0</v>
      </c>
      <c r="AA671" s="64"/>
      <c r="AB671" s="211" t="b">
        <f t="shared" si="483"/>
        <v>0</v>
      </c>
      <c r="AC671" s="211" cm="1">
        <f t="array" ref="AC671">IF($AB671, INDEX(Appliances, $W671, 9), 0)</f>
        <v>0</v>
      </c>
      <c r="AD671" s="211" cm="1">
        <f t="array" ref="AD671">IF($AB671, INDEX(Appliances, $W671, 10), 0)</f>
        <v>0</v>
      </c>
      <c r="AE671" s="212">
        <f t="shared" si="472"/>
        <v>0</v>
      </c>
      <c r="AF671" s="213">
        <f t="shared" si="473"/>
        <v>0</v>
      </c>
      <c r="AG671" s="222" t="str">
        <f t="shared" si="474"/>
        <v>-</v>
      </c>
      <c r="AH671" s="210">
        <f>_xlfn.MAXIFS(Y!$F$61:$J$61, Y!$F$61:$J$61, "&lt;="&amp;AG671)</f>
        <v>0</v>
      </c>
      <c r="AI671" s="210" cm="1">
        <f t="array" ref="AI671">IFERROR(IF(AE671&gt;0, INDEX(Appliances, $W671, MATCH($AH671, Y!$F$61:$J$61, 0)+3),0), 0)</f>
        <v>0</v>
      </c>
      <c r="AJ671" s="64"/>
      <c r="AK671" s="211" t="b">
        <f t="shared" si="484"/>
        <v>0</v>
      </c>
      <c r="AL671" s="211" cm="1">
        <f t="array" ref="AL671">IF($AK671, INDEX(Appliances, $W671, 9), 0)</f>
        <v>0</v>
      </c>
      <c r="AM671" s="211" cm="1">
        <f t="array" ref="AM671">IF($AK671, INDEX(Appliances, $W671, 10), 0)</f>
        <v>0</v>
      </c>
      <c r="AN671" s="212">
        <f t="shared" si="475"/>
        <v>0</v>
      </c>
      <c r="AO671" s="213">
        <f t="shared" si="476"/>
        <v>0</v>
      </c>
      <c r="AP671" s="222" t="str">
        <f t="shared" si="477"/>
        <v>-</v>
      </c>
      <c r="AQ671" s="210">
        <f>_xlfn.MAXIFS(Y!$F$61:$J$61, Y!$F$61:$J$61, "&lt;="&amp;AP671)</f>
        <v>0</v>
      </c>
      <c r="AR671" s="210" cm="1">
        <f t="array" ref="AR671">IFERROR(IF(AN671&gt;0, INDEX(Appliances, $W671, MATCH($AQ671, Y!$F$61:$J$61, 0)+3),0), 0)</f>
        <v>0</v>
      </c>
      <c r="AS671" s="64"/>
      <c r="AT671" s="211" t="b">
        <f t="shared" si="485"/>
        <v>0</v>
      </c>
      <c r="AU671" s="211">
        <f t="shared" si="466"/>
        <v>0</v>
      </c>
      <c r="AV671" s="211">
        <f t="shared" si="467"/>
        <v>0</v>
      </c>
      <c r="AW671" s="212">
        <f t="shared" si="478"/>
        <v>0</v>
      </c>
      <c r="AX671" s="213">
        <f t="shared" si="479"/>
        <v>0</v>
      </c>
      <c r="AY671" s="222" t="str">
        <f t="shared" si="480"/>
        <v>-</v>
      </c>
      <c r="AZ671" s="210">
        <f>_xlfn.MAXIFS(Y!$F$61:$J$61, Y!$F$61:$J$61, "&lt;="&amp;AY671)</f>
        <v>0</v>
      </c>
      <c r="BA671" s="210" cm="1">
        <f t="array" ref="BA671">IFERROR(IF(AW671&gt;0, INDEX(Appliances, $W671, MATCH($AQ671, Y!$F$61:$J$61, 0)+3),0), 0)</f>
        <v>0</v>
      </c>
      <c r="BB671" s="64"/>
    </row>
    <row r="672" spans="1:54" s="264" customFormat="1" ht="12" x14ac:dyDescent="0.2">
      <c r="A672" s="64"/>
      <c r="B672" s="251">
        <v>650</v>
      </c>
      <c r="C672" s="255"/>
      <c r="D672" s="255"/>
      <c r="E672" s="256"/>
      <c r="F672" s="257" t="str">
        <f>IFERROR(VLOOKUP(E672, Z!$A$2:$C$4127, 3, FALSE), "")</f>
        <v/>
      </c>
      <c r="G672" s="258"/>
      <c r="H672" s="255"/>
      <c r="I672" s="255"/>
      <c r="J672" s="256"/>
      <c r="K672" s="259"/>
      <c r="L672" s="260"/>
      <c r="M672" s="253">
        <f t="shared" si="482"/>
        <v>0</v>
      </c>
      <c r="N672" s="261"/>
      <c r="O672" s="260"/>
      <c r="P672" s="253">
        <f t="shared" si="468"/>
        <v>0</v>
      </c>
      <c r="Q672" s="261"/>
      <c r="R672" s="260"/>
      <c r="S672" s="262">
        <f t="shared" si="469"/>
        <v>0</v>
      </c>
      <c r="T672" s="268"/>
      <c r="U672" s="263">
        <f t="shared" si="470"/>
        <v>0</v>
      </c>
      <c r="V672" s="64"/>
      <c r="W672" s="210">
        <f t="shared" si="481"/>
        <v>0</v>
      </c>
      <c r="X672" s="210" t="str">
        <f t="shared" si="471"/>
        <v>-</v>
      </c>
      <c r="Y672" s="210" t="e">
        <f>IF(X672, MATCH(J672, Y!$F$62:$H$62, 0), 0)</f>
        <v>#VALUE!</v>
      </c>
      <c r="Z672" s="210" cm="1">
        <f t="array" ref="Z672">IFERROR(IF($X672, INDEX(Appliances, $W672, $Y672+3), 0), 0)</f>
        <v>0</v>
      </c>
      <c r="AA672" s="64"/>
      <c r="AB672" s="211" t="b">
        <f t="shared" si="483"/>
        <v>0</v>
      </c>
      <c r="AC672" s="211" cm="1">
        <f t="array" ref="AC672">IF($AB672, INDEX(Appliances, $W672, 9), 0)</f>
        <v>0</v>
      </c>
      <c r="AD672" s="211" cm="1">
        <f t="array" ref="AD672">IF($AB672, INDEX(Appliances, $W672, 10), 0)</f>
        <v>0</v>
      </c>
      <c r="AE672" s="212">
        <f t="shared" si="472"/>
        <v>0</v>
      </c>
      <c r="AF672" s="213">
        <f t="shared" si="473"/>
        <v>0</v>
      </c>
      <c r="AG672" s="222" t="str">
        <f t="shared" si="474"/>
        <v>-</v>
      </c>
      <c r="AH672" s="210">
        <f>_xlfn.MAXIFS(Y!$F$61:$J$61, Y!$F$61:$J$61, "&lt;="&amp;AG672)</f>
        <v>0</v>
      </c>
      <c r="AI672" s="210" cm="1">
        <f t="array" ref="AI672">IFERROR(IF(AE672&gt;0, INDEX(Appliances, $W672, MATCH($AH672, Y!$F$61:$J$61, 0)+3),0), 0)</f>
        <v>0</v>
      </c>
      <c r="AJ672" s="64"/>
      <c r="AK672" s="211" t="b">
        <f t="shared" si="484"/>
        <v>0</v>
      </c>
      <c r="AL672" s="211" cm="1">
        <f t="array" ref="AL672">IF($AK672, INDEX(Appliances, $W672, 9), 0)</f>
        <v>0</v>
      </c>
      <c r="AM672" s="211" cm="1">
        <f t="array" ref="AM672">IF($AK672, INDEX(Appliances, $W672, 10), 0)</f>
        <v>0</v>
      </c>
      <c r="AN672" s="212">
        <f t="shared" si="475"/>
        <v>0</v>
      </c>
      <c r="AO672" s="213">
        <f t="shared" si="476"/>
        <v>0</v>
      </c>
      <c r="AP672" s="222" t="str">
        <f t="shared" si="477"/>
        <v>-</v>
      </c>
      <c r="AQ672" s="210">
        <f>_xlfn.MAXIFS(Y!$F$61:$J$61, Y!$F$61:$J$61, "&lt;="&amp;AP672)</f>
        <v>0</v>
      </c>
      <c r="AR672" s="210" cm="1">
        <f t="array" ref="AR672">IFERROR(IF(AN672&gt;0, INDEX(Appliances, $W672, MATCH($AQ672, Y!$F$61:$J$61, 0)+3),0), 0)</f>
        <v>0</v>
      </c>
      <c r="AS672" s="64"/>
      <c r="AT672" s="211" t="b">
        <f t="shared" si="485"/>
        <v>0</v>
      </c>
      <c r="AU672" s="211">
        <f t="shared" si="466"/>
        <v>0</v>
      </c>
      <c r="AV672" s="211">
        <f t="shared" si="467"/>
        <v>0</v>
      </c>
      <c r="AW672" s="212">
        <f t="shared" si="478"/>
        <v>0</v>
      </c>
      <c r="AX672" s="213">
        <f t="shared" si="479"/>
        <v>0</v>
      </c>
      <c r="AY672" s="222" t="str">
        <f t="shared" si="480"/>
        <v>-</v>
      </c>
      <c r="AZ672" s="210">
        <f>_xlfn.MAXIFS(Y!$F$61:$J$61, Y!$F$61:$J$61, "&lt;="&amp;AY672)</f>
        <v>0</v>
      </c>
      <c r="BA672" s="210" cm="1">
        <f t="array" ref="BA672">IFERROR(IF(AW672&gt;0, INDEX(Appliances, $W672, MATCH($AQ672, Y!$F$61:$J$61, 0)+3),0), 0)</f>
        <v>0</v>
      </c>
      <c r="BB672" s="64"/>
    </row>
    <row r="673" spans="1:54" s="264" customFormat="1" ht="12" x14ac:dyDescent="0.2">
      <c r="A673" s="64"/>
      <c r="B673" s="251">
        <v>651</v>
      </c>
      <c r="C673" s="255"/>
      <c r="D673" s="255"/>
      <c r="E673" s="256"/>
      <c r="F673" s="257" t="str">
        <f>IFERROR(VLOOKUP(E673, Z!$A$2:$C$4127, 3, FALSE), "")</f>
        <v/>
      </c>
      <c r="G673" s="258"/>
      <c r="H673" s="255"/>
      <c r="I673" s="255"/>
      <c r="J673" s="256"/>
      <c r="K673" s="259"/>
      <c r="L673" s="260"/>
      <c r="M673" s="253">
        <f t="shared" si="482"/>
        <v>0</v>
      </c>
      <c r="N673" s="261"/>
      <c r="O673" s="260"/>
      <c r="P673" s="253">
        <f t="shared" si="468"/>
        <v>0</v>
      </c>
      <c r="Q673" s="261"/>
      <c r="R673" s="260"/>
      <c r="S673" s="262">
        <f t="shared" si="469"/>
        <v>0</v>
      </c>
      <c r="T673" s="268"/>
      <c r="U673" s="263">
        <f t="shared" si="470"/>
        <v>0</v>
      </c>
      <c r="V673" s="64"/>
      <c r="W673" s="210">
        <f t="shared" si="481"/>
        <v>0</v>
      </c>
      <c r="X673" s="210" t="str">
        <f t="shared" si="471"/>
        <v>-</v>
      </c>
      <c r="Y673" s="210" t="e">
        <f>IF(X673, MATCH(J673, Y!$F$62:$H$62, 0), 0)</f>
        <v>#VALUE!</v>
      </c>
      <c r="Z673" s="210" cm="1">
        <f t="array" ref="Z673">IFERROR(IF($X673, INDEX(Appliances, $W673, $Y673+3), 0), 0)</f>
        <v>0</v>
      </c>
      <c r="AA673" s="64"/>
      <c r="AB673" s="211" t="b">
        <f t="shared" si="483"/>
        <v>0</v>
      </c>
      <c r="AC673" s="211" cm="1">
        <f t="array" ref="AC673">IF($AB673, INDEX(Appliances, $W673, 9), 0)</f>
        <v>0</v>
      </c>
      <c r="AD673" s="211" cm="1">
        <f t="array" ref="AD673">IF($AB673, INDEX(Appliances, $W673, 10), 0)</f>
        <v>0</v>
      </c>
      <c r="AE673" s="212">
        <f t="shared" si="472"/>
        <v>0</v>
      </c>
      <c r="AF673" s="213">
        <f t="shared" si="473"/>
        <v>0</v>
      </c>
      <c r="AG673" s="222" t="str">
        <f t="shared" si="474"/>
        <v>-</v>
      </c>
      <c r="AH673" s="210">
        <f>_xlfn.MAXIFS(Y!$F$61:$J$61, Y!$F$61:$J$61, "&lt;="&amp;AG673)</f>
        <v>0</v>
      </c>
      <c r="AI673" s="210" cm="1">
        <f t="array" ref="AI673">IFERROR(IF(AE673&gt;0, INDEX(Appliances, $W673, MATCH($AH673, Y!$F$61:$J$61, 0)+3),0), 0)</f>
        <v>0</v>
      </c>
      <c r="AJ673" s="64"/>
      <c r="AK673" s="211" t="b">
        <f t="shared" si="484"/>
        <v>0</v>
      </c>
      <c r="AL673" s="211" cm="1">
        <f t="array" ref="AL673">IF($AK673, INDEX(Appliances, $W673, 9), 0)</f>
        <v>0</v>
      </c>
      <c r="AM673" s="211" cm="1">
        <f t="array" ref="AM673">IF($AK673, INDEX(Appliances, $W673, 10), 0)</f>
        <v>0</v>
      </c>
      <c r="AN673" s="212">
        <f t="shared" si="475"/>
        <v>0</v>
      </c>
      <c r="AO673" s="213">
        <f t="shared" si="476"/>
        <v>0</v>
      </c>
      <c r="AP673" s="222" t="str">
        <f t="shared" si="477"/>
        <v>-</v>
      </c>
      <c r="AQ673" s="210">
        <f>_xlfn.MAXIFS(Y!$F$61:$J$61, Y!$F$61:$J$61, "&lt;="&amp;AP673)</f>
        <v>0</v>
      </c>
      <c r="AR673" s="210" cm="1">
        <f t="array" ref="AR673">IFERROR(IF(AN673&gt;0, INDEX(Appliances, $W673, MATCH($AQ673, Y!$F$61:$J$61, 0)+3),0), 0)</f>
        <v>0</v>
      </c>
      <c r="AS673" s="64"/>
      <c r="AT673" s="211" t="b">
        <f t="shared" si="485"/>
        <v>0</v>
      </c>
      <c r="AU673" s="211">
        <f t="shared" si="466"/>
        <v>0</v>
      </c>
      <c r="AV673" s="211">
        <f t="shared" si="467"/>
        <v>0</v>
      </c>
      <c r="AW673" s="212">
        <f t="shared" si="478"/>
        <v>0</v>
      </c>
      <c r="AX673" s="213">
        <f t="shared" si="479"/>
        <v>0</v>
      </c>
      <c r="AY673" s="222" t="str">
        <f t="shared" si="480"/>
        <v>-</v>
      </c>
      <c r="AZ673" s="210">
        <f>_xlfn.MAXIFS(Y!$F$61:$J$61, Y!$F$61:$J$61, "&lt;="&amp;AY673)</f>
        <v>0</v>
      </c>
      <c r="BA673" s="210" cm="1">
        <f t="array" ref="BA673">IFERROR(IF(AW673&gt;0, INDEX(Appliances, $W673, MATCH($AQ673, Y!$F$61:$J$61, 0)+3),0), 0)</f>
        <v>0</v>
      </c>
      <c r="BB673" s="64"/>
    </row>
    <row r="674" spans="1:54" s="264" customFormat="1" ht="12" x14ac:dyDescent="0.2">
      <c r="A674" s="64"/>
      <c r="B674" s="251">
        <v>652</v>
      </c>
      <c r="C674" s="255"/>
      <c r="D674" s="255"/>
      <c r="E674" s="256"/>
      <c r="F674" s="257" t="str">
        <f>IFERROR(VLOOKUP(E674, Z!$A$2:$C$4127, 3, FALSE), "")</f>
        <v/>
      </c>
      <c r="G674" s="258"/>
      <c r="H674" s="255"/>
      <c r="I674" s="255"/>
      <c r="J674" s="256"/>
      <c r="K674" s="259"/>
      <c r="L674" s="260"/>
      <c r="M674" s="253">
        <f t="shared" si="482"/>
        <v>0</v>
      </c>
      <c r="N674" s="261"/>
      <c r="O674" s="260"/>
      <c r="P674" s="253">
        <f t="shared" si="468"/>
        <v>0</v>
      </c>
      <c r="Q674" s="261"/>
      <c r="R674" s="260"/>
      <c r="S674" s="262">
        <f t="shared" si="469"/>
        <v>0</v>
      </c>
      <c r="T674" s="268"/>
      <c r="U674" s="263">
        <f t="shared" si="470"/>
        <v>0</v>
      </c>
      <c r="V674" s="64"/>
      <c r="W674" s="210">
        <f t="shared" si="481"/>
        <v>0</v>
      </c>
      <c r="X674" s="210" t="str">
        <f t="shared" si="471"/>
        <v>-</v>
      </c>
      <c r="Y674" s="210" t="e">
        <f>IF(X674, MATCH(J674, Y!$F$62:$H$62, 0), 0)</f>
        <v>#VALUE!</v>
      </c>
      <c r="Z674" s="210" cm="1">
        <f t="array" ref="Z674">IFERROR(IF($X674, INDEX(Appliances, $W674, $Y674+3), 0), 0)</f>
        <v>0</v>
      </c>
      <c r="AA674" s="64"/>
      <c r="AB674" s="211" t="b">
        <f t="shared" si="483"/>
        <v>0</v>
      </c>
      <c r="AC674" s="211" cm="1">
        <f t="array" ref="AC674">IF($AB674, INDEX(Appliances, $W674, 9), 0)</f>
        <v>0</v>
      </c>
      <c r="AD674" s="211" cm="1">
        <f t="array" ref="AD674">IF($AB674, INDEX(Appliances, $W674, 10), 0)</f>
        <v>0</v>
      </c>
      <c r="AE674" s="212">
        <f t="shared" si="472"/>
        <v>0</v>
      </c>
      <c r="AF674" s="213">
        <f t="shared" si="473"/>
        <v>0</v>
      </c>
      <c r="AG674" s="222" t="str">
        <f t="shared" si="474"/>
        <v>-</v>
      </c>
      <c r="AH674" s="210">
        <f>_xlfn.MAXIFS(Y!$F$61:$J$61, Y!$F$61:$J$61, "&lt;="&amp;AG674)</f>
        <v>0</v>
      </c>
      <c r="AI674" s="210" cm="1">
        <f t="array" ref="AI674">IFERROR(IF(AE674&gt;0, INDEX(Appliances, $W674, MATCH($AH674, Y!$F$61:$J$61, 0)+3),0), 0)</f>
        <v>0</v>
      </c>
      <c r="AJ674" s="64"/>
      <c r="AK674" s="211" t="b">
        <f t="shared" si="484"/>
        <v>0</v>
      </c>
      <c r="AL674" s="211" cm="1">
        <f t="array" ref="AL674">IF($AK674, INDEX(Appliances, $W674, 9), 0)</f>
        <v>0</v>
      </c>
      <c r="AM674" s="211" cm="1">
        <f t="array" ref="AM674">IF($AK674, INDEX(Appliances, $W674, 10), 0)</f>
        <v>0</v>
      </c>
      <c r="AN674" s="212">
        <f t="shared" si="475"/>
        <v>0</v>
      </c>
      <c r="AO674" s="213">
        <f t="shared" si="476"/>
        <v>0</v>
      </c>
      <c r="AP674" s="222" t="str">
        <f t="shared" si="477"/>
        <v>-</v>
      </c>
      <c r="AQ674" s="210">
        <f>_xlfn.MAXIFS(Y!$F$61:$J$61, Y!$F$61:$J$61, "&lt;="&amp;AP674)</f>
        <v>0</v>
      </c>
      <c r="AR674" s="210" cm="1">
        <f t="array" ref="AR674">IFERROR(IF(AN674&gt;0, INDEX(Appliances, $W674, MATCH($AQ674, Y!$F$61:$J$61, 0)+3),0), 0)</f>
        <v>0</v>
      </c>
      <c r="AS674" s="64"/>
      <c r="AT674" s="211" t="b">
        <f t="shared" si="485"/>
        <v>0</v>
      </c>
      <c r="AU674" s="211">
        <f t="shared" si="466"/>
        <v>0</v>
      </c>
      <c r="AV674" s="211">
        <f t="shared" si="467"/>
        <v>0</v>
      </c>
      <c r="AW674" s="212">
        <f t="shared" si="478"/>
        <v>0</v>
      </c>
      <c r="AX674" s="213">
        <f t="shared" si="479"/>
        <v>0</v>
      </c>
      <c r="AY674" s="222" t="str">
        <f t="shared" si="480"/>
        <v>-</v>
      </c>
      <c r="AZ674" s="210">
        <f>_xlfn.MAXIFS(Y!$F$61:$J$61, Y!$F$61:$J$61, "&lt;="&amp;AY674)</f>
        <v>0</v>
      </c>
      <c r="BA674" s="210" cm="1">
        <f t="array" ref="BA674">IFERROR(IF(AW674&gt;0, INDEX(Appliances, $W674, MATCH($AQ674, Y!$F$61:$J$61, 0)+3),0), 0)</f>
        <v>0</v>
      </c>
      <c r="BB674" s="64"/>
    </row>
    <row r="675" spans="1:54" s="264" customFormat="1" ht="12" x14ac:dyDescent="0.2">
      <c r="A675" s="64"/>
      <c r="B675" s="251">
        <v>653</v>
      </c>
      <c r="C675" s="255"/>
      <c r="D675" s="255"/>
      <c r="E675" s="256"/>
      <c r="F675" s="257" t="str">
        <f>IFERROR(VLOOKUP(E675, Z!$A$2:$C$4127, 3, FALSE), "")</f>
        <v/>
      </c>
      <c r="G675" s="258"/>
      <c r="H675" s="255"/>
      <c r="I675" s="255"/>
      <c r="J675" s="256"/>
      <c r="K675" s="259"/>
      <c r="L675" s="260"/>
      <c r="M675" s="253">
        <f t="shared" si="482"/>
        <v>0</v>
      </c>
      <c r="N675" s="261"/>
      <c r="O675" s="260"/>
      <c r="P675" s="253">
        <f t="shared" si="468"/>
        <v>0</v>
      </c>
      <c r="Q675" s="261"/>
      <c r="R675" s="260"/>
      <c r="S675" s="262">
        <f t="shared" si="469"/>
        <v>0</v>
      </c>
      <c r="T675" s="268"/>
      <c r="U675" s="263">
        <f t="shared" si="470"/>
        <v>0</v>
      </c>
      <c r="V675" s="64"/>
      <c r="W675" s="210">
        <f t="shared" si="481"/>
        <v>0</v>
      </c>
      <c r="X675" s="210" t="str">
        <f t="shared" si="471"/>
        <v>-</v>
      </c>
      <c r="Y675" s="210" t="e">
        <f>IF(X675, MATCH(J675, Y!$F$62:$H$62, 0), 0)</f>
        <v>#VALUE!</v>
      </c>
      <c r="Z675" s="210" cm="1">
        <f t="array" ref="Z675">IFERROR(IF($X675, INDEX(Appliances, $W675, $Y675+3), 0), 0)</f>
        <v>0</v>
      </c>
      <c r="AA675" s="64"/>
      <c r="AB675" s="211" t="b">
        <f t="shared" si="483"/>
        <v>0</v>
      </c>
      <c r="AC675" s="211" cm="1">
        <f t="array" ref="AC675">IF($AB675, INDEX(Appliances, $W675, 9), 0)</f>
        <v>0</v>
      </c>
      <c r="AD675" s="211" cm="1">
        <f t="array" ref="AD675">IF($AB675, INDEX(Appliances, $W675, 10), 0)</f>
        <v>0</v>
      </c>
      <c r="AE675" s="212">
        <f t="shared" si="472"/>
        <v>0</v>
      </c>
      <c r="AF675" s="213">
        <f t="shared" si="473"/>
        <v>0</v>
      </c>
      <c r="AG675" s="222" t="str">
        <f t="shared" si="474"/>
        <v>-</v>
      </c>
      <c r="AH675" s="210">
        <f>_xlfn.MAXIFS(Y!$F$61:$J$61, Y!$F$61:$J$61, "&lt;="&amp;AG675)</f>
        <v>0</v>
      </c>
      <c r="AI675" s="210" cm="1">
        <f t="array" ref="AI675">IFERROR(IF(AE675&gt;0, INDEX(Appliances, $W675, MATCH($AH675, Y!$F$61:$J$61, 0)+3),0), 0)</f>
        <v>0</v>
      </c>
      <c r="AJ675" s="64"/>
      <c r="AK675" s="211" t="b">
        <f t="shared" si="484"/>
        <v>0</v>
      </c>
      <c r="AL675" s="211" cm="1">
        <f t="array" ref="AL675">IF($AK675, INDEX(Appliances, $W675, 9), 0)</f>
        <v>0</v>
      </c>
      <c r="AM675" s="211" cm="1">
        <f t="array" ref="AM675">IF($AK675, INDEX(Appliances, $W675, 10), 0)</f>
        <v>0</v>
      </c>
      <c r="AN675" s="212">
        <f t="shared" si="475"/>
        <v>0</v>
      </c>
      <c r="AO675" s="213">
        <f t="shared" si="476"/>
        <v>0</v>
      </c>
      <c r="AP675" s="222" t="str">
        <f t="shared" si="477"/>
        <v>-</v>
      </c>
      <c r="AQ675" s="210">
        <f>_xlfn.MAXIFS(Y!$F$61:$J$61, Y!$F$61:$J$61, "&lt;="&amp;AP675)</f>
        <v>0</v>
      </c>
      <c r="AR675" s="210" cm="1">
        <f t="array" ref="AR675">IFERROR(IF(AN675&gt;0, INDEX(Appliances, $W675, MATCH($AQ675, Y!$F$61:$J$61, 0)+3),0), 0)</f>
        <v>0</v>
      </c>
      <c r="AS675" s="64"/>
      <c r="AT675" s="211" t="b">
        <f t="shared" si="485"/>
        <v>0</v>
      </c>
      <c r="AU675" s="211">
        <f t="shared" si="466"/>
        <v>0</v>
      </c>
      <c r="AV675" s="211">
        <f t="shared" si="467"/>
        <v>0</v>
      </c>
      <c r="AW675" s="212">
        <f t="shared" si="478"/>
        <v>0</v>
      </c>
      <c r="AX675" s="213">
        <f t="shared" si="479"/>
        <v>0</v>
      </c>
      <c r="AY675" s="222" t="str">
        <f t="shared" si="480"/>
        <v>-</v>
      </c>
      <c r="AZ675" s="210">
        <f>_xlfn.MAXIFS(Y!$F$61:$J$61, Y!$F$61:$J$61, "&lt;="&amp;AY675)</f>
        <v>0</v>
      </c>
      <c r="BA675" s="210" cm="1">
        <f t="array" ref="BA675">IFERROR(IF(AW675&gt;0, INDEX(Appliances, $W675, MATCH($AQ675, Y!$F$61:$J$61, 0)+3),0), 0)</f>
        <v>0</v>
      </c>
      <c r="BB675" s="64"/>
    </row>
    <row r="676" spans="1:54" s="264" customFormat="1" ht="12" x14ac:dyDescent="0.2">
      <c r="A676" s="64"/>
      <c r="B676" s="251">
        <v>654</v>
      </c>
      <c r="C676" s="255"/>
      <c r="D676" s="255"/>
      <c r="E676" s="256"/>
      <c r="F676" s="257" t="str">
        <f>IFERROR(VLOOKUP(E676, Z!$A$2:$C$4127, 3, FALSE), "")</f>
        <v/>
      </c>
      <c r="G676" s="258"/>
      <c r="H676" s="255"/>
      <c r="I676" s="255"/>
      <c r="J676" s="256"/>
      <c r="K676" s="259"/>
      <c r="L676" s="260"/>
      <c r="M676" s="253">
        <f t="shared" si="482"/>
        <v>0</v>
      </c>
      <c r="N676" s="261"/>
      <c r="O676" s="260"/>
      <c r="P676" s="253">
        <f t="shared" si="468"/>
        <v>0</v>
      </c>
      <c r="Q676" s="261"/>
      <c r="R676" s="260"/>
      <c r="S676" s="262">
        <f t="shared" si="469"/>
        <v>0</v>
      </c>
      <c r="T676" s="268"/>
      <c r="U676" s="263">
        <f t="shared" si="470"/>
        <v>0</v>
      </c>
      <c r="V676" s="64"/>
      <c r="W676" s="210">
        <f t="shared" si="481"/>
        <v>0</v>
      </c>
      <c r="X676" s="210" t="str">
        <f t="shared" si="471"/>
        <v>-</v>
      </c>
      <c r="Y676" s="210" t="e">
        <f>IF(X676, MATCH(J676, Y!$F$62:$H$62, 0), 0)</f>
        <v>#VALUE!</v>
      </c>
      <c r="Z676" s="210" cm="1">
        <f t="array" ref="Z676">IFERROR(IF($X676, INDEX(Appliances, $W676, $Y676+3), 0), 0)</f>
        <v>0</v>
      </c>
      <c r="AA676" s="64"/>
      <c r="AB676" s="211" t="b">
        <f t="shared" si="483"/>
        <v>0</v>
      </c>
      <c r="AC676" s="211" cm="1">
        <f t="array" ref="AC676">IF($AB676, INDEX(Appliances, $W676, 9), 0)</f>
        <v>0</v>
      </c>
      <c r="AD676" s="211" cm="1">
        <f t="array" ref="AD676">IF($AB676, INDEX(Appliances, $W676, 10), 0)</f>
        <v>0</v>
      </c>
      <c r="AE676" s="212">
        <f t="shared" si="472"/>
        <v>0</v>
      </c>
      <c r="AF676" s="213">
        <f t="shared" si="473"/>
        <v>0</v>
      </c>
      <c r="AG676" s="222" t="str">
        <f t="shared" si="474"/>
        <v>-</v>
      </c>
      <c r="AH676" s="210">
        <f>_xlfn.MAXIFS(Y!$F$61:$J$61, Y!$F$61:$J$61, "&lt;="&amp;AG676)</f>
        <v>0</v>
      </c>
      <c r="AI676" s="210" cm="1">
        <f t="array" ref="AI676">IFERROR(IF(AE676&gt;0, INDEX(Appliances, $W676, MATCH($AH676, Y!$F$61:$J$61, 0)+3),0), 0)</f>
        <v>0</v>
      </c>
      <c r="AJ676" s="64"/>
      <c r="AK676" s="211" t="b">
        <f t="shared" si="484"/>
        <v>0</v>
      </c>
      <c r="AL676" s="211" cm="1">
        <f t="array" ref="AL676">IF($AK676, INDEX(Appliances, $W676, 9), 0)</f>
        <v>0</v>
      </c>
      <c r="AM676" s="211" cm="1">
        <f t="array" ref="AM676">IF($AK676, INDEX(Appliances, $W676, 10), 0)</f>
        <v>0</v>
      </c>
      <c r="AN676" s="212">
        <f t="shared" si="475"/>
        <v>0</v>
      </c>
      <c r="AO676" s="213">
        <f t="shared" si="476"/>
        <v>0</v>
      </c>
      <c r="AP676" s="222" t="str">
        <f t="shared" si="477"/>
        <v>-</v>
      </c>
      <c r="AQ676" s="210">
        <f>_xlfn.MAXIFS(Y!$F$61:$J$61, Y!$F$61:$J$61, "&lt;="&amp;AP676)</f>
        <v>0</v>
      </c>
      <c r="AR676" s="210" cm="1">
        <f t="array" ref="AR676">IFERROR(IF(AN676&gt;0, INDEX(Appliances, $W676, MATCH($AQ676, Y!$F$61:$J$61, 0)+3),0), 0)</f>
        <v>0</v>
      </c>
      <c r="AS676" s="64"/>
      <c r="AT676" s="211" t="b">
        <f t="shared" si="485"/>
        <v>0</v>
      </c>
      <c r="AU676" s="211">
        <f t="shared" si="466"/>
        <v>0</v>
      </c>
      <c r="AV676" s="211">
        <f t="shared" si="467"/>
        <v>0</v>
      </c>
      <c r="AW676" s="212">
        <f t="shared" si="478"/>
        <v>0</v>
      </c>
      <c r="AX676" s="213">
        <f t="shared" si="479"/>
        <v>0</v>
      </c>
      <c r="AY676" s="222" t="str">
        <f t="shared" si="480"/>
        <v>-</v>
      </c>
      <c r="AZ676" s="210">
        <f>_xlfn.MAXIFS(Y!$F$61:$J$61, Y!$F$61:$J$61, "&lt;="&amp;AY676)</f>
        <v>0</v>
      </c>
      <c r="BA676" s="210" cm="1">
        <f t="array" ref="BA676">IFERROR(IF(AW676&gt;0, INDEX(Appliances, $W676, MATCH($AQ676, Y!$F$61:$J$61, 0)+3),0), 0)</f>
        <v>0</v>
      </c>
      <c r="BB676" s="64"/>
    </row>
    <row r="677" spans="1:54" s="264" customFormat="1" ht="12" x14ac:dyDescent="0.2">
      <c r="A677" s="64"/>
      <c r="B677" s="251">
        <v>655</v>
      </c>
      <c r="C677" s="255"/>
      <c r="D677" s="255"/>
      <c r="E677" s="256"/>
      <c r="F677" s="257" t="str">
        <f>IFERROR(VLOOKUP(E677, Z!$A$2:$C$4127, 3, FALSE), "")</f>
        <v/>
      </c>
      <c r="G677" s="258"/>
      <c r="H677" s="255"/>
      <c r="I677" s="255"/>
      <c r="J677" s="256"/>
      <c r="K677" s="259"/>
      <c r="L677" s="260"/>
      <c r="M677" s="253">
        <f t="shared" si="482"/>
        <v>0</v>
      </c>
      <c r="N677" s="261"/>
      <c r="O677" s="260"/>
      <c r="P677" s="253">
        <f t="shared" si="468"/>
        <v>0</v>
      </c>
      <c r="Q677" s="261"/>
      <c r="R677" s="260"/>
      <c r="S677" s="262">
        <f t="shared" si="469"/>
        <v>0</v>
      </c>
      <c r="T677" s="268"/>
      <c r="U677" s="263">
        <f t="shared" si="470"/>
        <v>0</v>
      </c>
      <c r="V677" s="64"/>
      <c r="W677" s="210">
        <f t="shared" si="481"/>
        <v>0</v>
      </c>
      <c r="X677" s="210" t="str">
        <f t="shared" si="471"/>
        <v>-</v>
      </c>
      <c r="Y677" s="210" t="e">
        <f>IF(X677, MATCH(J677, Y!$F$62:$H$62, 0), 0)</f>
        <v>#VALUE!</v>
      </c>
      <c r="Z677" s="210" cm="1">
        <f t="array" ref="Z677">IFERROR(IF($X677, INDEX(Appliances, $W677, $Y677+3), 0), 0)</f>
        <v>0</v>
      </c>
      <c r="AA677" s="64"/>
      <c r="AB677" s="211" t="b">
        <f t="shared" si="483"/>
        <v>0</v>
      </c>
      <c r="AC677" s="211" cm="1">
        <f t="array" ref="AC677">IF($AB677, INDEX(Appliances, $W677, 9), 0)</f>
        <v>0</v>
      </c>
      <c r="AD677" s="211" cm="1">
        <f t="array" ref="AD677">IF($AB677, INDEX(Appliances, $W677, 10), 0)</f>
        <v>0</v>
      </c>
      <c r="AE677" s="212">
        <f t="shared" si="472"/>
        <v>0</v>
      </c>
      <c r="AF677" s="213">
        <f t="shared" si="473"/>
        <v>0</v>
      </c>
      <c r="AG677" s="222" t="str">
        <f t="shared" si="474"/>
        <v>-</v>
      </c>
      <c r="AH677" s="210">
        <f>_xlfn.MAXIFS(Y!$F$61:$J$61, Y!$F$61:$J$61, "&lt;="&amp;AG677)</f>
        <v>0</v>
      </c>
      <c r="AI677" s="210" cm="1">
        <f t="array" ref="AI677">IFERROR(IF(AE677&gt;0, INDEX(Appliances, $W677, MATCH($AH677, Y!$F$61:$J$61, 0)+3),0), 0)</f>
        <v>0</v>
      </c>
      <c r="AJ677" s="64"/>
      <c r="AK677" s="211" t="b">
        <f t="shared" si="484"/>
        <v>0</v>
      </c>
      <c r="AL677" s="211" cm="1">
        <f t="array" ref="AL677">IF($AK677, INDEX(Appliances, $W677, 9), 0)</f>
        <v>0</v>
      </c>
      <c r="AM677" s="211" cm="1">
        <f t="array" ref="AM677">IF($AK677, INDEX(Appliances, $W677, 10), 0)</f>
        <v>0</v>
      </c>
      <c r="AN677" s="212">
        <f t="shared" si="475"/>
        <v>0</v>
      </c>
      <c r="AO677" s="213">
        <f t="shared" si="476"/>
        <v>0</v>
      </c>
      <c r="AP677" s="222" t="str">
        <f t="shared" si="477"/>
        <v>-</v>
      </c>
      <c r="AQ677" s="210">
        <f>_xlfn.MAXIFS(Y!$F$61:$J$61, Y!$F$61:$J$61, "&lt;="&amp;AP677)</f>
        <v>0</v>
      </c>
      <c r="AR677" s="210" cm="1">
        <f t="array" ref="AR677">IFERROR(IF(AN677&gt;0, INDEX(Appliances, $W677, MATCH($AQ677, Y!$F$61:$J$61, 0)+3),0), 0)</f>
        <v>0</v>
      </c>
      <c r="AS677" s="64"/>
      <c r="AT677" s="211" t="b">
        <f t="shared" si="485"/>
        <v>0</v>
      </c>
      <c r="AU677" s="211">
        <f t="shared" si="466"/>
        <v>0</v>
      </c>
      <c r="AV677" s="211">
        <f t="shared" si="467"/>
        <v>0</v>
      </c>
      <c r="AW677" s="212">
        <f t="shared" si="478"/>
        <v>0</v>
      </c>
      <c r="AX677" s="213">
        <f t="shared" si="479"/>
        <v>0</v>
      </c>
      <c r="AY677" s="222" t="str">
        <f t="shared" si="480"/>
        <v>-</v>
      </c>
      <c r="AZ677" s="210">
        <f>_xlfn.MAXIFS(Y!$F$61:$J$61, Y!$F$61:$J$61, "&lt;="&amp;AY677)</f>
        <v>0</v>
      </c>
      <c r="BA677" s="210" cm="1">
        <f t="array" ref="BA677">IFERROR(IF(AW677&gt;0, INDEX(Appliances, $W677, MATCH($AQ677, Y!$F$61:$J$61, 0)+3),0), 0)</f>
        <v>0</v>
      </c>
      <c r="BB677" s="64"/>
    </row>
    <row r="678" spans="1:54" s="264" customFormat="1" ht="12" x14ac:dyDescent="0.2">
      <c r="A678" s="64"/>
      <c r="B678" s="251">
        <v>656</v>
      </c>
      <c r="C678" s="255"/>
      <c r="D678" s="255"/>
      <c r="E678" s="256"/>
      <c r="F678" s="257" t="str">
        <f>IFERROR(VLOOKUP(E678, Z!$A$2:$C$4127, 3, FALSE), "")</f>
        <v/>
      </c>
      <c r="G678" s="258"/>
      <c r="H678" s="255"/>
      <c r="I678" s="255"/>
      <c r="J678" s="256"/>
      <c r="K678" s="259"/>
      <c r="L678" s="260"/>
      <c r="M678" s="253">
        <f t="shared" si="482"/>
        <v>0</v>
      </c>
      <c r="N678" s="261"/>
      <c r="O678" s="260"/>
      <c r="P678" s="253">
        <f t="shared" si="468"/>
        <v>0</v>
      </c>
      <c r="Q678" s="261"/>
      <c r="R678" s="260"/>
      <c r="S678" s="262">
        <f t="shared" si="469"/>
        <v>0</v>
      </c>
      <c r="T678" s="268"/>
      <c r="U678" s="263">
        <f t="shared" si="470"/>
        <v>0</v>
      </c>
      <c r="V678" s="64"/>
      <c r="W678" s="210">
        <f t="shared" si="481"/>
        <v>0</v>
      </c>
      <c r="X678" s="210" t="str">
        <f t="shared" si="471"/>
        <v>-</v>
      </c>
      <c r="Y678" s="210" t="e">
        <f>IF(X678, MATCH(J678, Y!$F$62:$H$62, 0), 0)</f>
        <v>#VALUE!</v>
      </c>
      <c r="Z678" s="210" cm="1">
        <f t="array" ref="Z678">IFERROR(IF($X678, INDEX(Appliances, $W678, $Y678+3), 0), 0)</f>
        <v>0</v>
      </c>
      <c r="AA678" s="64"/>
      <c r="AB678" s="211" t="b">
        <f t="shared" si="483"/>
        <v>0</v>
      </c>
      <c r="AC678" s="211" cm="1">
        <f t="array" ref="AC678">IF($AB678, INDEX(Appliances, $W678, 9), 0)</f>
        <v>0</v>
      </c>
      <c r="AD678" s="211" cm="1">
        <f t="array" ref="AD678">IF($AB678, INDEX(Appliances, $W678, 10), 0)</f>
        <v>0</v>
      </c>
      <c r="AE678" s="212">
        <f t="shared" si="472"/>
        <v>0</v>
      </c>
      <c r="AF678" s="213">
        <f t="shared" si="473"/>
        <v>0</v>
      </c>
      <c r="AG678" s="222" t="str">
        <f t="shared" si="474"/>
        <v>-</v>
      </c>
      <c r="AH678" s="210">
        <f>_xlfn.MAXIFS(Y!$F$61:$J$61, Y!$F$61:$J$61, "&lt;="&amp;AG678)</f>
        <v>0</v>
      </c>
      <c r="AI678" s="210" cm="1">
        <f t="array" ref="AI678">IFERROR(IF(AE678&gt;0, INDEX(Appliances, $W678, MATCH($AH678, Y!$F$61:$J$61, 0)+3),0), 0)</f>
        <v>0</v>
      </c>
      <c r="AJ678" s="64"/>
      <c r="AK678" s="211" t="b">
        <f t="shared" si="484"/>
        <v>0</v>
      </c>
      <c r="AL678" s="211" cm="1">
        <f t="array" ref="AL678">IF($AK678, INDEX(Appliances, $W678, 9), 0)</f>
        <v>0</v>
      </c>
      <c r="AM678" s="211" cm="1">
        <f t="array" ref="AM678">IF($AK678, INDEX(Appliances, $W678, 10), 0)</f>
        <v>0</v>
      </c>
      <c r="AN678" s="212">
        <f t="shared" si="475"/>
        <v>0</v>
      </c>
      <c r="AO678" s="213">
        <f t="shared" si="476"/>
        <v>0</v>
      </c>
      <c r="AP678" s="222" t="str">
        <f t="shared" si="477"/>
        <v>-</v>
      </c>
      <c r="AQ678" s="210">
        <f>_xlfn.MAXIFS(Y!$F$61:$J$61, Y!$F$61:$J$61, "&lt;="&amp;AP678)</f>
        <v>0</v>
      </c>
      <c r="AR678" s="210" cm="1">
        <f t="array" ref="AR678">IFERROR(IF(AN678&gt;0, INDEX(Appliances, $W678, MATCH($AQ678, Y!$F$61:$J$61, 0)+3),0), 0)</f>
        <v>0</v>
      </c>
      <c r="AS678" s="64"/>
      <c r="AT678" s="211" t="b">
        <f t="shared" si="485"/>
        <v>0</v>
      </c>
      <c r="AU678" s="211">
        <f t="shared" si="466"/>
        <v>0</v>
      </c>
      <c r="AV678" s="211">
        <f t="shared" si="467"/>
        <v>0</v>
      </c>
      <c r="AW678" s="212">
        <f t="shared" si="478"/>
        <v>0</v>
      </c>
      <c r="AX678" s="213">
        <f t="shared" si="479"/>
        <v>0</v>
      </c>
      <c r="AY678" s="222" t="str">
        <f t="shared" si="480"/>
        <v>-</v>
      </c>
      <c r="AZ678" s="210">
        <f>_xlfn.MAXIFS(Y!$F$61:$J$61, Y!$F$61:$J$61, "&lt;="&amp;AY678)</f>
        <v>0</v>
      </c>
      <c r="BA678" s="210" cm="1">
        <f t="array" ref="BA678">IFERROR(IF(AW678&gt;0, INDEX(Appliances, $W678, MATCH($AQ678, Y!$F$61:$J$61, 0)+3),0), 0)</f>
        <v>0</v>
      </c>
      <c r="BB678" s="64"/>
    </row>
    <row r="679" spans="1:54" s="264" customFormat="1" ht="12" x14ac:dyDescent="0.2">
      <c r="A679" s="64"/>
      <c r="B679" s="251">
        <v>657</v>
      </c>
      <c r="C679" s="255"/>
      <c r="D679" s="255"/>
      <c r="E679" s="256"/>
      <c r="F679" s="257" t="str">
        <f>IFERROR(VLOOKUP(E679, Z!$A$2:$C$4127, 3, FALSE), "")</f>
        <v/>
      </c>
      <c r="G679" s="258"/>
      <c r="H679" s="255"/>
      <c r="I679" s="255"/>
      <c r="J679" s="256"/>
      <c r="K679" s="259"/>
      <c r="L679" s="260"/>
      <c r="M679" s="253">
        <f t="shared" si="482"/>
        <v>0</v>
      </c>
      <c r="N679" s="261"/>
      <c r="O679" s="260"/>
      <c r="P679" s="253">
        <f t="shared" si="468"/>
        <v>0</v>
      </c>
      <c r="Q679" s="261"/>
      <c r="R679" s="260"/>
      <c r="S679" s="262">
        <f t="shared" si="469"/>
        <v>0</v>
      </c>
      <c r="T679" s="268"/>
      <c r="U679" s="263">
        <f t="shared" si="470"/>
        <v>0</v>
      </c>
      <c r="V679" s="64"/>
      <c r="W679" s="210">
        <f t="shared" si="481"/>
        <v>0</v>
      </c>
      <c r="X679" s="210" t="str">
        <f t="shared" si="471"/>
        <v>-</v>
      </c>
      <c r="Y679" s="210" t="e">
        <f>IF(X679, MATCH(J679, Y!$F$62:$H$62, 0), 0)</f>
        <v>#VALUE!</v>
      </c>
      <c r="Z679" s="210" cm="1">
        <f t="array" ref="Z679">IFERROR(IF($X679, INDEX(Appliances, $W679, $Y679+3), 0), 0)</f>
        <v>0</v>
      </c>
      <c r="AA679" s="64"/>
      <c r="AB679" s="211" t="b">
        <f t="shared" si="483"/>
        <v>0</v>
      </c>
      <c r="AC679" s="211" cm="1">
        <f t="array" ref="AC679">IF($AB679, INDEX(Appliances, $W679, 9), 0)</f>
        <v>0</v>
      </c>
      <c r="AD679" s="211" cm="1">
        <f t="array" ref="AD679">IF($AB679, INDEX(Appliances, $W679, 10), 0)</f>
        <v>0</v>
      </c>
      <c r="AE679" s="212">
        <f t="shared" si="472"/>
        <v>0</v>
      </c>
      <c r="AF679" s="213">
        <f t="shared" si="473"/>
        <v>0</v>
      </c>
      <c r="AG679" s="222" t="str">
        <f t="shared" si="474"/>
        <v>-</v>
      </c>
      <c r="AH679" s="210">
        <f>_xlfn.MAXIFS(Y!$F$61:$J$61, Y!$F$61:$J$61, "&lt;="&amp;AG679)</f>
        <v>0</v>
      </c>
      <c r="AI679" s="210" cm="1">
        <f t="array" ref="AI679">IFERROR(IF(AE679&gt;0, INDEX(Appliances, $W679, MATCH($AH679, Y!$F$61:$J$61, 0)+3),0), 0)</f>
        <v>0</v>
      </c>
      <c r="AJ679" s="64"/>
      <c r="AK679" s="211" t="b">
        <f t="shared" si="484"/>
        <v>0</v>
      </c>
      <c r="AL679" s="211" cm="1">
        <f t="array" ref="AL679">IF($AK679, INDEX(Appliances, $W679, 9), 0)</f>
        <v>0</v>
      </c>
      <c r="AM679" s="211" cm="1">
        <f t="array" ref="AM679">IF($AK679, INDEX(Appliances, $W679, 10), 0)</f>
        <v>0</v>
      </c>
      <c r="AN679" s="212">
        <f t="shared" si="475"/>
        <v>0</v>
      </c>
      <c r="AO679" s="213">
        <f t="shared" si="476"/>
        <v>0</v>
      </c>
      <c r="AP679" s="222" t="str">
        <f t="shared" si="477"/>
        <v>-</v>
      </c>
      <c r="AQ679" s="210">
        <f>_xlfn.MAXIFS(Y!$F$61:$J$61, Y!$F$61:$J$61, "&lt;="&amp;AP679)</f>
        <v>0</v>
      </c>
      <c r="AR679" s="210" cm="1">
        <f t="array" ref="AR679">IFERROR(IF(AN679&gt;0, INDEX(Appliances, $W679, MATCH($AQ679, Y!$F$61:$J$61, 0)+3),0), 0)</f>
        <v>0</v>
      </c>
      <c r="AS679" s="64"/>
      <c r="AT679" s="211" t="b">
        <f t="shared" si="485"/>
        <v>0</v>
      </c>
      <c r="AU679" s="211">
        <f t="shared" si="466"/>
        <v>0</v>
      </c>
      <c r="AV679" s="211">
        <f t="shared" si="467"/>
        <v>0</v>
      </c>
      <c r="AW679" s="212">
        <f t="shared" si="478"/>
        <v>0</v>
      </c>
      <c r="AX679" s="213">
        <f t="shared" si="479"/>
        <v>0</v>
      </c>
      <c r="AY679" s="222" t="str">
        <f t="shared" si="480"/>
        <v>-</v>
      </c>
      <c r="AZ679" s="210">
        <f>_xlfn.MAXIFS(Y!$F$61:$J$61, Y!$F$61:$J$61, "&lt;="&amp;AY679)</f>
        <v>0</v>
      </c>
      <c r="BA679" s="210" cm="1">
        <f t="array" ref="BA679">IFERROR(IF(AW679&gt;0, INDEX(Appliances, $W679, MATCH($AQ679, Y!$F$61:$J$61, 0)+3),0), 0)</f>
        <v>0</v>
      </c>
      <c r="BB679" s="64"/>
    </row>
    <row r="680" spans="1:54" s="264" customFormat="1" ht="12" x14ac:dyDescent="0.2">
      <c r="A680" s="64"/>
      <c r="B680" s="251">
        <v>658</v>
      </c>
      <c r="C680" s="255"/>
      <c r="D680" s="255"/>
      <c r="E680" s="256"/>
      <c r="F680" s="257" t="str">
        <f>IFERROR(VLOOKUP(E680, Z!$A$2:$C$4127, 3, FALSE), "")</f>
        <v/>
      </c>
      <c r="G680" s="258"/>
      <c r="H680" s="255"/>
      <c r="I680" s="255"/>
      <c r="J680" s="256"/>
      <c r="K680" s="259"/>
      <c r="L680" s="260"/>
      <c r="M680" s="253">
        <f t="shared" si="482"/>
        <v>0</v>
      </c>
      <c r="N680" s="261"/>
      <c r="O680" s="260"/>
      <c r="P680" s="253">
        <f t="shared" si="468"/>
        <v>0</v>
      </c>
      <c r="Q680" s="261"/>
      <c r="R680" s="260"/>
      <c r="S680" s="262">
        <f t="shared" si="469"/>
        <v>0</v>
      </c>
      <c r="T680" s="268"/>
      <c r="U680" s="263">
        <f t="shared" si="470"/>
        <v>0</v>
      </c>
      <c r="V680" s="64"/>
      <c r="W680" s="210">
        <f t="shared" si="481"/>
        <v>0</v>
      </c>
      <c r="X680" s="210" t="str">
        <f t="shared" si="471"/>
        <v>-</v>
      </c>
      <c r="Y680" s="210" t="e">
        <f>IF(X680, MATCH(J680, Y!$F$62:$H$62, 0), 0)</f>
        <v>#VALUE!</v>
      </c>
      <c r="Z680" s="210" cm="1">
        <f t="array" ref="Z680">IFERROR(IF($X680, INDEX(Appliances, $W680, $Y680+3), 0), 0)</f>
        <v>0</v>
      </c>
      <c r="AA680" s="64"/>
      <c r="AB680" s="211" t="b">
        <f t="shared" si="483"/>
        <v>0</v>
      </c>
      <c r="AC680" s="211" cm="1">
        <f t="array" ref="AC680">IF($AB680, INDEX(Appliances, $W680, 9), 0)</f>
        <v>0</v>
      </c>
      <c r="AD680" s="211" cm="1">
        <f t="array" ref="AD680">IF($AB680, INDEX(Appliances, $W680, 10), 0)</f>
        <v>0</v>
      </c>
      <c r="AE680" s="212">
        <f t="shared" si="472"/>
        <v>0</v>
      </c>
      <c r="AF680" s="213">
        <f t="shared" si="473"/>
        <v>0</v>
      </c>
      <c r="AG680" s="222" t="str">
        <f t="shared" si="474"/>
        <v>-</v>
      </c>
      <c r="AH680" s="210">
        <f>_xlfn.MAXIFS(Y!$F$61:$J$61, Y!$F$61:$J$61, "&lt;="&amp;AG680)</f>
        <v>0</v>
      </c>
      <c r="AI680" s="210" cm="1">
        <f t="array" ref="AI680">IFERROR(IF(AE680&gt;0, INDEX(Appliances, $W680, MATCH($AH680, Y!$F$61:$J$61, 0)+3),0), 0)</f>
        <v>0</v>
      </c>
      <c r="AJ680" s="64"/>
      <c r="AK680" s="211" t="b">
        <f t="shared" si="484"/>
        <v>0</v>
      </c>
      <c r="AL680" s="211" cm="1">
        <f t="array" ref="AL680">IF($AK680, INDEX(Appliances, $W680, 9), 0)</f>
        <v>0</v>
      </c>
      <c r="AM680" s="211" cm="1">
        <f t="array" ref="AM680">IF($AK680, INDEX(Appliances, $W680, 10), 0)</f>
        <v>0</v>
      </c>
      <c r="AN680" s="212">
        <f t="shared" si="475"/>
        <v>0</v>
      </c>
      <c r="AO680" s="213">
        <f t="shared" si="476"/>
        <v>0</v>
      </c>
      <c r="AP680" s="222" t="str">
        <f t="shared" si="477"/>
        <v>-</v>
      </c>
      <c r="AQ680" s="210">
        <f>_xlfn.MAXIFS(Y!$F$61:$J$61, Y!$F$61:$J$61, "&lt;="&amp;AP680)</f>
        <v>0</v>
      </c>
      <c r="AR680" s="210" cm="1">
        <f t="array" ref="AR680">IFERROR(IF(AN680&gt;0, INDEX(Appliances, $W680, MATCH($AQ680, Y!$F$61:$J$61, 0)+3),0), 0)</f>
        <v>0</v>
      </c>
      <c r="AS680" s="64"/>
      <c r="AT680" s="211" t="b">
        <f t="shared" si="485"/>
        <v>0</v>
      </c>
      <c r="AU680" s="211">
        <f t="shared" si="466"/>
        <v>0</v>
      </c>
      <c r="AV680" s="211">
        <f t="shared" si="467"/>
        <v>0</v>
      </c>
      <c r="AW680" s="212">
        <f t="shared" si="478"/>
        <v>0</v>
      </c>
      <c r="AX680" s="213">
        <f t="shared" si="479"/>
        <v>0</v>
      </c>
      <c r="AY680" s="222" t="str">
        <f t="shared" si="480"/>
        <v>-</v>
      </c>
      <c r="AZ680" s="210">
        <f>_xlfn.MAXIFS(Y!$F$61:$J$61, Y!$F$61:$J$61, "&lt;="&amp;AY680)</f>
        <v>0</v>
      </c>
      <c r="BA680" s="210" cm="1">
        <f t="array" ref="BA680">IFERROR(IF(AW680&gt;0, INDEX(Appliances, $W680, MATCH($AQ680, Y!$F$61:$J$61, 0)+3),0), 0)</f>
        <v>0</v>
      </c>
      <c r="BB680" s="64"/>
    </row>
    <row r="681" spans="1:54" s="264" customFormat="1" ht="12" x14ac:dyDescent="0.2">
      <c r="A681" s="64"/>
      <c r="B681" s="251">
        <v>659</v>
      </c>
      <c r="C681" s="255"/>
      <c r="D681" s="255"/>
      <c r="E681" s="256"/>
      <c r="F681" s="257" t="str">
        <f>IFERROR(VLOOKUP(E681, Z!$A$2:$C$4127, 3, FALSE), "")</f>
        <v/>
      </c>
      <c r="G681" s="258"/>
      <c r="H681" s="255"/>
      <c r="I681" s="255"/>
      <c r="J681" s="256"/>
      <c r="K681" s="259"/>
      <c r="L681" s="260"/>
      <c r="M681" s="253">
        <f t="shared" si="482"/>
        <v>0</v>
      </c>
      <c r="N681" s="261"/>
      <c r="O681" s="260"/>
      <c r="P681" s="253">
        <f t="shared" si="468"/>
        <v>0</v>
      </c>
      <c r="Q681" s="261"/>
      <c r="R681" s="260"/>
      <c r="S681" s="262">
        <f t="shared" si="469"/>
        <v>0</v>
      </c>
      <c r="T681" s="268"/>
      <c r="U681" s="263">
        <f t="shared" si="470"/>
        <v>0</v>
      </c>
      <c r="V681" s="64"/>
      <c r="W681" s="210">
        <f t="shared" si="481"/>
        <v>0</v>
      </c>
      <c r="X681" s="210" t="str">
        <f t="shared" si="471"/>
        <v>-</v>
      </c>
      <c r="Y681" s="210" t="e">
        <f>IF(X681, MATCH(J681, Y!$F$62:$H$62, 0), 0)</f>
        <v>#VALUE!</v>
      </c>
      <c r="Z681" s="210" cm="1">
        <f t="array" ref="Z681">IFERROR(IF($X681, INDEX(Appliances, $W681, $Y681+3), 0), 0)</f>
        <v>0</v>
      </c>
      <c r="AA681" s="64"/>
      <c r="AB681" s="211" t="b">
        <f t="shared" si="483"/>
        <v>0</v>
      </c>
      <c r="AC681" s="211" cm="1">
        <f t="array" ref="AC681">IF($AB681, INDEX(Appliances, $W681, 9), 0)</f>
        <v>0</v>
      </c>
      <c r="AD681" s="211" cm="1">
        <f t="array" ref="AD681">IF($AB681, INDEX(Appliances, $W681, 10), 0)</f>
        <v>0</v>
      </c>
      <c r="AE681" s="212">
        <f t="shared" si="472"/>
        <v>0</v>
      </c>
      <c r="AF681" s="213">
        <f t="shared" si="473"/>
        <v>0</v>
      </c>
      <c r="AG681" s="222" t="str">
        <f t="shared" si="474"/>
        <v>-</v>
      </c>
      <c r="AH681" s="210">
        <f>_xlfn.MAXIFS(Y!$F$61:$J$61, Y!$F$61:$J$61, "&lt;="&amp;AG681)</f>
        <v>0</v>
      </c>
      <c r="AI681" s="210" cm="1">
        <f t="array" ref="AI681">IFERROR(IF(AE681&gt;0, INDEX(Appliances, $W681, MATCH($AH681, Y!$F$61:$J$61, 0)+3),0), 0)</f>
        <v>0</v>
      </c>
      <c r="AJ681" s="64"/>
      <c r="AK681" s="211" t="b">
        <f t="shared" si="484"/>
        <v>0</v>
      </c>
      <c r="AL681" s="211" cm="1">
        <f t="array" ref="AL681">IF($AK681, INDEX(Appliances, $W681, 9), 0)</f>
        <v>0</v>
      </c>
      <c r="AM681" s="211" cm="1">
        <f t="array" ref="AM681">IF($AK681, INDEX(Appliances, $W681, 10), 0)</f>
        <v>0</v>
      </c>
      <c r="AN681" s="212">
        <f t="shared" si="475"/>
        <v>0</v>
      </c>
      <c r="AO681" s="213">
        <f t="shared" si="476"/>
        <v>0</v>
      </c>
      <c r="AP681" s="222" t="str">
        <f t="shared" si="477"/>
        <v>-</v>
      </c>
      <c r="AQ681" s="210">
        <f>_xlfn.MAXIFS(Y!$F$61:$J$61, Y!$F$61:$J$61, "&lt;="&amp;AP681)</f>
        <v>0</v>
      </c>
      <c r="AR681" s="210" cm="1">
        <f t="array" ref="AR681">IFERROR(IF(AN681&gt;0, INDEX(Appliances, $W681, MATCH($AQ681, Y!$F$61:$J$61, 0)+3),0), 0)</f>
        <v>0</v>
      </c>
      <c r="AS681" s="64"/>
      <c r="AT681" s="211" t="b">
        <f t="shared" si="485"/>
        <v>0</v>
      </c>
      <c r="AU681" s="211">
        <f t="shared" si="466"/>
        <v>0</v>
      </c>
      <c r="AV681" s="211">
        <f t="shared" si="467"/>
        <v>0</v>
      </c>
      <c r="AW681" s="212">
        <f t="shared" si="478"/>
        <v>0</v>
      </c>
      <c r="AX681" s="213">
        <f t="shared" si="479"/>
        <v>0</v>
      </c>
      <c r="AY681" s="222" t="str">
        <f t="shared" si="480"/>
        <v>-</v>
      </c>
      <c r="AZ681" s="210">
        <f>_xlfn.MAXIFS(Y!$F$61:$J$61, Y!$F$61:$J$61, "&lt;="&amp;AY681)</f>
        <v>0</v>
      </c>
      <c r="BA681" s="210" cm="1">
        <f t="array" ref="BA681">IFERROR(IF(AW681&gt;0, INDEX(Appliances, $W681, MATCH($AQ681, Y!$F$61:$J$61, 0)+3),0), 0)</f>
        <v>0</v>
      </c>
      <c r="BB681" s="64"/>
    </row>
    <row r="682" spans="1:54" s="264" customFormat="1" ht="12" x14ac:dyDescent="0.2">
      <c r="A682" s="64"/>
      <c r="B682" s="251">
        <v>660</v>
      </c>
      <c r="C682" s="255"/>
      <c r="D682" s="255"/>
      <c r="E682" s="256"/>
      <c r="F682" s="257" t="str">
        <f>IFERROR(VLOOKUP(E682, Z!$A$2:$C$4127, 3, FALSE), "")</f>
        <v/>
      </c>
      <c r="G682" s="258"/>
      <c r="H682" s="255"/>
      <c r="I682" s="255"/>
      <c r="J682" s="256"/>
      <c r="K682" s="259"/>
      <c r="L682" s="260"/>
      <c r="M682" s="253">
        <f t="shared" si="482"/>
        <v>0</v>
      </c>
      <c r="N682" s="261"/>
      <c r="O682" s="260"/>
      <c r="P682" s="253">
        <f t="shared" si="468"/>
        <v>0</v>
      </c>
      <c r="Q682" s="261"/>
      <c r="R682" s="260"/>
      <c r="S682" s="262">
        <f t="shared" si="469"/>
        <v>0</v>
      </c>
      <c r="T682" s="268"/>
      <c r="U682" s="263">
        <f t="shared" si="470"/>
        <v>0</v>
      </c>
      <c r="V682" s="64"/>
      <c r="W682" s="210">
        <f t="shared" si="481"/>
        <v>0</v>
      </c>
      <c r="X682" s="210" t="str">
        <f t="shared" si="471"/>
        <v>-</v>
      </c>
      <c r="Y682" s="210" t="e">
        <f>IF(X682, MATCH(J682, Y!$F$62:$H$62, 0), 0)</f>
        <v>#VALUE!</v>
      </c>
      <c r="Z682" s="210" cm="1">
        <f t="array" ref="Z682">IFERROR(IF($X682, INDEX(Appliances, $W682, $Y682+3), 0), 0)</f>
        <v>0</v>
      </c>
      <c r="AA682" s="64"/>
      <c r="AB682" s="211" t="b">
        <f t="shared" si="483"/>
        <v>0</v>
      </c>
      <c r="AC682" s="211" cm="1">
        <f t="array" ref="AC682">IF($AB682, INDEX(Appliances, $W682, 9), 0)</f>
        <v>0</v>
      </c>
      <c r="AD682" s="211" cm="1">
        <f t="array" ref="AD682">IF($AB682, INDEX(Appliances, $W682, 10), 0)</f>
        <v>0</v>
      </c>
      <c r="AE682" s="212">
        <f t="shared" si="472"/>
        <v>0</v>
      </c>
      <c r="AF682" s="213">
        <f t="shared" si="473"/>
        <v>0</v>
      </c>
      <c r="AG682" s="222" t="str">
        <f t="shared" si="474"/>
        <v>-</v>
      </c>
      <c r="AH682" s="210">
        <f>_xlfn.MAXIFS(Y!$F$61:$J$61, Y!$F$61:$J$61, "&lt;="&amp;AG682)</f>
        <v>0</v>
      </c>
      <c r="AI682" s="210" cm="1">
        <f t="array" ref="AI682">IFERROR(IF(AE682&gt;0, INDEX(Appliances, $W682, MATCH($AH682, Y!$F$61:$J$61, 0)+3),0), 0)</f>
        <v>0</v>
      </c>
      <c r="AJ682" s="64"/>
      <c r="AK682" s="211" t="b">
        <f t="shared" si="484"/>
        <v>0</v>
      </c>
      <c r="AL682" s="211" cm="1">
        <f t="array" ref="AL682">IF($AK682, INDEX(Appliances, $W682, 9), 0)</f>
        <v>0</v>
      </c>
      <c r="AM682" s="211" cm="1">
        <f t="array" ref="AM682">IF($AK682, INDEX(Appliances, $W682, 10), 0)</f>
        <v>0</v>
      </c>
      <c r="AN682" s="212">
        <f t="shared" si="475"/>
        <v>0</v>
      </c>
      <c r="AO682" s="213">
        <f t="shared" si="476"/>
        <v>0</v>
      </c>
      <c r="AP682" s="222" t="str">
        <f t="shared" si="477"/>
        <v>-</v>
      </c>
      <c r="AQ682" s="210">
        <f>_xlfn.MAXIFS(Y!$F$61:$J$61, Y!$F$61:$J$61, "&lt;="&amp;AP682)</f>
        <v>0</v>
      </c>
      <c r="AR682" s="210" cm="1">
        <f t="array" ref="AR682">IFERROR(IF(AN682&gt;0, INDEX(Appliances, $W682, MATCH($AQ682, Y!$F$61:$J$61, 0)+3),0), 0)</f>
        <v>0</v>
      </c>
      <c r="AS682" s="64"/>
      <c r="AT682" s="211" t="b">
        <f t="shared" si="485"/>
        <v>0</v>
      </c>
      <c r="AU682" s="211">
        <f t="shared" si="466"/>
        <v>0</v>
      </c>
      <c r="AV682" s="211">
        <f t="shared" si="467"/>
        <v>0</v>
      </c>
      <c r="AW682" s="212">
        <f t="shared" si="478"/>
        <v>0</v>
      </c>
      <c r="AX682" s="213">
        <f t="shared" si="479"/>
        <v>0</v>
      </c>
      <c r="AY682" s="222" t="str">
        <f t="shared" si="480"/>
        <v>-</v>
      </c>
      <c r="AZ682" s="210">
        <f>_xlfn.MAXIFS(Y!$F$61:$J$61, Y!$F$61:$J$61, "&lt;="&amp;AY682)</f>
        <v>0</v>
      </c>
      <c r="BA682" s="210" cm="1">
        <f t="array" ref="BA682">IFERROR(IF(AW682&gt;0, INDEX(Appliances, $W682, MATCH($AQ682, Y!$F$61:$J$61, 0)+3),0), 0)</f>
        <v>0</v>
      </c>
      <c r="BB682" s="64"/>
    </row>
    <row r="683" spans="1:54" s="264" customFormat="1" ht="12" x14ac:dyDescent="0.2">
      <c r="A683" s="64"/>
      <c r="B683" s="251">
        <v>661</v>
      </c>
      <c r="C683" s="255"/>
      <c r="D683" s="255"/>
      <c r="E683" s="256"/>
      <c r="F683" s="257" t="str">
        <f>IFERROR(VLOOKUP(E683, Z!$A$2:$C$4127, 3, FALSE), "")</f>
        <v/>
      </c>
      <c r="G683" s="258"/>
      <c r="H683" s="255"/>
      <c r="I683" s="255"/>
      <c r="J683" s="256"/>
      <c r="K683" s="259"/>
      <c r="L683" s="260"/>
      <c r="M683" s="253">
        <f t="shared" si="482"/>
        <v>0</v>
      </c>
      <c r="N683" s="261"/>
      <c r="O683" s="260"/>
      <c r="P683" s="253">
        <f t="shared" si="468"/>
        <v>0</v>
      </c>
      <c r="Q683" s="261"/>
      <c r="R683" s="260"/>
      <c r="S683" s="262">
        <f t="shared" si="469"/>
        <v>0</v>
      </c>
      <c r="T683" s="268"/>
      <c r="U683" s="263">
        <f t="shared" si="470"/>
        <v>0</v>
      </c>
      <c r="V683" s="64"/>
      <c r="W683" s="210">
        <f t="shared" si="481"/>
        <v>0</v>
      </c>
      <c r="X683" s="210" t="str">
        <f t="shared" si="471"/>
        <v>-</v>
      </c>
      <c r="Y683" s="210" t="e">
        <f>IF(X683, MATCH(J683, Y!$F$62:$H$62, 0), 0)</f>
        <v>#VALUE!</v>
      </c>
      <c r="Z683" s="210" cm="1">
        <f t="array" ref="Z683">IFERROR(IF($X683, INDEX(Appliances, $W683, $Y683+3), 0), 0)</f>
        <v>0</v>
      </c>
      <c r="AA683" s="64"/>
      <c r="AB683" s="211" t="b">
        <f t="shared" si="483"/>
        <v>0</v>
      </c>
      <c r="AC683" s="211" cm="1">
        <f t="array" ref="AC683">IF($AB683, INDEX(Appliances, $W683, 9), 0)</f>
        <v>0</v>
      </c>
      <c r="AD683" s="211" cm="1">
        <f t="array" ref="AD683">IF($AB683, INDEX(Appliances, $W683, 10), 0)</f>
        <v>0</v>
      </c>
      <c r="AE683" s="212">
        <f t="shared" si="472"/>
        <v>0</v>
      </c>
      <c r="AF683" s="213">
        <f t="shared" si="473"/>
        <v>0</v>
      </c>
      <c r="AG683" s="222" t="str">
        <f t="shared" si="474"/>
        <v>-</v>
      </c>
      <c r="AH683" s="210">
        <f>_xlfn.MAXIFS(Y!$F$61:$J$61, Y!$F$61:$J$61, "&lt;="&amp;AG683)</f>
        <v>0</v>
      </c>
      <c r="AI683" s="210" cm="1">
        <f t="array" ref="AI683">IFERROR(IF(AE683&gt;0, INDEX(Appliances, $W683, MATCH($AH683, Y!$F$61:$J$61, 0)+3),0), 0)</f>
        <v>0</v>
      </c>
      <c r="AJ683" s="64"/>
      <c r="AK683" s="211" t="b">
        <f t="shared" si="484"/>
        <v>0</v>
      </c>
      <c r="AL683" s="211" cm="1">
        <f t="array" ref="AL683">IF($AK683, INDEX(Appliances, $W683, 9), 0)</f>
        <v>0</v>
      </c>
      <c r="AM683" s="211" cm="1">
        <f t="array" ref="AM683">IF($AK683, INDEX(Appliances, $W683, 10), 0)</f>
        <v>0</v>
      </c>
      <c r="AN683" s="212">
        <f t="shared" si="475"/>
        <v>0</v>
      </c>
      <c r="AO683" s="213">
        <f t="shared" si="476"/>
        <v>0</v>
      </c>
      <c r="AP683" s="222" t="str">
        <f t="shared" si="477"/>
        <v>-</v>
      </c>
      <c r="AQ683" s="210">
        <f>_xlfn.MAXIFS(Y!$F$61:$J$61, Y!$F$61:$J$61, "&lt;="&amp;AP683)</f>
        <v>0</v>
      </c>
      <c r="AR683" s="210" cm="1">
        <f t="array" ref="AR683">IFERROR(IF(AN683&gt;0, INDEX(Appliances, $W683, MATCH($AQ683, Y!$F$61:$J$61, 0)+3),0), 0)</f>
        <v>0</v>
      </c>
      <c r="AS683" s="64"/>
      <c r="AT683" s="211" t="b">
        <f t="shared" si="485"/>
        <v>0</v>
      </c>
      <c r="AU683" s="211">
        <f t="shared" si="466"/>
        <v>0</v>
      </c>
      <c r="AV683" s="211">
        <f t="shared" si="467"/>
        <v>0</v>
      </c>
      <c r="AW683" s="212">
        <f t="shared" si="478"/>
        <v>0</v>
      </c>
      <c r="AX683" s="213">
        <f t="shared" si="479"/>
        <v>0</v>
      </c>
      <c r="AY683" s="222" t="str">
        <f t="shared" si="480"/>
        <v>-</v>
      </c>
      <c r="AZ683" s="210">
        <f>_xlfn.MAXIFS(Y!$F$61:$J$61, Y!$F$61:$J$61, "&lt;="&amp;AY683)</f>
        <v>0</v>
      </c>
      <c r="BA683" s="210" cm="1">
        <f t="array" ref="BA683">IFERROR(IF(AW683&gt;0, INDEX(Appliances, $W683, MATCH($AQ683, Y!$F$61:$J$61, 0)+3),0), 0)</f>
        <v>0</v>
      </c>
      <c r="BB683" s="64"/>
    </row>
    <row r="684" spans="1:54" s="264" customFormat="1" ht="12" x14ac:dyDescent="0.2">
      <c r="A684" s="64"/>
      <c r="B684" s="251">
        <v>662</v>
      </c>
      <c r="C684" s="255"/>
      <c r="D684" s="255"/>
      <c r="E684" s="256"/>
      <c r="F684" s="257" t="str">
        <f>IFERROR(VLOOKUP(E684, Z!$A$2:$C$4127, 3, FALSE), "")</f>
        <v/>
      </c>
      <c r="G684" s="258"/>
      <c r="H684" s="255"/>
      <c r="I684" s="255"/>
      <c r="J684" s="256"/>
      <c r="K684" s="259"/>
      <c r="L684" s="260"/>
      <c r="M684" s="253">
        <f t="shared" si="482"/>
        <v>0</v>
      </c>
      <c r="N684" s="261"/>
      <c r="O684" s="260"/>
      <c r="P684" s="253">
        <f t="shared" si="468"/>
        <v>0</v>
      </c>
      <c r="Q684" s="261"/>
      <c r="R684" s="260"/>
      <c r="S684" s="262">
        <f t="shared" si="469"/>
        <v>0</v>
      </c>
      <c r="T684" s="268"/>
      <c r="U684" s="263">
        <f t="shared" si="470"/>
        <v>0</v>
      </c>
      <c r="V684" s="64"/>
      <c r="W684" s="210">
        <f t="shared" si="481"/>
        <v>0</v>
      </c>
      <c r="X684" s="210" t="str">
        <f t="shared" si="471"/>
        <v>-</v>
      </c>
      <c r="Y684" s="210" t="e">
        <f>IF(X684, MATCH(J684, Y!$F$62:$H$62, 0), 0)</f>
        <v>#VALUE!</v>
      </c>
      <c r="Z684" s="210" cm="1">
        <f t="array" ref="Z684">IFERROR(IF($X684, INDEX(Appliances, $W684, $Y684+3), 0), 0)</f>
        <v>0</v>
      </c>
      <c r="AA684" s="64"/>
      <c r="AB684" s="211" t="b">
        <f t="shared" si="483"/>
        <v>0</v>
      </c>
      <c r="AC684" s="211" cm="1">
        <f t="array" ref="AC684">IF($AB684, INDEX(Appliances, $W684, 9), 0)</f>
        <v>0</v>
      </c>
      <c r="AD684" s="211" cm="1">
        <f t="array" ref="AD684">IF($AB684, INDEX(Appliances, $W684, 10), 0)</f>
        <v>0</v>
      </c>
      <c r="AE684" s="212">
        <f t="shared" si="472"/>
        <v>0</v>
      </c>
      <c r="AF684" s="213">
        <f t="shared" si="473"/>
        <v>0</v>
      </c>
      <c r="AG684" s="222" t="str">
        <f t="shared" si="474"/>
        <v>-</v>
      </c>
      <c r="AH684" s="210">
        <f>_xlfn.MAXIFS(Y!$F$61:$J$61, Y!$F$61:$J$61, "&lt;="&amp;AG684)</f>
        <v>0</v>
      </c>
      <c r="AI684" s="210" cm="1">
        <f t="array" ref="AI684">IFERROR(IF(AE684&gt;0, INDEX(Appliances, $W684, MATCH($AH684, Y!$F$61:$J$61, 0)+3),0), 0)</f>
        <v>0</v>
      </c>
      <c r="AJ684" s="64"/>
      <c r="AK684" s="211" t="b">
        <f t="shared" si="484"/>
        <v>0</v>
      </c>
      <c r="AL684" s="211" cm="1">
        <f t="array" ref="AL684">IF($AK684, INDEX(Appliances, $W684, 9), 0)</f>
        <v>0</v>
      </c>
      <c r="AM684" s="211" cm="1">
        <f t="array" ref="AM684">IF($AK684, INDEX(Appliances, $W684, 10), 0)</f>
        <v>0</v>
      </c>
      <c r="AN684" s="212">
        <f t="shared" si="475"/>
        <v>0</v>
      </c>
      <c r="AO684" s="213">
        <f t="shared" si="476"/>
        <v>0</v>
      </c>
      <c r="AP684" s="222" t="str">
        <f t="shared" si="477"/>
        <v>-</v>
      </c>
      <c r="AQ684" s="210">
        <f>_xlfn.MAXIFS(Y!$F$61:$J$61, Y!$F$61:$J$61, "&lt;="&amp;AP684)</f>
        <v>0</v>
      </c>
      <c r="AR684" s="210" cm="1">
        <f t="array" ref="AR684">IFERROR(IF(AN684&gt;0, INDEX(Appliances, $W684, MATCH($AQ684, Y!$F$61:$J$61, 0)+3),0), 0)</f>
        <v>0</v>
      </c>
      <c r="AS684" s="64"/>
      <c r="AT684" s="211" t="b">
        <f t="shared" si="485"/>
        <v>0</v>
      </c>
      <c r="AU684" s="211">
        <f t="shared" si="466"/>
        <v>0</v>
      </c>
      <c r="AV684" s="211">
        <f t="shared" si="467"/>
        <v>0</v>
      </c>
      <c r="AW684" s="212">
        <f t="shared" si="478"/>
        <v>0</v>
      </c>
      <c r="AX684" s="213">
        <f t="shared" si="479"/>
        <v>0</v>
      </c>
      <c r="AY684" s="222" t="str">
        <f t="shared" si="480"/>
        <v>-</v>
      </c>
      <c r="AZ684" s="210">
        <f>_xlfn.MAXIFS(Y!$F$61:$J$61, Y!$F$61:$J$61, "&lt;="&amp;AY684)</f>
        <v>0</v>
      </c>
      <c r="BA684" s="210" cm="1">
        <f t="array" ref="BA684">IFERROR(IF(AW684&gt;0, INDEX(Appliances, $W684, MATCH($AQ684, Y!$F$61:$J$61, 0)+3),0), 0)</f>
        <v>0</v>
      </c>
      <c r="BB684" s="64"/>
    </row>
    <row r="685" spans="1:54" s="264" customFormat="1" ht="12" x14ac:dyDescent="0.2">
      <c r="A685" s="64"/>
      <c r="B685" s="251">
        <v>663</v>
      </c>
      <c r="C685" s="255"/>
      <c r="D685" s="255"/>
      <c r="E685" s="256"/>
      <c r="F685" s="257" t="str">
        <f>IFERROR(VLOOKUP(E685, Z!$A$2:$C$4127, 3, FALSE), "")</f>
        <v/>
      </c>
      <c r="G685" s="258"/>
      <c r="H685" s="255"/>
      <c r="I685" s="255"/>
      <c r="J685" s="256"/>
      <c r="K685" s="259"/>
      <c r="L685" s="260"/>
      <c r="M685" s="253">
        <f t="shared" si="482"/>
        <v>0</v>
      </c>
      <c r="N685" s="261"/>
      <c r="O685" s="260"/>
      <c r="P685" s="253">
        <f t="shared" si="468"/>
        <v>0</v>
      </c>
      <c r="Q685" s="261"/>
      <c r="R685" s="260"/>
      <c r="S685" s="262">
        <f t="shared" si="469"/>
        <v>0</v>
      </c>
      <c r="T685" s="268"/>
      <c r="U685" s="263">
        <f t="shared" si="470"/>
        <v>0</v>
      </c>
      <c r="V685" s="64"/>
      <c r="W685" s="210">
        <f t="shared" si="481"/>
        <v>0</v>
      </c>
      <c r="X685" s="210" t="str">
        <f t="shared" si="471"/>
        <v>-</v>
      </c>
      <c r="Y685" s="210" t="e">
        <f>IF(X685, MATCH(J685, Y!$F$62:$H$62, 0), 0)</f>
        <v>#VALUE!</v>
      </c>
      <c r="Z685" s="210" cm="1">
        <f t="array" ref="Z685">IFERROR(IF($X685, INDEX(Appliances, $W685, $Y685+3), 0), 0)</f>
        <v>0</v>
      </c>
      <c r="AA685" s="64"/>
      <c r="AB685" s="211" t="b">
        <f t="shared" si="483"/>
        <v>0</v>
      </c>
      <c r="AC685" s="211" cm="1">
        <f t="array" ref="AC685">IF($AB685, INDEX(Appliances, $W685, 9), 0)</f>
        <v>0</v>
      </c>
      <c r="AD685" s="211" cm="1">
        <f t="array" ref="AD685">IF($AB685, INDEX(Appliances, $W685, 10), 0)</f>
        <v>0</v>
      </c>
      <c r="AE685" s="212">
        <f t="shared" si="472"/>
        <v>0</v>
      </c>
      <c r="AF685" s="213">
        <f t="shared" si="473"/>
        <v>0</v>
      </c>
      <c r="AG685" s="222" t="str">
        <f t="shared" si="474"/>
        <v>-</v>
      </c>
      <c r="AH685" s="210">
        <f>_xlfn.MAXIFS(Y!$F$61:$J$61, Y!$F$61:$J$61, "&lt;="&amp;AG685)</f>
        <v>0</v>
      </c>
      <c r="AI685" s="210" cm="1">
        <f t="array" ref="AI685">IFERROR(IF(AE685&gt;0, INDEX(Appliances, $W685, MATCH($AH685, Y!$F$61:$J$61, 0)+3),0), 0)</f>
        <v>0</v>
      </c>
      <c r="AJ685" s="64"/>
      <c r="AK685" s="211" t="b">
        <f t="shared" si="484"/>
        <v>0</v>
      </c>
      <c r="AL685" s="211" cm="1">
        <f t="array" ref="AL685">IF($AK685, INDEX(Appliances, $W685, 9), 0)</f>
        <v>0</v>
      </c>
      <c r="AM685" s="211" cm="1">
        <f t="array" ref="AM685">IF($AK685, INDEX(Appliances, $W685, 10), 0)</f>
        <v>0</v>
      </c>
      <c r="AN685" s="212">
        <f t="shared" si="475"/>
        <v>0</v>
      </c>
      <c r="AO685" s="213">
        <f t="shared" si="476"/>
        <v>0</v>
      </c>
      <c r="AP685" s="222" t="str">
        <f t="shared" si="477"/>
        <v>-</v>
      </c>
      <c r="AQ685" s="210">
        <f>_xlfn.MAXIFS(Y!$F$61:$J$61, Y!$F$61:$J$61, "&lt;="&amp;AP685)</f>
        <v>0</v>
      </c>
      <c r="AR685" s="210" cm="1">
        <f t="array" ref="AR685">IFERROR(IF(AN685&gt;0, INDEX(Appliances, $W685, MATCH($AQ685, Y!$F$61:$J$61, 0)+3),0), 0)</f>
        <v>0</v>
      </c>
      <c r="AS685" s="64"/>
      <c r="AT685" s="211" t="b">
        <f t="shared" si="485"/>
        <v>0</v>
      </c>
      <c r="AU685" s="211">
        <f t="shared" si="466"/>
        <v>0</v>
      </c>
      <c r="AV685" s="211">
        <f t="shared" si="467"/>
        <v>0</v>
      </c>
      <c r="AW685" s="212">
        <f t="shared" si="478"/>
        <v>0</v>
      </c>
      <c r="AX685" s="213">
        <f t="shared" si="479"/>
        <v>0</v>
      </c>
      <c r="AY685" s="222" t="str">
        <f t="shared" si="480"/>
        <v>-</v>
      </c>
      <c r="AZ685" s="210">
        <f>_xlfn.MAXIFS(Y!$F$61:$J$61, Y!$F$61:$J$61, "&lt;="&amp;AY685)</f>
        <v>0</v>
      </c>
      <c r="BA685" s="210" cm="1">
        <f t="array" ref="BA685">IFERROR(IF(AW685&gt;0, INDEX(Appliances, $W685, MATCH($AQ685, Y!$F$61:$J$61, 0)+3),0), 0)</f>
        <v>0</v>
      </c>
      <c r="BB685" s="64"/>
    </row>
    <row r="686" spans="1:54" s="264" customFormat="1" ht="12" x14ac:dyDescent="0.2">
      <c r="A686" s="64"/>
      <c r="B686" s="251">
        <v>664</v>
      </c>
      <c r="C686" s="255"/>
      <c r="D686" s="255"/>
      <c r="E686" s="256"/>
      <c r="F686" s="257" t="str">
        <f>IFERROR(VLOOKUP(E686, Z!$A$2:$C$4127, 3, FALSE), "")</f>
        <v/>
      </c>
      <c r="G686" s="258"/>
      <c r="H686" s="255"/>
      <c r="I686" s="255"/>
      <c r="J686" s="256"/>
      <c r="K686" s="259"/>
      <c r="L686" s="260"/>
      <c r="M686" s="253">
        <f t="shared" si="482"/>
        <v>0</v>
      </c>
      <c r="N686" s="261"/>
      <c r="O686" s="260"/>
      <c r="P686" s="253">
        <f t="shared" si="468"/>
        <v>0</v>
      </c>
      <c r="Q686" s="261"/>
      <c r="R686" s="260"/>
      <c r="S686" s="262">
        <f t="shared" si="469"/>
        <v>0</v>
      </c>
      <c r="T686" s="268"/>
      <c r="U686" s="263">
        <f t="shared" si="470"/>
        <v>0</v>
      </c>
      <c r="V686" s="64"/>
      <c r="W686" s="210">
        <f t="shared" si="481"/>
        <v>0</v>
      </c>
      <c r="X686" s="210" t="str">
        <f t="shared" si="471"/>
        <v>-</v>
      </c>
      <c r="Y686" s="210" t="e">
        <f>IF(X686, MATCH(J686, Y!$F$62:$H$62, 0), 0)</f>
        <v>#VALUE!</v>
      </c>
      <c r="Z686" s="210" cm="1">
        <f t="array" ref="Z686">IFERROR(IF($X686, INDEX(Appliances, $W686, $Y686+3), 0), 0)</f>
        <v>0</v>
      </c>
      <c r="AA686" s="64"/>
      <c r="AB686" s="211" t="b">
        <f t="shared" si="483"/>
        <v>0</v>
      </c>
      <c r="AC686" s="211" cm="1">
        <f t="array" ref="AC686">IF($AB686, INDEX(Appliances, $W686, 9), 0)</f>
        <v>0</v>
      </c>
      <c r="AD686" s="211" cm="1">
        <f t="array" ref="AD686">IF($AB686, INDEX(Appliances, $W686, 10), 0)</f>
        <v>0</v>
      </c>
      <c r="AE686" s="212">
        <f t="shared" si="472"/>
        <v>0</v>
      </c>
      <c r="AF686" s="213">
        <f t="shared" si="473"/>
        <v>0</v>
      </c>
      <c r="AG686" s="222" t="str">
        <f t="shared" si="474"/>
        <v>-</v>
      </c>
      <c r="AH686" s="210">
        <f>_xlfn.MAXIFS(Y!$F$61:$J$61, Y!$F$61:$J$61, "&lt;="&amp;AG686)</f>
        <v>0</v>
      </c>
      <c r="AI686" s="210" cm="1">
        <f t="array" ref="AI686">IFERROR(IF(AE686&gt;0, INDEX(Appliances, $W686, MATCH($AH686, Y!$F$61:$J$61, 0)+3),0), 0)</f>
        <v>0</v>
      </c>
      <c r="AJ686" s="64"/>
      <c r="AK686" s="211" t="b">
        <f t="shared" si="484"/>
        <v>0</v>
      </c>
      <c r="AL686" s="211" cm="1">
        <f t="array" ref="AL686">IF($AK686, INDEX(Appliances, $W686, 9), 0)</f>
        <v>0</v>
      </c>
      <c r="AM686" s="211" cm="1">
        <f t="array" ref="AM686">IF($AK686, INDEX(Appliances, $W686, 10), 0)</f>
        <v>0</v>
      </c>
      <c r="AN686" s="212">
        <f t="shared" si="475"/>
        <v>0</v>
      </c>
      <c r="AO686" s="213">
        <f t="shared" si="476"/>
        <v>0</v>
      </c>
      <c r="AP686" s="222" t="str">
        <f t="shared" si="477"/>
        <v>-</v>
      </c>
      <c r="AQ686" s="210">
        <f>_xlfn.MAXIFS(Y!$F$61:$J$61, Y!$F$61:$J$61, "&lt;="&amp;AP686)</f>
        <v>0</v>
      </c>
      <c r="AR686" s="210" cm="1">
        <f t="array" ref="AR686">IFERROR(IF(AN686&gt;0, INDEX(Appliances, $W686, MATCH($AQ686, Y!$F$61:$J$61, 0)+3),0), 0)</f>
        <v>0</v>
      </c>
      <c r="AS686" s="64"/>
      <c r="AT686" s="211" t="b">
        <f t="shared" si="485"/>
        <v>0</v>
      </c>
      <c r="AU686" s="211">
        <f t="shared" si="466"/>
        <v>0</v>
      </c>
      <c r="AV686" s="211">
        <f t="shared" si="467"/>
        <v>0</v>
      </c>
      <c r="AW686" s="212">
        <f t="shared" si="478"/>
        <v>0</v>
      </c>
      <c r="AX686" s="213">
        <f t="shared" si="479"/>
        <v>0</v>
      </c>
      <c r="AY686" s="222" t="str">
        <f t="shared" si="480"/>
        <v>-</v>
      </c>
      <c r="AZ686" s="210">
        <f>_xlfn.MAXIFS(Y!$F$61:$J$61, Y!$F$61:$J$61, "&lt;="&amp;AY686)</f>
        <v>0</v>
      </c>
      <c r="BA686" s="210" cm="1">
        <f t="array" ref="BA686">IFERROR(IF(AW686&gt;0, INDEX(Appliances, $W686, MATCH($AQ686, Y!$F$61:$J$61, 0)+3),0), 0)</f>
        <v>0</v>
      </c>
      <c r="BB686" s="64"/>
    </row>
    <row r="687" spans="1:54" s="264" customFormat="1" ht="12" x14ac:dyDescent="0.2">
      <c r="A687" s="64"/>
      <c r="B687" s="251">
        <v>665</v>
      </c>
      <c r="C687" s="255"/>
      <c r="D687" s="255"/>
      <c r="E687" s="256"/>
      <c r="F687" s="257" t="str">
        <f>IFERROR(VLOOKUP(E687, Z!$A$2:$C$4127, 3, FALSE), "")</f>
        <v/>
      </c>
      <c r="G687" s="258"/>
      <c r="H687" s="255"/>
      <c r="I687" s="255"/>
      <c r="J687" s="256"/>
      <c r="K687" s="259"/>
      <c r="L687" s="260"/>
      <c r="M687" s="253">
        <f t="shared" si="482"/>
        <v>0</v>
      </c>
      <c r="N687" s="261"/>
      <c r="O687" s="260"/>
      <c r="P687" s="253">
        <f t="shared" si="468"/>
        <v>0</v>
      </c>
      <c r="Q687" s="261"/>
      <c r="R687" s="260"/>
      <c r="S687" s="262">
        <f t="shared" si="469"/>
        <v>0</v>
      </c>
      <c r="T687" s="268"/>
      <c r="U687" s="263">
        <f t="shared" si="470"/>
        <v>0</v>
      </c>
      <c r="V687" s="64"/>
      <c r="W687" s="210">
        <f t="shared" si="481"/>
        <v>0</v>
      </c>
      <c r="X687" s="210" t="str">
        <f t="shared" si="471"/>
        <v>-</v>
      </c>
      <c r="Y687" s="210" t="e">
        <f>IF(X687, MATCH(J687, Y!$F$62:$H$62, 0), 0)</f>
        <v>#VALUE!</v>
      </c>
      <c r="Z687" s="210" cm="1">
        <f t="array" ref="Z687">IFERROR(IF($X687, INDEX(Appliances, $W687, $Y687+3), 0), 0)</f>
        <v>0</v>
      </c>
      <c r="AA687" s="64"/>
      <c r="AB687" s="211" t="b">
        <f t="shared" si="483"/>
        <v>0</v>
      </c>
      <c r="AC687" s="211" cm="1">
        <f t="array" ref="AC687">IF($AB687, INDEX(Appliances, $W687, 9), 0)</f>
        <v>0</v>
      </c>
      <c r="AD687" s="211" cm="1">
        <f t="array" ref="AD687">IF($AB687, INDEX(Appliances, $W687, 10), 0)</f>
        <v>0</v>
      </c>
      <c r="AE687" s="212">
        <f t="shared" si="472"/>
        <v>0</v>
      </c>
      <c r="AF687" s="213">
        <f t="shared" si="473"/>
        <v>0</v>
      </c>
      <c r="AG687" s="222" t="str">
        <f t="shared" si="474"/>
        <v>-</v>
      </c>
      <c r="AH687" s="210">
        <f>_xlfn.MAXIFS(Y!$F$61:$J$61, Y!$F$61:$J$61, "&lt;="&amp;AG687)</f>
        <v>0</v>
      </c>
      <c r="AI687" s="210" cm="1">
        <f t="array" ref="AI687">IFERROR(IF(AE687&gt;0, INDEX(Appliances, $W687, MATCH($AH687, Y!$F$61:$J$61, 0)+3),0), 0)</f>
        <v>0</v>
      </c>
      <c r="AJ687" s="64"/>
      <c r="AK687" s="211" t="b">
        <f t="shared" si="484"/>
        <v>0</v>
      </c>
      <c r="AL687" s="211" cm="1">
        <f t="array" ref="AL687">IF($AK687, INDEX(Appliances, $W687, 9), 0)</f>
        <v>0</v>
      </c>
      <c r="AM687" s="211" cm="1">
        <f t="array" ref="AM687">IF($AK687, INDEX(Appliances, $W687, 10), 0)</f>
        <v>0</v>
      </c>
      <c r="AN687" s="212">
        <f t="shared" si="475"/>
        <v>0</v>
      </c>
      <c r="AO687" s="213">
        <f t="shared" si="476"/>
        <v>0</v>
      </c>
      <c r="AP687" s="222" t="str">
        <f t="shared" si="477"/>
        <v>-</v>
      </c>
      <c r="AQ687" s="210">
        <f>_xlfn.MAXIFS(Y!$F$61:$J$61, Y!$F$61:$J$61, "&lt;="&amp;AP687)</f>
        <v>0</v>
      </c>
      <c r="AR687" s="210" cm="1">
        <f t="array" ref="AR687">IFERROR(IF(AN687&gt;0, INDEX(Appliances, $W687, MATCH($AQ687, Y!$F$61:$J$61, 0)+3),0), 0)</f>
        <v>0</v>
      </c>
      <c r="AS687" s="64"/>
      <c r="AT687" s="211" t="b">
        <f t="shared" si="485"/>
        <v>0</v>
      </c>
      <c r="AU687" s="211">
        <f t="shared" si="466"/>
        <v>0</v>
      </c>
      <c r="AV687" s="211">
        <f t="shared" si="467"/>
        <v>0</v>
      </c>
      <c r="AW687" s="212">
        <f t="shared" si="478"/>
        <v>0</v>
      </c>
      <c r="AX687" s="213">
        <f t="shared" si="479"/>
        <v>0</v>
      </c>
      <c r="AY687" s="222" t="str">
        <f t="shared" si="480"/>
        <v>-</v>
      </c>
      <c r="AZ687" s="210">
        <f>_xlfn.MAXIFS(Y!$F$61:$J$61, Y!$F$61:$J$61, "&lt;="&amp;AY687)</f>
        <v>0</v>
      </c>
      <c r="BA687" s="210" cm="1">
        <f t="array" ref="BA687">IFERROR(IF(AW687&gt;0, INDEX(Appliances, $W687, MATCH($AQ687, Y!$F$61:$J$61, 0)+3),0), 0)</f>
        <v>0</v>
      </c>
      <c r="BB687" s="64"/>
    </row>
    <row r="688" spans="1:54" s="264" customFormat="1" ht="12" x14ac:dyDescent="0.2">
      <c r="A688" s="64"/>
      <c r="B688" s="251">
        <v>666</v>
      </c>
      <c r="C688" s="255"/>
      <c r="D688" s="255"/>
      <c r="E688" s="256"/>
      <c r="F688" s="257" t="str">
        <f>IFERROR(VLOOKUP(E688, Z!$A$2:$C$4127, 3, FALSE), "")</f>
        <v/>
      </c>
      <c r="G688" s="258"/>
      <c r="H688" s="255"/>
      <c r="I688" s="255"/>
      <c r="J688" s="256"/>
      <c r="K688" s="259"/>
      <c r="L688" s="260"/>
      <c r="M688" s="253">
        <f t="shared" si="482"/>
        <v>0</v>
      </c>
      <c r="N688" s="261"/>
      <c r="O688" s="260"/>
      <c r="P688" s="253">
        <f t="shared" si="468"/>
        <v>0</v>
      </c>
      <c r="Q688" s="261"/>
      <c r="R688" s="260"/>
      <c r="S688" s="262">
        <f t="shared" si="469"/>
        <v>0</v>
      </c>
      <c r="T688" s="268"/>
      <c r="U688" s="263">
        <f t="shared" si="470"/>
        <v>0</v>
      </c>
      <c r="V688" s="64"/>
      <c r="W688" s="210">
        <f t="shared" si="481"/>
        <v>0</v>
      </c>
      <c r="X688" s="210" t="str">
        <f t="shared" si="471"/>
        <v>-</v>
      </c>
      <c r="Y688" s="210" t="e">
        <f>IF(X688, MATCH(J688, Y!$F$62:$H$62, 0), 0)</f>
        <v>#VALUE!</v>
      </c>
      <c r="Z688" s="210" cm="1">
        <f t="array" ref="Z688">IFERROR(IF($X688, INDEX(Appliances, $W688, $Y688+3), 0), 0)</f>
        <v>0</v>
      </c>
      <c r="AA688" s="64"/>
      <c r="AB688" s="211" t="b">
        <f t="shared" si="483"/>
        <v>0</v>
      </c>
      <c r="AC688" s="211" cm="1">
        <f t="array" ref="AC688">IF($AB688, INDEX(Appliances, $W688, 9), 0)</f>
        <v>0</v>
      </c>
      <c r="AD688" s="211" cm="1">
        <f t="array" ref="AD688">IF($AB688, INDEX(Appliances, $W688, 10), 0)</f>
        <v>0</v>
      </c>
      <c r="AE688" s="212">
        <f t="shared" si="472"/>
        <v>0</v>
      </c>
      <c r="AF688" s="213">
        <f t="shared" si="473"/>
        <v>0</v>
      </c>
      <c r="AG688" s="222" t="str">
        <f t="shared" si="474"/>
        <v>-</v>
      </c>
      <c r="AH688" s="210">
        <f>_xlfn.MAXIFS(Y!$F$61:$J$61, Y!$F$61:$J$61, "&lt;="&amp;AG688)</f>
        <v>0</v>
      </c>
      <c r="AI688" s="210" cm="1">
        <f t="array" ref="AI688">IFERROR(IF(AE688&gt;0, INDEX(Appliances, $W688, MATCH($AH688, Y!$F$61:$J$61, 0)+3),0), 0)</f>
        <v>0</v>
      </c>
      <c r="AJ688" s="64"/>
      <c r="AK688" s="211" t="b">
        <f t="shared" si="484"/>
        <v>0</v>
      </c>
      <c r="AL688" s="211" cm="1">
        <f t="array" ref="AL688">IF($AK688, INDEX(Appliances, $W688, 9), 0)</f>
        <v>0</v>
      </c>
      <c r="AM688" s="211" cm="1">
        <f t="array" ref="AM688">IF($AK688, INDEX(Appliances, $W688, 10), 0)</f>
        <v>0</v>
      </c>
      <c r="AN688" s="212">
        <f t="shared" si="475"/>
        <v>0</v>
      </c>
      <c r="AO688" s="213">
        <f t="shared" si="476"/>
        <v>0</v>
      </c>
      <c r="AP688" s="222" t="str">
        <f t="shared" si="477"/>
        <v>-</v>
      </c>
      <c r="AQ688" s="210">
        <f>_xlfn.MAXIFS(Y!$F$61:$J$61, Y!$F$61:$J$61, "&lt;="&amp;AP688)</f>
        <v>0</v>
      </c>
      <c r="AR688" s="210" cm="1">
        <f t="array" ref="AR688">IFERROR(IF(AN688&gt;0, INDEX(Appliances, $W688, MATCH($AQ688, Y!$F$61:$J$61, 0)+3),0), 0)</f>
        <v>0</v>
      </c>
      <c r="AS688" s="64"/>
      <c r="AT688" s="211" t="b">
        <f t="shared" si="485"/>
        <v>0</v>
      </c>
      <c r="AU688" s="211">
        <f t="shared" si="466"/>
        <v>0</v>
      </c>
      <c r="AV688" s="211">
        <f t="shared" si="467"/>
        <v>0</v>
      </c>
      <c r="AW688" s="212">
        <f t="shared" si="478"/>
        <v>0</v>
      </c>
      <c r="AX688" s="213">
        <f t="shared" si="479"/>
        <v>0</v>
      </c>
      <c r="AY688" s="222" t="str">
        <f t="shared" si="480"/>
        <v>-</v>
      </c>
      <c r="AZ688" s="210">
        <f>_xlfn.MAXIFS(Y!$F$61:$J$61, Y!$F$61:$J$61, "&lt;="&amp;AY688)</f>
        <v>0</v>
      </c>
      <c r="BA688" s="210" cm="1">
        <f t="array" ref="BA688">IFERROR(IF(AW688&gt;0, INDEX(Appliances, $W688, MATCH($AQ688, Y!$F$61:$J$61, 0)+3),0), 0)</f>
        <v>0</v>
      </c>
      <c r="BB688" s="64"/>
    </row>
    <row r="689" spans="1:54" s="264" customFormat="1" ht="12" x14ac:dyDescent="0.2">
      <c r="A689" s="64"/>
      <c r="B689" s="251">
        <v>667</v>
      </c>
      <c r="C689" s="255"/>
      <c r="D689" s="255"/>
      <c r="E689" s="256"/>
      <c r="F689" s="257" t="str">
        <f>IFERROR(VLOOKUP(E689, Z!$A$2:$C$4127, 3, FALSE), "")</f>
        <v/>
      </c>
      <c r="G689" s="258"/>
      <c r="H689" s="255"/>
      <c r="I689" s="255"/>
      <c r="J689" s="256"/>
      <c r="K689" s="259"/>
      <c r="L689" s="260"/>
      <c r="M689" s="253">
        <f t="shared" si="482"/>
        <v>0</v>
      </c>
      <c r="N689" s="261"/>
      <c r="O689" s="260"/>
      <c r="P689" s="253">
        <f t="shared" si="468"/>
        <v>0</v>
      </c>
      <c r="Q689" s="261"/>
      <c r="R689" s="260"/>
      <c r="S689" s="262">
        <f t="shared" si="469"/>
        <v>0</v>
      </c>
      <c r="T689" s="268"/>
      <c r="U689" s="263">
        <f t="shared" si="470"/>
        <v>0</v>
      </c>
      <c r="V689" s="64"/>
      <c r="W689" s="210">
        <f t="shared" si="481"/>
        <v>0</v>
      </c>
      <c r="X689" s="210" t="str">
        <f t="shared" si="471"/>
        <v>-</v>
      </c>
      <c r="Y689" s="210" t="e">
        <f>IF(X689, MATCH(J689, Y!$F$62:$H$62, 0), 0)</f>
        <v>#VALUE!</v>
      </c>
      <c r="Z689" s="210" cm="1">
        <f t="array" ref="Z689">IFERROR(IF($X689, INDEX(Appliances, $W689, $Y689+3), 0), 0)</f>
        <v>0</v>
      </c>
      <c r="AA689" s="64"/>
      <c r="AB689" s="211" t="b">
        <f t="shared" si="483"/>
        <v>0</v>
      </c>
      <c r="AC689" s="211" cm="1">
        <f t="array" ref="AC689">IF($AB689, INDEX(Appliances, $W689, 9), 0)</f>
        <v>0</v>
      </c>
      <c r="AD689" s="211" cm="1">
        <f t="array" ref="AD689">IF($AB689, INDEX(Appliances, $W689, 10), 0)</f>
        <v>0</v>
      </c>
      <c r="AE689" s="212">
        <f t="shared" si="472"/>
        <v>0</v>
      </c>
      <c r="AF689" s="213">
        <f t="shared" si="473"/>
        <v>0</v>
      </c>
      <c r="AG689" s="222" t="str">
        <f t="shared" si="474"/>
        <v>-</v>
      </c>
      <c r="AH689" s="210">
        <f>_xlfn.MAXIFS(Y!$F$61:$J$61, Y!$F$61:$J$61, "&lt;="&amp;AG689)</f>
        <v>0</v>
      </c>
      <c r="AI689" s="210" cm="1">
        <f t="array" ref="AI689">IFERROR(IF(AE689&gt;0, INDEX(Appliances, $W689, MATCH($AH689, Y!$F$61:$J$61, 0)+3),0), 0)</f>
        <v>0</v>
      </c>
      <c r="AJ689" s="64"/>
      <c r="AK689" s="211" t="b">
        <f t="shared" si="484"/>
        <v>0</v>
      </c>
      <c r="AL689" s="211" cm="1">
        <f t="array" ref="AL689">IF($AK689, INDEX(Appliances, $W689, 9), 0)</f>
        <v>0</v>
      </c>
      <c r="AM689" s="211" cm="1">
        <f t="array" ref="AM689">IF($AK689, INDEX(Appliances, $W689, 10), 0)</f>
        <v>0</v>
      </c>
      <c r="AN689" s="212">
        <f t="shared" si="475"/>
        <v>0</v>
      </c>
      <c r="AO689" s="213">
        <f t="shared" si="476"/>
        <v>0</v>
      </c>
      <c r="AP689" s="222" t="str">
        <f t="shared" si="477"/>
        <v>-</v>
      </c>
      <c r="AQ689" s="210">
        <f>_xlfn.MAXIFS(Y!$F$61:$J$61, Y!$F$61:$J$61, "&lt;="&amp;AP689)</f>
        <v>0</v>
      </c>
      <c r="AR689" s="210" cm="1">
        <f t="array" ref="AR689">IFERROR(IF(AN689&gt;0, INDEX(Appliances, $W689, MATCH($AQ689, Y!$F$61:$J$61, 0)+3),0), 0)</f>
        <v>0</v>
      </c>
      <c r="AS689" s="64"/>
      <c r="AT689" s="211" t="b">
        <f t="shared" si="485"/>
        <v>0</v>
      </c>
      <c r="AU689" s="211">
        <f t="shared" si="466"/>
        <v>0</v>
      </c>
      <c r="AV689" s="211">
        <f t="shared" si="467"/>
        <v>0</v>
      </c>
      <c r="AW689" s="212">
        <f t="shared" si="478"/>
        <v>0</v>
      </c>
      <c r="AX689" s="213">
        <f t="shared" si="479"/>
        <v>0</v>
      </c>
      <c r="AY689" s="222" t="str">
        <f t="shared" si="480"/>
        <v>-</v>
      </c>
      <c r="AZ689" s="210">
        <f>_xlfn.MAXIFS(Y!$F$61:$J$61, Y!$F$61:$J$61, "&lt;="&amp;AY689)</f>
        <v>0</v>
      </c>
      <c r="BA689" s="210" cm="1">
        <f t="array" ref="BA689">IFERROR(IF(AW689&gt;0, INDEX(Appliances, $W689, MATCH($AQ689, Y!$F$61:$J$61, 0)+3),0), 0)</f>
        <v>0</v>
      </c>
      <c r="BB689" s="64"/>
    </row>
    <row r="690" spans="1:54" s="264" customFormat="1" ht="12" x14ac:dyDescent="0.2">
      <c r="A690" s="64"/>
      <c r="B690" s="251">
        <v>668</v>
      </c>
      <c r="C690" s="255"/>
      <c r="D690" s="255"/>
      <c r="E690" s="256"/>
      <c r="F690" s="257" t="str">
        <f>IFERROR(VLOOKUP(E690, Z!$A$2:$C$4127, 3, FALSE), "")</f>
        <v/>
      </c>
      <c r="G690" s="258"/>
      <c r="H690" s="255"/>
      <c r="I690" s="255"/>
      <c r="J690" s="256"/>
      <c r="K690" s="259"/>
      <c r="L690" s="260"/>
      <c r="M690" s="253">
        <f t="shared" si="482"/>
        <v>0</v>
      </c>
      <c r="N690" s="261"/>
      <c r="O690" s="260"/>
      <c r="P690" s="253">
        <f t="shared" si="468"/>
        <v>0</v>
      </c>
      <c r="Q690" s="261"/>
      <c r="R690" s="260"/>
      <c r="S690" s="262">
        <f t="shared" si="469"/>
        <v>0</v>
      </c>
      <c r="T690" s="268"/>
      <c r="U690" s="263">
        <f t="shared" si="470"/>
        <v>0</v>
      </c>
      <c r="V690" s="64"/>
      <c r="W690" s="210">
        <f t="shared" si="481"/>
        <v>0</v>
      </c>
      <c r="X690" s="210" t="str">
        <f t="shared" si="471"/>
        <v>-</v>
      </c>
      <c r="Y690" s="210" t="e">
        <f>IF(X690, MATCH(J690, Y!$F$62:$H$62, 0), 0)</f>
        <v>#VALUE!</v>
      </c>
      <c r="Z690" s="210" cm="1">
        <f t="array" ref="Z690">IFERROR(IF($X690, INDEX(Appliances, $W690, $Y690+3), 0), 0)</f>
        <v>0</v>
      </c>
      <c r="AA690" s="64"/>
      <c r="AB690" s="211" t="b">
        <f t="shared" si="483"/>
        <v>0</v>
      </c>
      <c r="AC690" s="211" cm="1">
        <f t="array" ref="AC690">IF($AB690, INDEX(Appliances, $W690, 9), 0)</f>
        <v>0</v>
      </c>
      <c r="AD690" s="211" cm="1">
        <f t="array" ref="AD690">IF($AB690, INDEX(Appliances, $W690, 10), 0)</f>
        <v>0</v>
      </c>
      <c r="AE690" s="212">
        <f t="shared" si="472"/>
        <v>0</v>
      </c>
      <c r="AF690" s="213">
        <f t="shared" si="473"/>
        <v>0</v>
      </c>
      <c r="AG690" s="222" t="str">
        <f t="shared" si="474"/>
        <v>-</v>
      </c>
      <c r="AH690" s="210">
        <f>_xlfn.MAXIFS(Y!$F$61:$J$61, Y!$F$61:$J$61, "&lt;="&amp;AG690)</f>
        <v>0</v>
      </c>
      <c r="AI690" s="210" cm="1">
        <f t="array" ref="AI690">IFERROR(IF(AE690&gt;0, INDEX(Appliances, $W690, MATCH($AH690, Y!$F$61:$J$61, 0)+3),0), 0)</f>
        <v>0</v>
      </c>
      <c r="AJ690" s="64"/>
      <c r="AK690" s="211" t="b">
        <f t="shared" si="484"/>
        <v>0</v>
      </c>
      <c r="AL690" s="211" cm="1">
        <f t="array" ref="AL690">IF($AK690, INDEX(Appliances, $W690, 9), 0)</f>
        <v>0</v>
      </c>
      <c r="AM690" s="211" cm="1">
        <f t="array" ref="AM690">IF($AK690, INDEX(Appliances, $W690, 10), 0)</f>
        <v>0</v>
      </c>
      <c r="AN690" s="212">
        <f t="shared" si="475"/>
        <v>0</v>
      </c>
      <c r="AO690" s="213">
        <f t="shared" si="476"/>
        <v>0</v>
      </c>
      <c r="AP690" s="222" t="str">
        <f t="shared" si="477"/>
        <v>-</v>
      </c>
      <c r="AQ690" s="210">
        <f>_xlfn.MAXIFS(Y!$F$61:$J$61, Y!$F$61:$J$61, "&lt;="&amp;AP690)</f>
        <v>0</v>
      </c>
      <c r="AR690" s="210" cm="1">
        <f t="array" ref="AR690">IFERROR(IF(AN690&gt;0, INDEX(Appliances, $W690, MATCH($AQ690, Y!$F$61:$J$61, 0)+3),0), 0)</f>
        <v>0</v>
      </c>
      <c r="AS690" s="64"/>
      <c r="AT690" s="211" t="b">
        <f t="shared" si="485"/>
        <v>0</v>
      </c>
      <c r="AU690" s="211">
        <f t="shared" si="466"/>
        <v>0</v>
      </c>
      <c r="AV690" s="211">
        <f t="shared" si="467"/>
        <v>0</v>
      </c>
      <c r="AW690" s="212">
        <f t="shared" si="478"/>
        <v>0</v>
      </c>
      <c r="AX690" s="213">
        <f t="shared" si="479"/>
        <v>0</v>
      </c>
      <c r="AY690" s="222" t="str">
        <f t="shared" si="480"/>
        <v>-</v>
      </c>
      <c r="AZ690" s="210">
        <f>_xlfn.MAXIFS(Y!$F$61:$J$61, Y!$F$61:$J$61, "&lt;="&amp;AY690)</f>
        <v>0</v>
      </c>
      <c r="BA690" s="210" cm="1">
        <f t="array" ref="BA690">IFERROR(IF(AW690&gt;0, INDEX(Appliances, $W690, MATCH($AQ690, Y!$F$61:$J$61, 0)+3),0), 0)</f>
        <v>0</v>
      </c>
      <c r="BB690" s="64"/>
    </row>
    <row r="691" spans="1:54" s="264" customFormat="1" ht="12" x14ac:dyDescent="0.2">
      <c r="A691" s="64"/>
      <c r="B691" s="251">
        <v>669</v>
      </c>
      <c r="C691" s="255"/>
      <c r="D691" s="255"/>
      <c r="E691" s="256"/>
      <c r="F691" s="257" t="str">
        <f>IFERROR(VLOOKUP(E691, Z!$A$2:$C$4127, 3, FALSE), "")</f>
        <v/>
      </c>
      <c r="G691" s="258"/>
      <c r="H691" s="255"/>
      <c r="I691" s="255"/>
      <c r="J691" s="256"/>
      <c r="K691" s="259"/>
      <c r="L691" s="260"/>
      <c r="M691" s="253">
        <f t="shared" si="482"/>
        <v>0</v>
      </c>
      <c r="N691" s="261"/>
      <c r="O691" s="260"/>
      <c r="P691" s="253">
        <f t="shared" si="468"/>
        <v>0</v>
      </c>
      <c r="Q691" s="261"/>
      <c r="R691" s="260"/>
      <c r="S691" s="262">
        <f t="shared" si="469"/>
        <v>0</v>
      </c>
      <c r="T691" s="268"/>
      <c r="U691" s="263">
        <f t="shared" si="470"/>
        <v>0</v>
      </c>
      <c r="V691" s="64"/>
      <c r="W691" s="210">
        <f t="shared" si="481"/>
        <v>0</v>
      </c>
      <c r="X691" s="210" t="str">
        <f t="shared" si="471"/>
        <v>-</v>
      </c>
      <c r="Y691" s="210" t="e">
        <f>IF(X691, MATCH(J691, Y!$F$62:$H$62, 0), 0)</f>
        <v>#VALUE!</v>
      </c>
      <c r="Z691" s="210" cm="1">
        <f t="array" ref="Z691">IFERROR(IF($X691, INDEX(Appliances, $W691, $Y691+3), 0), 0)</f>
        <v>0</v>
      </c>
      <c r="AA691" s="64"/>
      <c r="AB691" s="211" t="b">
        <f t="shared" si="483"/>
        <v>0</v>
      </c>
      <c r="AC691" s="211" cm="1">
        <f t="array" ref="AC691">IF($AB691, INDEX(Appliances, $W691, 9), 0)</f>
        <v>0</v>
      </c>
      <c r="AD691" s="211" cm="1">
        <f t="array" ref="AD691">IF($AB691, INDEX(Appliances, $W691, 10), 0)</f>
        <v>0</v>
      </c>
      <c r="AE691" s="212">
        <f t="shared" si="472"/>
        <v>0</v>
      </c>
      <c r="AF691" s="213">
        <f t="shared" si="473"/>
        <v>0</v>
      </c>
      <c r="AG691" s="222" t="str">
        <f t="shared" si="474"/>
        <v>-</v>
      </c>
      <c r="AH691" s="210">
        <f>_xlfn.MAXIFS(Y!$F$61:$J$61, Y!$F$61:$J$61, "&lt;="&amp;AG691)</f>
        <v>0</v>
      </c>
      <c r="AI691" s="210" cm="1">
        <f t="array" ref="AI691">IFERROR(IF(AE691&gt;0, INDEX(Appliances, $W691, MATCH($AH691, Y!$F$61:$J$61, 0)+3),0), 0)</f>
        <v>0</v>
      </c>
      <c r="AJ691" s="64"/>
      <c r="AK691" s="211" t="b">
        <f t="shared" si="484"/>
        <v>0</v>
      </c>
      <c r="AL691" s="211" cm="1">
        <f t="array" ref="AL691">IF($AK691, INDEX(Appliances, $W691, 9), 0)</f>
        <v>0</v>
      </c>
      <c r="AM691" s="211" cm="1">
        <f t="array" ref="AM691">IF($AK691, INDEX(Appliances, $W691, 10), 0)</f>
        <v>0</v>
      </c>
      <c r="AN691" s="212">
        <f t="shared" si="475"/>
        <v>0</v>
      </c>
      <c r="AO691" s="213">
        <f t="shared" si="476"/>
        <v>0</v>
      </c>
      <c r="AP691" s="222" t="str">
        <f t="shared" si="477"/>
        <v>-</v>
      </c>
      <c r="AQ691" s="210">
        <f>_xlfn.MAXIFS(Y!$F$61:$J$61, Y!$F$61:$J$61, "&lt;="&amp;AP691)</f>
        <v>0</v>
      </c>
      <c r="AR691" s="210" cm="1">
        <f t="array" ref="AR691">IFERROR(IF(AN691&gt;0, INDEX(Appliances, $W691, MATCH($AQ691, Y!$F$61:$J$61, 0)+3),0), 0)</f>
        <v>0</v>
      </c>
      <c r="AS691" s="64"/>
      <c r="AT691" s="211" t="b">
        <f t="shared" si="485"/>
        <v>0</v>
      </c>
      <c r="AU691" s="211">
        <f t="shared" si="466"/>
        <v>0</v>
      </c>
      <c r="AV691" s="211">
        <f t="shared" si="467"/>
        <v>0</v>
      </c>
      <c r="AW691" s="212">
        <f t="shared" si="478"/>
        <v>0</v>
      </c>
      <c r="AX691" s="213">
        <f t="shared" si="479"/>
        <v>0</v>
      </c>
      <c r="AY691" s="222" t="str">
        <f t="shared" si="480"/>
        <v>-</v>
      </c>
      <c r="AZ691" s="210">
        <f>_xlfn.MAXIFS(Y!$F$61:$J$61, Y!$F$61:$J$61, "&lt;="&amp;AY691)</f>
        <v>0</v>
      </c>
      <c r="BA691" s="210" cm="1">
        <f t="array" ref="BA691">IFERROR(IF(AW691&gt;0, INDEX(Appliances, $W691, MATCH($AQ691, Y!$F$61:$J$61, 0)+3),0), 0)</f>
        <v>0</v>
      </c>
      <c r="BB691" s="64"/>
    </row>
    <row r="692" spans="1:54" s="264" customFormat="1" ht="12" x14ac:dyDescent="0.2">
      <c r="A692" s="64"/>
      <c r="B692" s="251">
        <v>670</v>
      </c>
      <c r="C692" s="255"/>
      <c r="D692" s="255"/>
      <c r="E692" s="256"/>
      <c r="F692" s="257" t="str">
        <f>IFERROR(VLOOKUP(E692, Z!$A$2:$C$4127, 3, FALSE), "")</f>
        <v/>
      </c>
      <c r="G692" s="258"/>
      <c r="H692" s="255"/>
      <c r="I692" s="255"/>
      <c r="J692" s="256"/>
      <c r="K692" s="259"/>
      <c r="L692" s="260"/>
      <c r="M692" s="253">
        <f t="shared" si="482"/>
        <v>0</v>
      </c>
      <c r="N692" s="261"/>
      <c r="O692" s="260"/>
      <c r="P692" s="253">
        <f t="shared" si="468"/>
        <v>0</v>
      </c>
      <c r="Q692" s="261"/>
      <c r="R692" s="260"/>
      <c r="S692" s="262">
        <f t="shared" si="469"/>
        <v>0</v>
      </c>
      <c r="T692" s="268"/>
      <c r="U692" s="263">
        <f t="shared" si="470"/>
        <v>0</v>
      </c>
      <c r="V692" s="64"/>
      <c r="W692" s="210">
        <f t="shared" si="481"/>
        <v>0</v>
      </c>
      <c r="X692" s="210" t="str">
        <f t="shared" si="471"/>
        <v>-</v>
      </c>
      <c r="Y692" s="210" t="e">
        <f>IF(X692, MATCH(J692, Y!$F$62:$H$62, 0), 0)</f>
        <v>#VALUE!</v>
      </c>
      <c r="Z692" s="210" cm="1">
        <f t="array" ref="Z692">IFERROR(IF($X692, INDEX(Appliances, $W692, $Y692+3), 0), 0)</f>
        <v>0</v>
      </c>
      <c r="AA692" s="64"/>
      <c r="AB692" s="211" t="b">
        <f t="shared" si="483"/>
        <v>0</v>
      </c>
      <c r="AC692" s="211" cm="1">
        <f t="array" ref="AC692">IF($AB692, INDEX(Appliances, $W692, 9), 0)</f>
        <v>0</v>
      </c>
      <c r="AD692" s="211" cm="1">
        <f t="array" ref="AD692">IF($AB692, INDEX(Appliances, $W692, 10), 0)</f>
        <v>0</v>
      </c>
      <c r="AE692" s="212">
        <f t="shared" si="472"/>
        <v>0</v>
      </c>
      <c r="AF692" s="213">
        <f t="shared" si="473"/>
        <v>0</v>
      </c>
      <c r="AG692" s="222" t="str">
        <f t="shared" si="474"/>
        <v>-</v>
      </c>
      <c r="AH692" s="210">
        <f>_xlfn.MAXIFS(Y!$F$61:$J$61, Y!$F$61:$J$61, "&lt;="&amp;AG692)</f>
        <v>0</v>
      </c>
      <c r="AI692" s="210" cm="1">
        <f t="array" ref="AI692">IFERROR(IF(AE692&gt;0, INDEX(Appliances, $W692, MATCH($AH692, Y!$F$61:$J$61, 0)+3),0), 0)</f>
        <v>0</v>
      </c>
      <c r="AJ692" s="64"/>
      <c r="AK692" s="211" t="b">
        <f t="shared" si="484"/>
        <v>0</v>
      </c>
      <c r="AL692" s="211" cm="1">
        <f t="array" ref="AL692">IF($AK692, INDEX(Appliances, $W692, 9), 0)</f>
        <v>0</v>
      </c>
      <c r="AM692" s="211" cm="1">
        <f t="array" ref="AM692">IF($AK692, INDEX(Appliances, $W692, 10), 0)</f>
        <v>0</v>
      </c>
      <c r="AN692" s="212">
        <f t="shared" si="475"/>
        <v>0</v>
      </c>
      <c r="AO692" s="213">
        <f t="shared" si="476"/>
        <v>0</v>
      </c>
      <c r="AP692" s="222" t="str">
        <f t="shared" si="477"/>
        <v>-</v>
      </c>
      <c r="AQ692" s="210">
        <f>_xlfn.MAXIFS(Y!$F$61:$J$61, Y!$F$61:$J$61, "&lt;="&amp;AP692)</f>
        <v>0</v>
      </c>
      <c r="AR692" s="210" cm="1">
        <f t="array" ref="AR692">IFERROR(IF(AN692&gt;0, INDEX(Appliances, $W692, MATCH($AQ692, Y!$F$61:$J$61, 0)+3),0), 0)</f>
        <v>0</v>
      </c>
      <c r="AS692" s="64"/>
      <c r="AT692" s="211" t="b">
        <f t="shared" si="485"/>
        <v>0</v>
      </c>
      <c r="AU692" s="211">
        <f t="shared" si="466"/>
        <v>0</v>
      </c>
      <c r="AV692" s="211">
        <f t="shared" si="467"/>
        <v>0</v>
      </c>
      <c r="AW692" s="212">
        <f t="shared" si="478"/>
        <v>0</v>
      </c>
      <c r="AX692" s="213">
        <f t="shared" si="479"/>
        <v>0</v>
      </c>
      <c r="AY692" s="222" t="str">
        <f t="shared" si="480"/>
        <v>-</v>
      </c>
      <c r="AZ692" s="210">
        <f>_xlfn.MAXIFS(Y!$F$61:$J$61, Y!$F$61:$J$61, "&lt;="&amp;AY692)</f>
        <v>0</v>
      </c>
      <c r="BA692" s="210" cm="1">
        <f t="array" ref="BA692">IFERROR(IF(AW692&gt;0, INDEX(Appliances, $W692, MATCH($AQ692, Y!$F$61:$J$61, 0)+3),0), 0)</f>
        <v>0</v>
      </c>
      <c r="BB692" s="64"/>
    </row>
    <row r="693" spans="1:54" s="264" customFormat="1" ht="12" x14ac:dyDescent="0.2">
      <c r="A693" s="64"/>
      <c r="B693" s="251">
        <v>671</v>
      </c>
      <c r="C693" s="255"/>
      <c r="D693" s="255"/>
      <c r="E693" s="256"/>
      <c r="F693" s="257" t="str">
        <f>IFERROR(VLOOKUP(E693, Z!$A$2:$C$4127, 3, FALSE), "")</f>
        <v/>
      </c>
      <c r="G693" s="258"/>
      <c r="H693" s="255"/>
      <c r="I693" s="255"/>
      <c r="J693" s="256"/>
      <c r="K693" s="259"/>
      <c r="L693" s="260"/>
      <c r="M693" s="253">
        <f t="shared" si="482"/>
        <v>0</v>
      </c>
      <c r="N693" s="261"/>
      <c r="O693" s="260"/>
      <c r="P693" s="253">
        <f t="shared" si="468"/>
        <v>0</v>
      </c>
      <c r="Q693" s="261"/>
      <c r="R693" s="260"/>
      <c r="S693" s="262">
        <f t="shared" si="469"/>
        <v>0</v>
      </c>
      <c r="T693" s="268"/>
      <c r="U693" s="263">
        <f t="shared" si="470"/>
        <v>0</v>
      </c>
      <c r="V693" s="64"/>
      <c r="W693" s="210">
        <f t="shared" si="481"/>
        <v>0</v>
      </c>
      <c r="X693" s="210" t="str">
        <f t="shared" si="471"/>
        <v>-</v>
      </c>
      <c r="Y693" s="210" t="e">
        <f>IF(X693, MATCH(J693, Y!$F$62:$H$62, 0), 0)</f>
        <v>#VALUE!</v>
      </c>
      <c r="Z693" s="210" cm="1">
        <f t="array" ref="Z693">IFERROR(IF($X693, INDEX(Appliances, $W693, $Y693+3), 0), 0)</f>
        <v>0</v>
      </c>
      <c r="AA693" s="64"/>
      <c r="AB693" s="211" t="b">
        <f t="shared" si="483"/>
        <v>0</v>
      </c>
      <c r="AC693" s="211" cm="1">
        <f t="array" ref="AC693">IF($AB693, INDEX(Appliances, $W693, 9), 0)</f>
        <v>0</v>
      </c>
      <c r="AD693" s="211" cm="1">
        <f t="array" ref="AD693">IF($AB693, INDEX(Appliances, $W693, 10), 0)</f>
        <v>0</v>
      </c>
      <c r="AE693" s="212">
        <f t="shared" si="472"/>
        <v>0</v>
      </c>
      <c r="AF693" s="213">
        <f t="shared" si="473"/>
        <v>0</v>
      </c>
      <c r="AG693" s="222" t="str">
        <f t="shared" si="474"/>
        <v>-</v>
      </c>
      <c r="AH693" s="210">
        <f>_xlfn.MAXIFS(Y!$F$61:$J$61, Y!$F$61:$J$61, "&lt;="&amp;AG693)</f>
        <v>0</v>
      </c>
      <c r="AI693" s="210" cm="1">
        <f t="array" ref="AI693">IFERROR(IF(AE693&gt;0, INDEX(Appliances, $W693, MATCH($AH693, Y!$F$61:$J$61, 0)+3),0), 0)</f>
        <v>0</v>
      </c>
      <c r="AJ693" s="64"/>
      <c r="AK693" s="211" t="b">
        <f t="shared" si="484"/>
        <v>0</v>
      </c>
      <c r="AL693" s="211" cm="1">
        <f t="array" ref="AL693">IF($AK693, INDEX(Appliances, $W693, 9), 0)</f>
        <v>0</v>
      </c>
      <c r="AM693" s="211" cm="1">
        <f t="array" ref="AM693">IF($AK693, INDEX(Appliances, $W693, 10), 0)</f>
        <v>0</v>
      </c>
      <c r="AN693" s="212">
        <f t="shared" si="475"/>
        <v>0</v>
      </c>
      <c r="AO693" s="213">
        <f t="shared" si="476"/>
        <v>0</v>
      </c>
      <c r="AP693" s="222" t="str">
        <f t="shared" si="477"/>
        <v>-</v>
      </c>
      <c r="AQ693" s="210">
        <f>_xlfn.MAXIFS(Y!$F$61:$J$61, Y!$F$61:$J$61, "&lt;="&amp;AP693)</f>
        <v>0</v>
      </c>
      <c r="AR693" s="210" cm="1">
        <f t="array" ref="AR693">IFERROR(IF(AN693&gt;0, INDEX(Appliances, $W693, MATCH($AQ693, Y!$F$61:$J$61, 0)+3),0), 0)</f>
        <v>0</v>
      </c>
      <c r="AS693" s="64"/>
      <c r="AT693" s="211" t="b">
        <f t="shared" si="485"/>
        <v>0</v>
      </c>
      <c r="AU693" s="211">
        <f t="shared" si="466"/>
        <v>0</v>
      </c>
      <c r="AV693" s="211">
        <f t="shared" si="467"/>
        <v>0</v>
      </c>
      <c r="AW693" s="212">
        <f t="shared" si="478"/>
        <v>0</v>
      </c>
      <c r="AX693" s="213">
        <f t="shared" si="479"/>
        <v>0</v>
      </c>
      <c r="AY693" s="222" t="str">
        <f t="shared" si="480"/>
        <v>-</v>
      </c>
      <c r="AZ693" s="210">
        <f>_xlfn.MAXIFS(Y!$F$61:$J$61, Y!$F$61:$J$61, "&lt;="&amp;AY693)</f>
        <v>0</v>
      </c>
      <c r="BA693" s="210" cm="1">
        <f t="array" ref="BA693">IFERROR(IF(AW693&gt;0, INDEX(Appliances, $W693, MATCH($AQ693, Y!$F$61:$J$61, 0)+3),0), 0)</f>
        <v>0</v>
      </c>
      <c r="BB693" s="64"/>
    </row>
    <row r="694" spans="1:54" s="264" customFormat="1" ht="12" x14ac:dyDescent="0.2">
      <c r="A694" s="64"/>
      <c r="B694" s="251">
        <v>672</v>
      </c>
      <c r="C694" s="255"/>
      <c r="D694" s="255"/>
      <c r="E694" s="256"/>
      <c r="F694" s="257" t="str">
        <f>IFERROR(VLOOKUP(E694, Z!$A$2:$C$4127, 3, FALSE), "")</f>
        <v/>
      </c>
      <c r="G694" s="258"/>
      <c r="H694" s="255"/>
      <c r="I694" s="255"/>
      <c r="J694" s="256"/>
      <c r="K694" s="259"/>
      <c r="L694" s="260"/>
      <c r="M694" s="253">
        <f t="shared" si="482"/>
        <v>0</v>
      </c>
      <c r="N694" s="261"/>
      <c r="O694" s="260"/>
      <c r="P694" s="253">
        <f t="shared" si="468"/>
        <v>0</v>
      </c>
      <c r="Q694" s="261"/>
      <c r="R694" s="260"/>
      <c r="S694" s="262">
        <f t="shared" si="469"/>
        <v>0</v>
      </c>
      <c r="T694" s="268"/>
      <c r="U694" s="263">
        <f t="shared" si="470"/>
        <v>0</v>
      </c>
      <c r="V694" s="64"/>
      <c r="W694" s="210">
        <f t="shared" si="481"/>
        <v>0</v>
      </c>
      <c r="X694" s="210" t="str">
        <f t="shared" si="471"/>
        <v>-</v>
      </c>
      <c r="Y694" s="210" t="e">
        <f>IF(X694, MATCH(J694, Y!$F$62:$H$62, 0), 0)</f>
        <v>#VALUE!</v>
      </c>
      <c r="Z694" s="210" cm="1">
        <f t="array" ref="Z694">IFERROR(IF($X694, INDEX(Appliances, $W694, $Y694+3), 0), 0)</f>
        <v>0</v>
      </c>
      <c r="AA694" s="64"/>
      <c r="AB694" s="211" t="b">
        <f t="shared" si="483"/>
        <v>0</v>
      </c>
      <c r="AC694" s="211" cm="1">
        <f t="array" ref="AC694">IF($AB694, INDEX(Appliances, $W694, 9), 0)</f>
        <v>0</v>
      </c>
      <c r="AD694" s="211" cm="1">
        <f t="array" ref="AD694">IF($AB694, INDEX(Appliances, $W694, 10), 0)</f>
        <v>0</v>
      </c>
      <c r="AE694" s="212">
        <f t="shared" si="472"/>
        <v>0</v>
      </c>
      <c r="AF694" s="213">
        <f t="shared" si="473"/>
        <v>0</v>
      </c>
      <c r="AG694" s="222" t="str">
        <f t="shared" si="474"/>
        <v>-</v>
      </c>
      <c r="AH694" s="210">
        <f>_xlfn.MAXIFS(Y!$F$61:$J$61, Y!$F$61:$J$61, "&lt;="&amp;AG694)</f>
        <v>0</v>
      </c>
      <c r="AI694" s="210" cm="1">
        <f t="array" ref="AI694">IFERROR(IF(AE694&gt;0, INDEX(Appliances, $W694, MATCH($AH694, Y!$F$61:$J$61, 0)+3),0), 0)</f>
        <v>0</v>
      </c>
      <c r="AJ694" s="64"/>
      <c r="AK694" s="211" t="b">
        <f t="shared" si="484"/>
        <v>0</v>
      </c>
      <c r="AL694" s="211" cm="1">
        <f t="array" ref="AL694">IF($AK694, INDEX(Appliances, $W694, 9), 0)</f>
        <v>0</v>
      </c>
      <c r="AM694" s="211" cm="1">
        <f t="array" ref="AM694">IF($AK694, INDEX(Appliances, $W694, 10), 0)</f>
        <v>0</v>
      </c>
      <c r="AN694" s="212">
        <f t="shared" si="475"/>
        <v>0</v>
      </c>
      <c r="AO694" s="213">
        <f t="shared" si="476"/>
        <v>0</v>
      </c>
      <c r="AP694" s="222" t="str">
        <f t="shared" si="477"/>
        <v>-</v>
      </c>
      <c r="AQ694" s="210">
        <f>_xlfn.MAXIFS(Y!$F$61:$J$61, Y!$F$61:$J$61, "&lt;="&amp;AP694)</f>
        <v>0</v>
      </c>
      <c r="AR694" s="210" cm="1">
        <f t="array" ref="AR694">IFERROR(IF(AN694&gt;0, INDEX(Appliances, $W694, MATCH($AQ694, Y!$F$61:$J$61, 0)+3),0), 0)</f>
        <v>0</v>
      </c>
      <c r="AS694" s="64"/>
      <c r="AT694" s="211" t="b">
        <f t="shared" si="485"/>
        <v>0</v>
      </c>
      <c r="AU694" s="211">
        <f t="shared" si="466"/>
        <v>0</v>
      </c>
      <c r="AV694" s="211">
        <f t="shared" si="467"/>
        <v>0</v>
      </c>
      <c r="AW694" s="212">
        <f t="shared" si="478"/>
        <v>0</v>
      </c>
      <c r="AX694" s="213">
        <f t="shared" si="479"/>
        <v>0</v>
      </c>
      <c r="AY694" s="222" t="str">
        <f t="shared" si="480"/>
        <v>-</v>
      </c>
      <c r="AZ694" s="210">
        <f>_xlfn.MAXIFS(Y!$F$61:$J$61, Y!$F$61:$J$61, "&lt;="&amp;AY694)</f>
        <v>0</v>
      </c>
      <c r="BA694" s="210" cm="1">
        <f t="array" ref="BA694">IFERROR(IF(AW694&gt;0, INDEX(Appliances, $W694, MATCH($AQ694, Y!$F$61:$J$61, 0)+3),0), 0)</f>
        <v>0</v>
      </c>
      <c r="BB694" s="64"/>
    </row>
    <row r="695" spans="1:54" s="264" customFormat="1" ht="12" x14ac:dyDescent="0.2">
      <c r="A695" s="64"/>
      <c r="B695" s="251">
        <v>673</v>
      </c>
      <c r="C695" s="255"/>
      <c r="D695" s="255"/>
      <c r="E695" s="256"/>
      <c r="F695" s="257" t="str">
        <f>IFERROR(VLOOKUP(E695, Z!$A$2:$C$4127, 3, FALSE), "")</f>
        <v/>
      </c>
      <c r="G695" s="258"/>
      <c r="H695" s="255"/>
      <c r="I695" s="255"/>
      <c r="J695" s="256"/>
      <c r="K695" s="259"/>
      <c r="L695" s="260"/>
      <c r="M695" s="253">
        <f t="shared" si="482"/>
        <v>0</v>
      </c>
      <c r="N695" s="261"/>
      <c r="O695" s="260"/>
      <c r="P695" s="253">
        <f t="shared" si="468"/>
        <v>0</v>
      </c>
      <c r="Q695" s="261"/>
      <c r="R695" s="260"/>
      <c r="S695" s="262">
        <f t="shared" si="469"/>
        <v>0</v>
      </c>
      <c r="T695" s="268"/>
      <c r="U695" s="263">
        <f t="shared" si="470"/>
        <v>0</v>
      </c>
      <c r="V695" s="64"/>
      <c r="W695" s="210">
        <f t="shared" si="481"/>
        <v>0</v>
      </c>
      <c r="X695" s="210" t="str">
        <f t="shared" si="471"/>
        <v>-</v>
      </c>
      <c r="Y695" s="210" t="e">
        <f>IF(X695, MATCH(J695, Y!$F$62:$H$62, 0), 0)</f>
        <v>#VALUE!</v>
      </c>
      <c r="Z695" s="210" cm="1">
        <f t="array" ref="Z695">IFERROR(IF($X695, INDEX(Appliances, $W695, $Y695+3), 0), 0)</f>
        <v>0</v>
      </c>
      <c r="AA695" s="64"/>
      <c r="AB695" s="211" t="b">
        <f t="shared" si="483"/>
        <v>0</v>
      </c>
      <c r="AC695" s="211" cm="1">
        <f t="array" ref="AC695">IF($AB695, INDEX(Appliances, $W695, 9), 0)</f>
        <v>0</v>
      </c>
      <c r="AD695" s="211" cm="1">
        <f t="array" ref="AD695">IF($AB695, INDEX(Appliances, $W695, 10), 0)</f>
        <v>0</v>
      </c>
      <c r="AE695" s="212">
        <f t="shared" si="472"/>
        <v>0</v>
      </c>
      <c r="AF695" s="213">
        <f t="shared" si="473"/>
        <v>0</v>
      </c>
      <c r="AG695" s="222" t="str">
        <f t="shared" si="474"/>
        <v>-</v>
      </c>
      <c r="AH695" s="210">
        <f>_xlfn.MAXIFS(Y!$F$61:$J$61, Y!$F$61:$J$61, "&lt;="&amp;AG695)</f>
        <v>0</v>
      </c>
      <c r="AI695" s="210" cm="1">
        <f t="array" ref="AI695">IFERROR(IF(AE695&gt;0, INDEX(Appliances, $W695, MATCH($AH695, Y!$F$61:$J$61, 0)+3),0), 0)</f>
        <v>0</v>
      </c>
      <c r="AJ695" s="64"/>
      <c r="AK695" s="211" t="b">
        <f t="shared" si="484"/>
        <v>0</v>
      </c>
      <c r="AL695" s="211" cm="1">
        <f t="array" ref="AL695">IF($AK695, INDEX(Appliances, $W695, 9), 0)</f>
        <v>0</v>
      </c>
      <c r="AM695" s="211" cm="1">
        <f t="array" ref="AM695">IF($AK695, INDEX(Appliances, $W695, 10), 0)</f>
        <v>0</v>
      </c>
      <c r="AN695" s="212">
        <f t="shared" si="475"/>
        <v>0</v>
      </c>
      <c r="AO695" s="213">
        <f t="shared" si="476"/>
        <v>0</v>
      </c>
      <c r="AP695" s="222" t="str">
        <f t="shared" si="477"/>
        <v>-</v>
      </c>
      <c r="AQ695" s="210">
        <f>_xlfn.MAXIFS(Y!$F$61:$J$61, Y!$F$61:$J$61, "&lt;="&amp;AP695)</f>
        <v>0</v>
      </c>
      <c r="AR695" s="210" cm="1">
        <f t="array" ref="AR695">IFERROR(IF(AN695&gt;0, INDEX(Appliances, $W695, MATCH($AQ695, Y!$F$61:$J$61, 0)+3),0), 0)</f>
        <v>0</v>
      </c>
      <c r="AS695" s="64"/>
      <c r="AT695" s="211" t="b">
        <f t="shared" si="485"/>
        <v>0</v>
      </c>
      <c r="AU695" s="211">
        <f t="shared" ref="AU695:AU758" si="486">IF($AT695, INDEX(Appliances, 10, 9), 0)</f>
        <v>0</v>
      </c>
      <c r="AV695" s="211">
        <f t="shared" ref="AV695:AV758" si="487">IF($AT695, INDEX(Appliances, 10, 10), 0)</f>
        <v>0</v>
      </c>
      <c r="AW695" s="212">
        <f t="shared" si="478"/>
        <v>0</v>
      </c>
      <c r="AX695" s="213">
        <f t="shared" si="479"/>
        <v>0</v>
      </c>
      <c r="AY695" s="222" t="str">
        <f t="shared" si="480"/>
        <v>-</v>
      </c>
      <c r="AZ695" s="210">
        <f>_xlfn.MAXIFS(Y!$F$61:$J$61, Y!$F$61:$J$61, "&lt;="&amp;AY695)</f>
        <v>0</v>
      </c>
      <c r="BA695" s="210" cm="1">
        <f t="array" ref="BA695">IFERROR(IF(AW695&gt;0, INDEX(Appliances, $W695, MATCH($AQ695, Y!$F$61:$J$61, 0)+3),0), 0)</f>
        <v>0</v>
      </c>
      <c r="BB695" s="64"/>
    </row>
    <row r="696" spans="1:54" s="264" customFormat="1" ht="12" x14ac:dyDescent="0.2">
      <c r="A696" s="64"/>
      <c r="B696" s="251">
        <v>674</v>
      </c>
      <c r="C696" s="255"/>
      <c r="D696" s="255"/>
      <c r="E696" s="256"/>
      <c r="F696" s="257" t="str">
        <f>IFERROR(VLOOKUP(E696, Z!$A$2:$C$4127, 3, FALSE), "")</f>
        <v/>
      </c>
      <c r="G696" s="258"/>
      <c r="H696" s="255"/>
      <c r="I696" s="255"/>
      <c r="J696" s="256"/>
      <c r="K696" s="259"/>
      <c r="L696" s="260"/>
      <c r="M696" s="253">
        <f t="shared" si="482"/>
        <v>0</v>
      </c>
      <c r="N696" s="261"/>
      <c r="O696" s="260"/>
      <c r="P696" s="253">
        <f t="shared" si="468"/>
        <v>0</v>
      </c>
      <c r="Q696" s="261"/>
      <c r="R696" s="260"/>
      <c r="S696" s="262">
        <f t="shared" si="469"/>
        <v>0</v>
      </c>
      <c r="T696" s="268"/>
      <c r="U696" s="263">
        <f t="shared" si="470"/>
        <v>0</v>
      </c>
      <c r="V696" s="64"/>
      <c r="W696" s="210">
        <f t="shared" si="481"/>
        <v>0</v>
      </c>
      <c r="X696" s="210" t="str">
        <f t="shared" si="471"/>
        <v>-</v>
      </c>
      <c r="Y696" s="210" t="e">
        <f>IF(X696, MATCH(J696, Y!$F$62:$H$62, 0), 0)</f>
        <v>#VALUE!</v>
      </c>
      <c r="Z696" s="210" cm="1">
        <f t="array" ref="Z696">IFERROR(IF($X696, INDEX(Appliances, $W696, $Y696+3), 0), 0)</f>
        <v>0</v>
      </c>
      <c r="AA696" s="64"/>
      <c r="AB696" s="211" t="b">
        <f t="shared" si="483"/>
        <v>0</v>
      </c>
      <c r="AC696" s="211" cm="1">
        <f t="array" ref="AC696">IF($AB696, INDEX(Appliances, $W696, 9), 0)</f>
        <v>0</v>
      </c>
      <c r="AD696" s="211" cm="1">
        <f t="array" ref="AD696">IF($AB696, INDEX(Appliances, $W696, 10), 0)</f>
        <v>0</v>
      </c>
      <c r="AE696" s="212">
        <f t="shared" si="472"/>
        <v>0</v>
      </c>
      <c r="AF696" s="213">
        <f t="shared" si="473"/>
        <v>0</v>
      </c>
      <c r="AG696" s="222" t="str">
        <f t="shared" si="474"/>
        <v>-</v>
      </c>
      <c r="AH696" s="210">
        <f>_xlfn.MAXIFS(Y!$F$61:$J$61, Y!$F$61:$J$61, "&lt;="&amp;AG696)</f>
        <v>0</v>
      </c>
      <c r="AI696" s="210" cm="1">
        <f t="array" ref="AI696">IFERROR(IF(AE696&gt;0, INDEX(Appliances, $W696, MATCH($AH696, Y!$F$61:$J$61, 0)+3),0), 0)</f>
        <v>0</v>
      </c>
      <c r="AJ696" s="64"/>
      <c r="AK696" s="211" t="b">
        <f t="shared" si="484"/>
        <v>0</v>
      </c>
      <c r="AL696" s="211" cm="1">
        <f t="array" ref="AL696">IF($AK696, INDEX(Appliances, $W696, 9), 0)</f>
        <v>0</v>
      </c>
      <c r="AM696" s="211" cm="1">
        <f t="array" ref="AM696">IF($AK696, INDEX(Appliances, $W696, 10), 0)</f>
        <v>0</v>
      </c>
      <c r="AN696" s="212">
        <f t="shared" si="475"/>
        <v>0</v>
      </c>
      <c r="AO696" s="213">
        <f t="shared" si="476"/>
        <v>0</v>
      </c>
      <c r="AP696" s="222" t="str">
        <f t="shared" si="477"/>
        <v>-</v>
      </c>
      <c r="AQ696" s="210">
        <f>_xlfn.MAXIFS(Y!$F$61:$J$61, Y!$F$61:$J$61, "&lt;="&amp;AP696)</f>
        <v>0</v>
      </c>
      <c r="AR696" s="210" cm="1">
        <f t="array" ref="AR696">IFERROR(IF(AN696&gt;0, INDEX(Appliances, $W696, MATCH($AQ696, Y!$F$61:$J$61, 0)+3),0), 0)</f>
        <v>0</v>
      </c>
      <c r="AS696" s="64"/>
      <c r="AT696" s="211" t="b">
        <f t="shared" si="485"/>
        <v>0</v>
      </c>
      <c r="AU696" s="211">
        <f t="shared" si="486"/>
        <v>0</v>
      </c>
      <c r="AV696" s="211">
        <f t="shared" si="487"/>
        <v>0</v>
      </c>
      <c r="AW696" s="212">
        <f t="shared" si="478"/>
        <v>0</v>
      </c>
      <c r="AX696" s="213">
        <f t="shared" si="479"/>
        <v>0</v>
      </c>
      <c r="AY696" s="222" t="str">
        <f t="shared" si="480"/>
        <v>-</v>
      </c>
      <c r="AZ696" s="210">
        <f>_xlfn.MAXIFS(Y!$F$61:$J$61, Y!$F$61:$J$61, "&lt;="&amp;AY696)</f>
        <v>0</v>
      </c>
      <c r="BA696" s="210" cm="1">
        <f t="array" ref="BA696">IFERROR(IF(AW696&gt;0, INDEX(Appliances, $W696, MATCH($AQ696, Y!$F$61:$J$61, 0)+3),0), 0)</f>
        <v>0</v>
      </c>
      <c r="BB696" s="64"/>
    </row>
    <row r="697" spans="1:54" s="264" customFormat="1" ht="12" x14ac:dyDescent="0.2">
      <c r="A697" s="64"/>
      <c r="B697" s="251">
        <v>675</v>
      </c>
      <c r="C697" s="255"/>
      <c r="D697" s="255"/>
      <c r="E697" s="256"/>
      <c r="F697" s="257" t="str">
        <f>IFERROR(VLOOKUP(E697, Z!$A$2:$C$4127, 3, FALSE), "")</f>
        <v/>
      </c>
      <c r="G697" s="258"/>
      <c r="H697" s="255"/>
      <c r="I697" s="255"/>
      <c r="J697" s="256"/>
      <c r="K697" s="259"/>
      <c r="L697" s="260"/>
      <c r="M697" s="253">
        <f t="shared" si="482"/>
        <v>0</v>
      </c>
      <c r="N697" s="261"/>
      <c r="O697" s="260"/>
      <c r="P697" s="253">
        <f t="shared" si="468"/>
        <v>0</v>
      </c>
      <c r="Q697" s="261"/>
      <c r="R697" s="260"/>
      <c r="S697" s="262">
        <f t="shared" si="469"/>
        <v>0</v>
      </c>
      <c r="T697" s="268"/>
      <c r="U697" s="263">
        <f t="shared" si="470"/>
        <v>0</v>
      </c>
      <c r="V697" s="64"/>
      <c r="W697" s="210">
        <f t="shared" si="481"/>
        <v>0</v>
      </c>
      <c r="X697" s="210" t="str">
        <f t="shared" si="471"/>
        <v>-</v>
      </c>
      <c r="Y697" s="210" t="e">
        <f>IF(X697, MATCH(J697, Y!$F$62:$H$62, 0), 0)</f>
        <v>#VALUE!</v>
      </c>
      <c r="Z697" s="210" cm="1">
        <f t="array" ref="Z697">IFERROR(IF($X697, INDEX(Appliances, $W697, $Y697+3), 0), 0)</f>
        <v>0</v>
      </c>
      <c r="AA697" s="64"/>
      <c r="AB697" s="211" t="b">
        <f t="shared" si="483"/>
        <v>0</v>
      </c>
      <c r="AC697" s="211" cm="1">
        <f t="array" ref="AC697">IF($AB697, INDEX(Appliances, $W697, 9), 0)</f>
        <v>0</v>
      </c>
      <c r="AD697" s="211" cm="1">
        <f t="array" ref="AD697">IF($AB697, INDEX(Appliances, $W697, 10), 0)</f>
        <v>0</v>
      </c>
      <c r="AE697" s="212">
        <f t="shared" si="472"/>
        <v>0</v>
      </c>
      <c r="AF697" s="213">
        <f t="shared" si="473"/>
        <v>0</v>
      </c>
      <c r="AG697" s="222" t="str">
        <f t="shared" si="474"/>
        <v>-</v>
      </c>
      <c r="AH697" s="210">
        <f>_xlfn.MAXIFS(Y!$F$61:$J$61, Y!$F$61:$J$61, "&lt;="&amp;AG697)</f>
        <v>0</v>
      </c>
      <c r="AI697" s="210" cm="1">
        <f t="array" ref="AI697">IFERROR(IF(AE697&gt;0, INDEX(Appliances, $W697, MATCH($AH697, Y!$F$61:$J$61, 0)+3),0), 0)</f>
        <v>0</v>
      </c>
      <c r="AJ697" s="64"/>
      <c r="AK697" s="211" t="b">
        <f t="shared" si="484"/>
        <v>0</v>
      </c>
      <c r="AL697" s="211" cm="1">
        <f t="array" ref="AL697">IF($AK697, INDEX(Appliances, $W697, 9), 0)</f>
        <v>0</v>
      </c>
      <c r="AM697" s="211" cm="1">
        <f t="array" ref="AM697">IF($AK697, INDEX(Appliances, $W697, 10), 0)</f>
        <v>0</v>
      </c>
      <c r="AN697" s="212">
        <f t="shared" si="475"/>
        <v>0</v>
      </c>
      <c r="AO697" s="213">
        <f t="shared" si="476"/>
        <v>0</v>
      </c>
      <c r="AP697" s="222" t="str">
        <f t="shared" si="477"/>
        <v>-</v>
      </c>
      <c r="AQ697" s="210">
        <f>_xlfn.MAXIFS(Y!$F$61:$J$61, Y!$F$61:$J$61, "&lt;="&amp;AP697)</f>
        <v>0</v>
      </c>
      <c r="AR697" s="210" cm="1">
        <f t="array" ref="AR697">IFERROR(IF(AN697&gt;0, INDEX(Appliances, $W697, MATCH($AQ697, Y!$F$61:$J$61, 0)+3),0), 0)</f>
        <v>0</v>
      </c>
      <c r="AS697" s="64"/>
      <c r="AT697" s="211" t="b">
        <f t="shared" si="485"/>
        <v>0</v>
      </c>
      <c r="AU697" s="211">
        <f t="shared" si="486"/>
        <v>0</v>
      </c>
      <c r="AV697" s="211">
        <f t="shared" si="487"/>
        <v>0</v>
      </c>
      <c r="AW697" s="212">
        <f t="shared" si="478"/>
        <v>0</v>
      </c>
      <c r="AX697" s="213">
        <f t="shared" si="479"/>
        <v>0</v>
      </c>
      <c r="AY697" s="222" t="str">
        <f t="shared" si="480"/>
        <v>-</v>
      </c>
      <c r="AZ697" s="210">
        <f>_xlfn.MAXIFS(Y!$F$61:$J$61, Y!$F$61:$J$61, "&lt;="&amp;AY697)</f>
        <v>0</v>
      </c>
      <c r="BA697" s="210" cm="1">
        <f t="array" ref="BA697">IFERROR(IF(AW697&gt;0, INDEX(Appliances, $W697, MATCH($AQ697, Y!$F$61:$J$61, 0)+3),0), 0)</f>
        <v>0</v>
      </c>
      <c r="BB697" s="64"/>
    </row>
    <row r="698" spans="1:54" s="264" customFormat="1" ht="12" x14ac:dyDescent="0.2">
      <c r="A698" s="64"/>
      <c r="B698" s="251">
        <v>676</v>
      </c>
      <c r="C698" s="255"/>
      <c r="D698" s="255"/>
      <c r="E698" s="256"/>
      <c r="F698" s="257" t="str">
        <f>IFERROR(VLOOKUP(E698, Z!$A$2:$C$4127, 3, FALSE), "")</f>
        <v/>
      </c>
      <c r="G698" s="258"/>
      <c r="H698" s="255"/>
      <c r="I698" s="255"/>
      <c r="J698" s="256"/>
      <c r="K698" s="259"/>
      <c r="L698" s="260"/>
      <c r="M698" s="253">
        <f t="shared" si="482"/>
        <v>0</v>
      </c>
      <c r="N698" s="261"/>
      <c r="O698" s="260"/>
      <c r="P698" s="253">
        <f t="shared" si="468"/>
        <v>0</v>
      </c>
      <c r="Q698" s="261"/>
      <c r="R698" s="260"/>
      <c r="S698" s="262">
        <f t="shared" si="469"/>
        <v>0</v>
      </c>
      <c r="T698" s="268"/>
      <c r="U698" s="263">
        <f t="shared" si="470"/>
        <v>0</v>
      </c>
      <c r="V698" s="64"/>
      <c r="W698" s="210">
        <f t="shared" si="481"/>
        <v>0</v>
      </c>
      <c r="X698" s="210" t="str">
        <f t="shared" si="471"/>
        <v>-</v>
      </c>
      <c r="Y698" s="210" t="e">
        <f>IF(X698, MATCH(J698, Y!$F$62:$H$62, 0), 0)</f>
        <v>#VALUE!</v>
      </c>
      <c r="Z698" s="210" cm="1">
        <f t="array" ref="Z698">IFERROR(IF($X698, INDEX(Appliances, $W698, $Y698+3), 0), 0)</f>
        <v>0</v>
      </c>
      <c r="AA698" s="64"/>
      <c r="AB698" s="211" t="b">
        <f t="shared" si="483"/>
        <v>0</v>
      </c>
      <c r="AC698" s="211" cm="1">
        <f t="array" ref="AC698">IF($AB698, INDEX(Appliances, $W698, 9), 0)</f>
        <v>0</v>
      </c>
      <c r="AD698" s="211" cm="1">
        <f t="array" ref="AD698">IF($AB698, INDEX(Appliances, $W698, 10), 0)</f>
        <v>0</v>
      </c>
      <c r="AE698" s="212">
        <f t="shared" si="472"/>
        <v>0</v>
      </c>
      <c r="AF698" s="213">
        <f t="shared" si="473"/>
        <v>0</v>
      </c>
      <c r="AG698" s="222" t="str">
        <f t="shared" si="474"/>
        <v>-</v>
      </c>
      <c r="AH698" s="210">
        <f>_xlfn.MAXIFS(Y!$F$61:$J$61, Y!$F$61:$J$61, "&lt;="&amp;AG698)</f>
        <v>0</v>
      </c>
      <c r="AI698" s="210" cm="1">
        <f t="array" ref="AI698">IFERROR(IF(AE698&gt;0, INDEX(Appliances, $W698, MATCH($AH698, Y!$F$61:$J$61, 0)+3),0), 0)</f>
        <v>0</v>
      </c>
      <c r="AJ698" s="64"/>
      <c r="AK698" s="211" t="b">
        <f t="shared" si="484"/>
        <v>0</v>
      </c>
      <c r="AL698" s="211" cm="1">
        <f t="array" ref="AL698">IF($AK698, INDEX(Appliances, $W698, 9), 0)</f>
        <v>0</v>
      </c>
      <c r="AM698" s="211" cm="1">
        <f t="array" ref="AM698">IF($AK698, INDEX(Appliances, $W698, 10), 0)</f>
        <v>0</v>
      </c>
      <c r="AN698" s="212">
        <f t="shared" si="475"/>
        <v>0</v>
      </c>
      <c r="AO698" s="213">
        <f t="shared" si="476"/>
        <v>0</v>
      </c>
      <c r="AP698" s="222" t="str">
        <f t="shared" si="477"/>
        <v>-</v>
      </c>
      <c r="AQ698" s="210">
        <f>_xlfn.MAXIFS(Y!$F$61:$J$61, Y!$F$61:$J$61, "&lt;="&amp;AP698)</f>
        <v>0</v>
      </c>
      <c r="AR698" s="210" cm="1">
        <f t="array" ref="AR698">IFERROR(IF(AN698&gt;0, INDEX(Appliances, $W698, MATCH($AQ698, Y!$F$61:$J$61, 0)+3),0), 0)</f>
        <v>0</v>
      </c>
      <c r="AS698" s="64"/>
      <c r="AT698" s="211" t="b">
        <f t="shared" si="485"/>
        <v>0</v>
      </c>
      <c r="AU698" s="211">
        <f t="shared" si="486"/>
        <v>0</v>
      </c>
      <c r="AV698" s="211">
        <f t="shared" si="487"/>
        <v>0</v>
      </c>
      <c r="AW698" s="212">
        <f t="shared" si="478"/>
        <v>0</v>
      </c>
      <c r="AX698" s="213">
        <f t="shared" si="479"/>
        <v>0</v>
      </c>
      <c r="AY698" s="222" t="str">
        <f t="shared" si="480"/>
        <v>-</v>
      </c>
      <c r="AZ698" s="210">
        <f>_xlfn.MAXIFS(Y!$F$61:$J$61, Y!$F$61:$J$61, "&lt;="&amp;AY698)</f>
        <v>0</v>
      </c>
      <c r="BA698" s="210" cm="1">
        <f t="array" ref="BA698">IFERROR(IF(AW698&gt;0, INDEX(Appliances, $W698, MATCH($AQ698, Y!$F$61:$J$61, 0)+3),0), 0)</f>
        <v>0</v>
      </c>
      <c r="BB698" s="64"/>
    </row>
    <row r="699" spans="1:54" s="264" customFormat="1" ht="12" x14ac:dyDescent="0.2">
      <c r="A699" s="64"/>
      <c r="B699" s="251">
        <v>677</v>
      </c>
      <c r="C699" s="255"/>
      <c r="D699" s="255"/>
      <c r="E699" s="256"/>
      <c r="F699" s="257" t="str">
        <f>IFERROR(VLOOKUP(E699, Z!$A$2:$C$4127, 3, FALSE), "")</f>
        <v/>
      </c>
      <c r="G699" s="258"/>
      <c r="H699" s="255"/>
      <c r="I699" s="255"/>
      <c r="J699" s="256"/>
      <c r="K699" s="259"/>
      <c r="L699" s="260"/>
      <c r="M699" s="253">
        <f t="shared" si="482"/>
        <v>0</v>
      </c>
      <c r="N699" s="261"/>
      <c r="O699" s="260"/>
      <c r="P699" s="253">
        <f t="shared" ref="P699:P762" si="488">AX699</f>
        <v>0</v>
      </c>
      <c r="Q699" s="261"/>
      <c r="R699" s="260"/>
      <c r="S699" s="262">
        <f t="shared" ref="S699:S762" si="489">AO699</f>
        <v>0</v>
      </c>
      <c r="T699" s="268"/>
      <c r="U699" s="263">
        <f t="shared" ref="U699:U762" si="490">MAX(Z699,AI699,AR699,BA699)*1000</f>
        <v>0</v>
      </c>
      <c r="V699" s="64"/>
      <c r="W699" s="210">
        <f t="shared" si="481"/>
        <v>0</v>
      </c>
      <c r="X699" s="210" t="str">
        <f t="shared" ref="X699:X762" si="491">IF(W699=0, "-", IF(W699&lt;=8, TRUE, FALSE))</f>
        <v>-</v>
      </c>
      <c r="Y699" s="210" t="e">
        <f>IF(X699, MATCH(J699, Y!$F$62:$H$62, 0), 0)</f>
        <v>#VALUE!</v>
      </c>
      <c r="Z699" s="210" cm="1">
        <f t="array" ref="Z699">IFERROR(IF($X699, INDEX(Appliances, $W699, $Y699+3), 0), 0)</f>
        <v>0</v>
      </c>
      <c r="AA699" s="64"/>
      <c r="AB699" s="211" t="b">
        <f t="shared" si="483"/>
        <v>0</v>
      </c>
      <c r="AC699" s="211" cm="1">
        <f t="array" ref="AC699">IF($AB699, INDEX(Appliances, $W699, 9), 0)</f>
        <v>0</v>
      </c>
      <c r="AD699" s="211" cm="1">
        <f t="array" ref="AD699">IF($AB699, INDEX(Appliances, $W699, 10), 0)</f>
        <v>0</v>
      </c>
      <c r="AE699" s="212">
        <f t="shared" ref="AE699:AE762" si="492">IF(AB699, $K699, 0)</f>
        <v>0</v>
      </c>
      <c r="AF699" s="213">
        <f t="shared" ref="AF699:AF762" si="493">IFERROR($AC699 * AE699 + $AD699, 0)</f>
        <v>0</v>
      </c>
      <c r="AG699" s="222" t="str">
        <f t="shared" ref="AG699:AG762" si="494">IFERROR(1 - L699/AF699, "-")</f>
        <v>-</v>
      </c>
      <c r="AH699" s="210">
        <f>_xlfn.MAXIFS(Y!$F$61:$J$61, Y!$F$61:$J$61, "&lt;="&amp;AG699)</f>
        <v>0</v>
      </c>
      <c r="AI699" s="210" cm="1">
        <f t="array" ref="AI699">IFERROR(IF(AE699&gt;0, INDEX(Appliances, $W699, MATCH($AH699, Y!$F$61:$J$61, 0)+3),0), 0)</f>
        <v>0</v>
      </c>
      <c r="AJ699" s="64"/>
      <c r="AK699" s="211" t="b">
        <f t="shared" si="484"/>
        <v>0</v>
      </c>
      <c r="AL699" s="211" cm="1">
        <f t="array" ref="AL699">IF($AK699, INDEX(Appliances, $W699, 9), 0)</f>
        <v>0</v>
      </c>
      <c r="AM699" s="211" cm="1">
        <f t="array" ref="AM699">IF($AK699, INDEX(Appliances, $W699, 10), 0)</f>
        <v>0</v>
      </c>
      <c r="AN699" s="212">
        <f t="shared" ref="AN699:AN762" si="495">IF(AK699, $Q699, 0)</f>
        <v>0</v>
      </c>
      <c r="AO699" s="213">
        <f t="shared" ref="AO699:AO762" si="496">IFERROR($AL699 * AN699 + $AM699, 0)</f>
        <v>0</v>
      </c>
      <c r="AP699" s="222" t="str">
        <f t="shared" ref="AP699:AP762" si="497">IFERROR(1 - R699/AO699, "-")</f>
        <v>-</v>
      </c>
      <c r="AQ699" s="210">
        <f>_xlfn.MAXIFS(Y!$F$61:$J$61, Y!$F$61:$J$61, "&lt;="&amp;AP699)</f>
        <v>0</v>
      </c>
      <c r="AR699" s="210" cm="1">
        <f t="array" ref="AR699">IFERROR(IF(AN699&gt;0, INDEX(Appliances, $W699, MATCH($AQ699, Y!$F$61:$J$61, 0)+3),0), 0)</f>
        <v>0</v>
      </c>
      <c r="AS699" s="64"/>
      <c r="AT699" s="211" t="b">
        <f t="shared" si="485"/>
        <v>0</v>
      </c>
      <c r="AU699" s="211">
        <f t="shared" si="486"/>
        <v>0</v>
      </c>
      <c r="AV699" s="211">
        <f t="shared" si="487"/>
        <v>0</v>
      </c>
      <c r="AW699" s="212">
        <f t="shared" ref="AW699:AW762" si="498">IF(AT699, $N699, 0)</f>
        <v>0</v>
      </c>
      <c r="AX699" s="213">
        <f t="shared" ref="AX699:AX762" si="499">IFERROR(IF(AW699&lt;35, $AU699 * AW699 + $AV699, 0.05), 0)</f>
        <v>0</v>
      </c>
      <c r="AY699" s="222" t="str">
        <f t="shared" ref="AY699:AY762" si="500">IFERROR(1 - AA699/AX699, "-")</f>
        <v>-</v>
      </c>
      <c r="AZ699" s="210">
        <f>_xlfn.MAXIFS(Y!$F$61:$J$61, Y!$F$61:$J$61, "&lt;="&amp;AY699)</f>
        <v>0</v>
      </c>
      <c r="BA699" s="210" cm="1">
        <f t="array" ref="BA699">IFERROR(IF(AW699&gt;0, INDEX(Appliances, $W699, MATCH($AQ699, Y!$F$61:$J$61, 0)+3),0), 0)</f>
        <v>0</v>
      </c>
      <c r="BB699" s="64"/>
    </row>
    <row r="700" spans="1:54" s="264" customFormat="1" ht="12" x14ac:dyDescent="0.2">
      <c r="A700" s="64"/>
      <c r="B700" s="251">
        <v>678</v>
      </c>
      <c r="C700" s="255"/>
      <c r="D700" s="255"/>
      <c r="E700" s="256"/>
      <c r="F700" s="257" t="str">
        <f>IFERROR(VLOOKUP(E700, Z!$A$2:$C$4127, 3, FALSE), "")</f>
        <v/>
      </c>
      <c r="G700" s="258"/>
      <c r="H700" s="255"/>
      <c r="I700" s="255"/>
      <c r="J700" s="256"/>
      <c r="K700" s="259"/>
      <c r="L700" s="260"/>
      <c r="M700" s="253">
        <f t="shared" si="482"/>
        <v>0</v>
      </c>
      <c r="N700" s="261"/>
      <c r="O700" s="260"/>
      <c r="P700" s="253">
        <f t="shared" si="488"/>
        <v>0</v>
      </c>
      <c r="Q700" s="261"/>
      <c r="R700" s="260"/>
      <c r="S700" s="262">
        <f t="shared" si="489"/>
        <v>0</v>
      </c>
      <c r="T700" s="268"/>
      <c r="U700" s="263">
        <f t="shared" si="490"/>
        <v>0</v>
      </c>
      <c r="V700" s="64"/>
      <c r="W700" s="210">
        <f t="shared" ref="W700:W763" si="501">IFERROR(IFERROR(IFERROR( MATCH(G700, INDEX(Appliances,,1), 0), MATCH(G700, INDEX(Appliances,,2), 0)), MATCH(G700, INDEX(Appliances,,3), 0)), 0)</f>
        <v>0</v>
      </c>
      <c r="X700" s="210" t="str">
        <f t="shared" si="491"/>
        <v>-</v>
      </c>
      <c r="Y700" s="210" t="e">
        <f>IF(X700, MATCH(J700, Y!$F$62:$H$62, 0), 0)</f>
        <v>#VALUE!</v>
      </c>
      <c r="Z700" s="210" cm="1">
        <f t="array" ref="Z700">IFERROR(IF($X700, INDEX(Appliances, $W700, $Y700+3), 0), 0)</f>
        <v>0</v>
      </c>
      <c r="AA700" s="64"/>
      <c r="AB700" s="211" t="b">
        <f t="shared" si="483"/>
        <v>0</v>
      </c>
      <c r="AC700" s="211" cm="1">
        <f t="array" ref="AC700">IF($AB700, INDEX(Appliances, $W700, 9), 0)</f>
        <v>0</v>
      </c>
      <c r="AD700" s="211" cm="1">
        <f t="array" ref="AD700">IF($AB700, INDEX(Appliances, $W700, 10), 0)</f>
        <v>0</v>
      </c>
      <c r="AE700" s="212">
        <f t="shared" si="492"/>
        <v>0</v>
      </c>
      <c r="AF700" s="213">
        <f t="shared" si="493"/>
        <v>0</v>
      </c>
      <c r="AG700" s="222" t="str">
        <f t="shared" si="494"/>
        <v>-</v>
      </c>
      <c r="AH700" s="210">
        <f>_xlfn.MAXIFS(Y!$F$61:$J$61, Y!$F$61:$J$61, "&lt;="&amp;AG700)</f>
        <v>0</v>
      </c>
      <c r="AI700" s="210" cm="1">
        <f t="array" ref="AI700">IFERROR(IF(AE700&gt;0, INDEX(Appliances, $W700, MATCH($AH700, Y!$F$61:$J$61, 0)+3),0), 0)</f>
        <v>0</v>
      </c>
      <c r="AJ700" s="64"/>
      <c r="AK700" s="211" t="b">
        <f t="shared" si="484"/>
        <v>0</v>
      </c>
      <c r="AL700" s="211" cm="1">
        <f t="array" ref="AL700">IF($AK700, INDEX(Appliances, $W700, 9), 0)</f>
        <v>0</v>
      </c>
      <c r="AM700" s="211" cm="1">
        <f t="array" ref="AM700">IF($AK700, INDEX(Appliances, $W700, 10), 0)</f>
        <v>0</v>
      </c>
      <c r="AN700" s="212">
        <f t="shared" si="495"/>
        <v>0</v>
      </c>
      <c r="AO700" s="213">
        <f t="shared" si="496"/>
        <v>0</v>
      </c>
      <c r="AP700" s="222" t="str">
        <f t="shared" si="497"/>
        <v>-</v>
      </c>
      <c r="AQ700" s="210">
        <f>_xlfn.MAXIFS(Y!$F$61:$J$61, Y!$F$61:$J$61, "&lt;="&amp;AP700)</f>
        <v>0</v>
      </c>
      <c r="AR700" s="210" cm="1">
        <f t="array" ref="AR700">IFERROR(IF(AN700&gt;0, INDEX(Appliances, $W700, MATCH($AQ700, Y!$F$61:$J$61, 0)+3),0), 0)</f>
        <v>0</v>
      </c>
      <c r="AS700" s="64"/>
      <c r="AT700" s="211" t="b">
        <f t="shared" si="485"/>
        <v>0</v>
      </c>
      <c r="AU700" s="211">
        <f t="shared" si="486"/>
        <v>0</v>
      </c>
      <c r="AV700" s="211">
        <f t="shared" si="487"/>
        <v>0</v>
      </c>
      <c r="AW700" s="212">
        <f t="shared" si="498"/>
        <v>0</v>
      </c>
      <c r="AX700" s="213">
        <f t="shared" si="499"/>
        <v>0</v>
      </c>
      <c r="AY700" s="222" t="str">
        <f t="shared" si="500"/>
        <v>-</v>
      </c>
      <c r="AZ700" s="210">
        <f>_xlfn.MAXIFS(Y!$F$61:$J$61, Y!$F$61:$J$61, "&lt;="&amp;AY700)</f>
        <v>0</v>
      </c>
      <c r="BA700" s="210" cm="1">
        <f t="array" ref="BA700">IFERROR(IF(AW700&gt;0, INDEX(Appliances, $W700, MATCH($AQ700, Y!$F$61:$J$61, 0)+3),0), 0)</f>
        <v>0</v>
      </c>
      <c r="BB700" s="64"/>
    </row>
    <row r="701" spans="1:54" s="264" customFormat="1" ht="12" x14ac:dyDescent="0.2">
      <c r="A701" s="64"/>
      <c r="B701" s="251">
        <v>679</v>
      </c>
      <c r="C701" s="255"/>
      <c r="D701" s="255"/>
      <c r="E701" s="256"/>
      <c r="F701" s="257" t="str">
        <f>IFERROR(VLOOKUP(E701, Z!$A$2:$C$4127, 3, FALSE), "")</f>
        <v/>
      </c>
      <c r="G701" s="258"/>
      <c r="H701" s="255"/>
      <c r="I701" s="255"/>
      <c r="J701" s="256"/>
      <c r="K701" s="259"/>
      <c r="L701" s="260"/>
      <c r="M701" s="253">
        <f t="shared" si="482"/>
        <v>0</v>
      </c>
      <c r="N701" s="261"/>
      <c r="O701" s="260"/>
      <c r="P701" s="253">
        <f t="shared" si="488"/>
        <v>0</v>
      </c>
      <c r="Q701" s="261"/>
      <c r="R701" s="260"/>
      <c r="S701" s="262">
        <f t="shared" si="489"/>
        <v>0</v>
      </c>
      <c r="T701" s="268"/>
      <c r="U701" s="263">
        <f t="shared" si="490"/>
        <v>0</v>
      </c>
      <c r="V701" s="64"/>
      <c r="W701" s="210">
        <f t="shared" si="501"/>
        <v>0</v>
      </c>
      <c r="X701" s="210" t="str">
        <f t="shared" si="491"/>
        <v>-</v>
      </c>
      <c r="Y701" s="210" t="e">
        <f>IF(X701, MATCH(J701, Y!$F$62:$H$62, 0), 0)</f>
        <v>#VALUE!</v>
      </c>
      <c r="Z701" s="210" cm="1">
        <f t="array" ref="Z701">IFERROR(IF($X701, INDEX(Appliances, $W701, $Y701+3), 0), 0)</f>
        <v>0</v>
      </c>
      <c r="AA701" s="64"/>
      <c r="AB701" s="211" t="b">
        <f t="shared" si="483"/>
        <v>0</v>
      </c>
      <c r="AC701" s="211" cm="1">
        <f t="array" ref="AC701">IF($AB701, INDEX(Appliances, $W701, 9), 0)</f>
        <v>0</v>
      </c>
      <c r="AD701" s="211" cm="1">
        <f t="array" ref="AD701">IF($AB701, INDEX(Appliances, $W701, 10), 0)</f>
        <v>0</v>
      </c>
      <c r="AE701" s="212">
        <f t="shared" si="492"/>
        <v>0</v>
      </c>
      <c r="AF701" s="213">
        <f t="shared" si="493"/>
        <v>0</v>
      </c>
      <c r="AG701" s="222" t="str">
        <f t="shared" si="494"/>
        <v>-</v>
      </c>
      <c r="AH701" s="210">
        <f>_xlfn.MAXIFS(Y!$F$61:$J$61, Y!$F$61:$J$61, "&lt;="&amp;AG701)</f>
        <v>0</v>
      </c>
      <c r="AI701" s="210" cm="1">
        <f t="array" ref="AI701">IFERROR(IF(AE701&gt;0, INDEX(Appliances, $W701, MATCH($AH701, Y!$F$61:$J$61, 0)+3),0), 0)</f>
        <v>0</v>
      </c>
      <c r="AJ701" s="64"/>
      <c r="AK701" s="211" t="b">
        <f t="shared" si="484"/>
        <v>0</v>
      </c>
      <c r="AL701" s="211" cm="1">
        <f t="array" ref="AL701">IF($AK701, INDEX(Appliances, $W701, 9), 0)</f>
        <v>0</v>
      </c>
      <c r="AM701" s="211" cm="1">
        <f t="array" ref="AM701">IF($AK701, INDEX(Appliances, $W701, 10), 0)</f>
        <v>0</v>
      </c>
      <c r="AN701" s="212">
        <f t="shared" si="495"/>
        <v>0</v>
      </c>
      <c r="AO701" s="213">
        <f t="shared" si="496"/>
        <v>0</v>
      </c>
      <c r="AP701" s="222" t="str">
        <f t="shared" si="497"/>
        <v>-</v>
      </c>
      <c r="AQ701" s="210">
        <f>_xlfn.MAXIFS(Y!$F$61:$J$61, Y!$F$61:$J$61, "&lt;="&amp;AP701)</f>
        <v>0</v>
      </c>
      <c r="AR701" s="210" cm="1">
        <f t="array" ref="AR701">IFERROR(IF(AN701&gt;0, INDEX(Appliances, $W701, MATCH($AQ701, Y!$F$61:$J$61, 0)+3),0), 0)</f>
        <v>0</v>
      </c>
      <c r="AS701" s="64"/>
      <c r="AT701" s="211" t="b">
        <f t="shared" si="485"/>
        <v>0</v>
      </c>
      <c r="AU701" s="211">
        <f t="shared" si="486"/>
        <v>0</v>
      </c>
      <c r="AV701" s="211">
        <f t="shared" si="487"/>
        <v>0</v>
      </c>
      <c r="AW701" s="212">
        <f t="shared" si="498"/>
        <v>0</v>
      </c>
      <c r="AX701" s="213">
        <f t="shared" si="499"/>
        <v>0</v>
      </c>
      <c r="AY701" s="222" t="str">
        <f t="shared" si="500"/>
        <v>-</v>
      </c>
      <c r="AZ701" s="210">
        <f>_xlfn.MAXIFS(Y!$F$61:$J$61, Y!$F$61:$J$61, "&lt;="&amp;AY701)</f>
        <v>0</v>
      </c>
      <c r="BA701" s="210" cm="1">
        <f t="array" ref="BA701">IFERROR(IF(AW701&gt;0, INDEX(Appliances, $W701, MATCH($AQ701, Y!$F$61:$J$61, 0)+3),0), 0)</f>
        <v>0</v>
      </c>
      <c r="BB701" s="64"/>
    </row>
    <row r="702" spans="1:54" s="264" customFormat="1" ht="12" x14ac:dyDescent="0.2">
      <c r="A702" s="64"/>
      <c r="B702" s="251">
        <v>680</v>
      </c>
      <c r="C702" s="255"/>
      <c r="D702" s="255"/>
      <c r="E702" s="256"/>
      <c r="F702" s="257" t="str">
        <f>IFERROR(VLOOKUP(E702, Z!$A$2:$C$4127, 3, FALSE), "")</f>
        <v/>
      </c>
      <c r="G702" s="258"/>
      <c r="H702" s="255"/>
      <c r="I702" s="255"/>
      <c r="J702" s="256"/>
      <c r="K702" s="259"/>
      <c r="L702" s="260"/>
      <c r="M702" s="253">
        <f t="shared" si="482"/>
        <v>0</v>
      </c>
      <c r="N702" s="261"/>
      <c r="O702" s="260"/>
      <c r="P702" s="253">
        <f t="shared" si="488"/>
        <v>0</v>
      </c>
      <c r="Q702" s="261"/>
      <c r="R702" s="260"/>
      <c r="S702" s="262">
        <f t="shared" si="489"/>
        <v>0</v>
      </c>
      <c r="T702" s="268"/>
      <c r="U702" s="263">
        <f t="shared" si="490"/>
        <v>0</v>
      </c>
      <c r="V702" s="64"/>
      <c r="W702" s="210">
        <f t="shared" si="501"/>
        <v>0</v>
      </c>
      <c r="X702" s="210" t="str">
        <f t="shared" si="491"/>
        <v>-</v>
      </c>
      <c r="Y702" s="210" t="e">
        <f>IF(X702, MATCH(J702, Y!$F$62:$H$62, 0), 0)</f>
        <v>#VALUE!</v>
      </c>
      <c r="Z702" s="210" cm="1">
        <f t="array" ref="Z702">IFERROR(IF($X702, INDEX(Appliances, $W702, $Y702+3), 0), 0)</f>
        <v>0</v>
      </c>
      <c r="AA702" s="64"/>
      <c r="AB702" s="211" t="b">
        <f t="shared" si="483"/>
        <v>0</v>
      </c>
      <c r="AC702" s="211" cm="1">
        <f t="array" ref="AC702">IF($AB702, INDEX(Appliances, $W702, 9), 0)</f>
        <v>0</v>
      </c>
      <c r="AD702" s="211" cm="1">
        <f t="array" ref="AD702">IF($AB702, INDEX(Appliances, $W702, 10), 0)</f>
        <v>0</v>
      </c>
      <c r="AE702" s="212">
        <f t="shared" si="492"/>
        <v>0</v>
      </c>
      <c r="AF702" s="213">
        <f t="shared" si="493"/>
        <v>0</v>
      </c>
      <c r="AG702" s="222" t="str">
        <f t="shared" si="494"/>
        <v>-</v>
      </c>
      <c r="AH702" s="210">
        <f>_xlfn.MAXIFS(Y!$F$61:$J$61, Y!$F$61:$J$61, "&lt;="&amp;AG702)</f>
        <v>0</v>
      </c>
      <c r="AI702" s="210" cm="1">
        <f t="array" ref="AI702">IFERROR(IF(AE702&gt;0, INDEX(Appliances, $W702, MATCH($AH702, Y!$F$61:$J$61, 0)+3),0), 0)</f>
        <v>0</v>
      </c>
      <c r="AJ702" s="64"/>
      <c r="AK702" s="211" t="b">
        <f t="shared" si="484"/>
        <v>0</v>
      </c>
      <c r="AL702" s="211" cm="1">
        <f t="array" ref="AL702">IF($AK702, INDEX(Appliances, $W702, 9), 0)</f>
        <v>0</v>
      </c>
      <c r="AM702" s="211" cm="1">
        <f t="array" ref="AM702">IF($AK702, INDEX(Appliances, $W702, 10), 0)</f>
        <v>0</v>
      </c>
      <c r="AN702" s="212">
        <f t="shared" si="495"/>
        <v>0</v>
      </c>
      <c r="AO702" s="213">
        <f t="shared" si="496"/>
        <v>0</v>
      </c>
      <c r="AP702" s="222" t="str">
        <f t="shared" si="497"/>
        <v>-</v>
      </c>
      <c r="AQ702" s="210">
        <f>_xlfn.MAXIFS(Y!$F$61:$J$61, Y!$F$61:$J$61, "&lt;="&amp;AP702)</f>
        <v>0</v>
      </c>
      <c r="AR702" s="210" cm="1">
        <f t="array" ref="AR702">IFERROR(IF(AN702&gt;0, INDEX(Appliances, $W702, MATCH($AQ702, Y!$F$61:$J$61, 0)+3),0), 0)</f>
        <v>0</v>
      </c>
      <c r="AS702" s="64"/>
      <c r="AT702" s="211" t="b">
        <f t="shared" si="485"/>
        <v>0</v>
      </c>
      <c r="AU702" s="211">
        <f t="shared" si="486"/>
        <v>0</v>
      </c>
      <c r="AV702" s="211">
        <f t="shared" si="487"/>
        <v>0</v>
      </c>
      <c r="AW702" s="212">
        <f t="shared" si="498"/>
        <v>0</v>
      </c>
      <c r="AX702" s="213">
        <f t="shared" si="499"/>
        <v>0</v>
      </c>
      <c r="AY702" s="222" t="str">
        <f t="shared" si="500"/>
        <v>-</v>
      </c>
      <c r="AZ702" s="210">
        <f>_xlfn.MAXIFS(Y!$F$61:$J$61, Y!$F$61:$J$61, "&lt;="&amp;AY702)</f>
        <v>0</v>
      </c>
      <c r="BA702" s="210" cm="1">
        <f t="array" ref="BA702">IFERROR(IF(AW702&gt;0, INDEX(Appliances, $W702, MATCH($AQ702, Y!$F$61:$J$61, 0)+3),0), 0)</f>
        <v>0</v>
      </c>
      <c r="BB702" s="64"/>
    </row>
    <row r="703" spans="1:54" s="264" customFormat="1" ht="12" x14ac:dyDescent="0.2">
      <c r="A703" s="64"/>
      <c r="B703" s="251">
        <v>681</v>
      </c>
      <c r="C703" s="255"/>
      <c r="D703" s="255"/>
      <c r="E703" s="256"/>
      <c r="F703" s="257" t="str">
        <f>IFERROR(VLOOKUP(E703, Z!$A$2:$C$4127, 3, FALSE), "")</f>
        <v/>
      </c>
      <c r="G703" s="258"/>
      <c r="H703" s="255"/>
      <c r="I703" s="255"/>
      <c r="J703" s="256"/>
      <c r="K703" s="259"/>
      <c r="L703" s="260"/>
      <c r="M703" s="253">
        <f t="shared" si="482"/>
        <v>0</v>
      </c>
      <c r="N703" s="261"/>
      <c r="O703" s="260"/>
      <c r="P703" s="253">
        <f t="shared" si="488"/>
        <v>0</v>
      </c>
      <c r="Q703" s="261"/>
      <c r="R703" s="260"/>
      <c r="S703" s="262">
        <f t="shared" si="489"/>
        <v>0</v>
      </c>
      <c r="T703" s="268"/>
      <c r="U703" s="263">
        <f t="shared" si="490"/>
        <v>0</v>
      </c>
      <c r="V703" s="64"/>
      <c r="W703" s="210">
        <f t="shared" si="501"/>
        <v>0</v>
      </c>
      <c r="X703" s="210" t="str">
        <f t="shared" si="491"/>
        <v>-</v>
      </c>
      <c r="Y703" s="210" t="e">
        <f>IF(X703, MATCH(J703, Y!$F$62:$H$62, 0), 0)</f>
        <v>#VALUE!</v>
      </c>
      <c r="Z703" s="210" cm="1">
        <f t="array" ref="Z703">IFERROR(IF($X703, INDEX(Appliances, $W703, $Y703+3), 0), 0)</f>
        <v>0</v>
      </c>
      <c r="AA703" s="64"/>
      <c r="AB703" s="211" t="b">
        <f t="shared" si="483"/>
        <v>0</v>
      </c>
      <c r="AC703" s="211" cm="1">
        <f t="array" ref="AC703">IF($AB703, INDEX(Appliances, $W703, 9), 0)</f>
        <v>0</v>
      </c>
      <c r="AD703" s="211" cm="1">
        <f t="array" ref="AD703">IF($AB703, INDEX(Appliances, $W703, 10), 0)</f>
        <v>0</v>
      </c>
      <c r="AE703" s="212">
        <f t="shared" si="492"/>
        <v>0</v>
      </c>
      <c r="AF703" s="213">
        <f t="shared" si="493"/>
        <v>0</v>
      </c>
      <c r="AG703" s="222" t="str">
        <f t="shared" si="494"/>
        <v>-</v>
      </c>
      <c r="AH703" s="210">
        <f>_xlfn.MAXIFS(Y!$F$61:$J$61, Y!$F$61:$J$61, "&lt;="&amp;AG703)</f>
        <v>0</v>
      </c>
      <c r="AI703" s="210" cm="1">
        <f t="array" ref="AI703">IFERROR(IF(AE703&gt;0, INDEX(Appliances, $W703, MATCH($AH703, Y!$F$61:$J$61, 0)+3),0), 0)</f>
        <v>0</v>
      </c>
      <c r="AJ703" s="64"/>
      <c r="AK703" s="211" t="b">
        <f t="shared" si="484"/>
        <v>0</v>
      </c>
      <c r="AL703" s="211" cm="1">
        <f t="array" ref="AL703">IF($AK703, INDEX(Appliances, $W703, 9), 0)</f>
        <v>0</v>
      </c>
      <c r="AM703" s="211" cm="1">
        <f t="array" ref="AM703">IF($AK703, INDEX(Appliances, $W703, 10), 0)</f>
        <v>0</v>
      </c>
      <c r="AN703" s="212">
        <f t="shared" si="495"/>
        <v>0</v>
      </c>
      <c r="AO703" s="213">
        <f t="shared" si="496"/>
        <v>0</v>
      </c>
      <c r="AP703" s="222" t="str">
        <f t="shared" si="497"/>
        <v>-</v>
      </c>
      <c r="AQ703" s="210">
        <f>_xlfn.MAXIFS(Y!$F$61:$J$61, Y!$F$61:$J$61, "&lt;="&amp;AP703)</f>
        <v>0</v>
      </c>
      <c r="AR703" s="210" cm="1">
        <f t="array" ref="AR703">IFERROR(IF(AN703&gt;0, INDEX(Appliances, $W703, MATCH($AQ703, Y!$F$61:$J$61, 0)+3),0), 0)</f>
        <v>0</v>
      </c>
      <c r="AS703" s="64"/>
      <c r="AT703" s="211" t="b">
        <f t="shared" si="485"/>
        <v>0</v>
      </c>
      <c r="AU703" s="211">
        <f t="shared" si="486"/>
        <v>0</v>
      </c>
      <c r="AV703" s="211">
        <f t="shared" si="487"/>
        <v>0</v>
      </c>
      <c r="AW703" s="212">
        <f t="shared" si="498"/>
        <v>0</v>
      </c>
      <c r="AX703" s="213">
        <f t="shared" si="499"/>
        <v>0</v>
      </c>
      <c r="AY703" s="222" t="str">
        <f t="shared" si="500"/>
        <v>-</v>
      </c>
      <c r="AZ703" s="210">
        <f>_xlfn.MAXIFS(Y!$F$61:$J$61, Y!$F$61:$J$61, "&lt;="&amp;AY703)</f>
        <v>0</v>
      </c>
      <c r="BA703" s="210" cm="1">
        <f t="array" ref="BA703">IFERROR(IF(AW703&gt;0, INDEX(Appliances, $W703, MATCH($AQ703, Y!$F$61:$J$61, 0)+3),0), 0)</f>
        <v>0</v>
      </c>
      <c r="BB703" s="64"/>
    </row>
    <row r="704" spans="1:54" s="264" customFormat="1" ht="12" x14ac:dyDescent="0.2">
      <c r="A704" s="64"/>
      <c r="B704" s="251">
        <v>682</v>
      </c>
      <c r="C704" s="255"/>
      <c r="D704" s="255"/>
      <c r="E704" s="256"/>
      <c r="F704" s="257" t="str">
        <f>IFERROR(VLOOKUP(E704, Z!$A$2:$C$4127, 3, FALSE), "")</f>
        <v/>
      </c>
      <c r="G704" s="258"/>
      <c r="H704" s="255"/>
      <c r="I704" s="255"/>
      <c r="J704" s="256"/>
      <c r="K704" s="259"/>
      <c r="L704" s="260"/>
      <c r="M704" s="253">
        <f t="shared" si="482"/>
        <v>0</v>
      </c>
      <c r="N704" s="261"/>
      <c r="O704" s="260"/>
      <c r="P704" s="253">
        <f t="shared" si="488"/>
        <v>0</v>
      </c>
      <c r="Q704" s="261"/>
      <c r="R704" s="260"/>
      <c r="S704" s="262">
        <f t="shared" si="489"/>
        <v>0</v>
      </c>
      <c r="T704" s="268"/>
      <c r="U704" s="263">
        <f t="shared" si="490"/>
        <v>0</v>
      </c>
      <c r="V704" s="64"/>
      <c r="W704" s="210">
        <f t="shared" si="501"/>
        <v>0</v>
      </c>
      <c r="X704" s="210" t="str">
        <f t="shared" si="491"/>
        <v>-</v>
      </c>
      <c r="Y704" s="210" t="e">
        <f>IF(X704, MATCH(J704, Y!$F$62:$H$62, 0), 0)</f>
        <v>#VALUE!</v>
      </c>
      <c r="Z704" s="210" cm="1">
        <f t="array" ref="Z704">IFERROR(IF($X704, INDEX(Appliances, $W704, $Y704+3), 0), 0)</f>
        <v>0</v>
      </c>
      <c r="AA704" s="64"/>
      <c r="AB704" s="211" t="b">
        <f t="shared" si="483"/>
        <v>0</v>
      </c>
      <c r="AC704" s="211" cm="1">
        <f t="array" ref="AC704">IF($AB704, INDEX(Appliances, $W704, 9), 0)</f>
        <v>0</v>
      </c>
      <c r="AD704" s="211" cm="1">
        <f t="array" ref="AD704">IF($AB704, INDEX(Appliances, $W704, 10), 0)</f>
        <v>0</v>
      </c>
      <c r="AE704" s="212">
        <f t="shared" si="492"/>
        <v>0</v>
      </c>
      <c r="AF704" s="213">
        <f t="shared" si="493"/>
        <v>0</v>
      </c>
      <c r="AG704" s="222" t="str">
        <f t="shared" si="494"/>
        <v>-</v>
      </c>
      <c r="AH704" s="210">
        <f>_xlfn.MAXIFS(Y!$F$61:$J$61, Y!$F$61:$J$61, "&lt;="&amp;AG704)</f>
        <v>0</v>
      </c>
      <c r="AI704" s="210" cm="1">
        <f t="array" ref="AI704">IFERROR(IF(AE704&gt;0, INDEX(Appliances, $W704, MATCH($AH704, Y!$F$61:$J$61, 0)+3),0), 0)</f>
        <v>0</v>
      </c>
      <c r="AJ704" s="64"/>
      <c r="AK704" s="211" t="b">
        <f t="shared" si="484"/>
        <v>0</v>
      </c>
      <c r="AL704" s="211" cm="1">
        <f t="array" ref="AL704">IF($AK704, INDEX(Appliances, $W704, 9), 0)</f>
        <v>0</v>
      </c>
      <c r="AM704" s="211" cm="1">
        <f t="array" ref="AM704">IF($AK704, INDEX(Appliances, $W704, 10), 0)</f>
        <v>0</v>
      </c>
      <c r="AN704" s="212">
        <f t="shared" si="495"/>
        <v>0</v>
      </c>
      <c r="AO704" s="213">
        <f t="shared" si="496"/>
        <v>0</v>
      </c>
      <c r="AP704" s="222" t="str">
        <f t="shared" si="497"/>
        <v>-</v>
      </c>
      <c r="AQ704" s="210">
        <f>_xlfn.MAXIFS(Y!$F$61:$J$61, Y!$F$61:$J$61, "&lt;="&amp;AP704)</f>
        <v>0</v>
      </c>
      <c r="AR704" s="210" cm="1">
        <f t="array" ref="AR704">IFERROR(IF(AN704&gt;0, INDEX(Appliances, $W704, MATCH($AQ704, Y!$F$61:$J$61, 0)+3),0), 0)</f>
        <v>0</v>
      </c>
      <c r="AS704" s="64"/>
      <c r="AT704" s="211" t="b">
        <f t="shared" si="485"/>
        <v>0</v>
      </c>
      <c r="AU704" s="211">
        <f t="shared" si="486"/>
        <v>0</v>
      </c>
      <c r="AV704" s="211">
        <f t="shared" si="487"/>
        <v>0</v>
      </c>
      <c r="AW704" s="212">
        <f t="shared" si="498"/>
        <v>0</v>
      </c>
      <c r="AX704" s="213">
        <f t="shared" si="499"/>
        <v>0</v>
      </c>
      <c r="AY704" s="222" t="str">
        <f t="shared" si="500"/>
        <v>-</v>
      </c>
      <c r="AZ704" s="210">
        <f>_xlfn.MAXIFS(Y!$F$61:$J$61, Y!$F$61:$J$61, "&lt;="&amp;AY704)</f>
        <v>0</v>
      </c>
      <c r="BA704" s="210" cm="1">
        <f t="array" ref="BA704">IFERROR(IF(AW704&gt;0, INDEX(Appliances, $W704, MATCH($AQ704, Y!$F$61:$J$61, 0)+3),0), 0)</f>
        <v>0</v>
      </c>
      <c r="BB704" s="64"/>
    </row>
    <row r="705" spans="1:54" s="264" customFormat="1" ht="12" x14ac:dyDescent="0.2">
      <c r="A705" s="64"/>
      <c r="B705" s="251">
        <v>683</v>
      </c>
      <c r="C705" s="255"/>
      <c r="D705" s="255"/>
      <c r="E705" s="256"/>
      <c r="F705" s="257" t="str">
        <f>IFERROR(VLOOKUP(E705, Z!$A$2:$C$4127, 3, FALSE), "")</f>
        <v/>
      </c>
      <c r="G705" s="258"/>
      <c r="H705" s="255"/>
      <c r="I705" s="255"/>
      <c r="J705" s="256"/>
      <c r="K705" s="259"/>
      <c r="L705" s="260"/>
      <c r="M705" s="253">
        <f t="shared" si="482"/>
        <v>0</v>
      </c>
      <c r="N705" s="261"/>
      <c r="O705" s="260"/>
      <c r="P705" s="253">
        <f t="shared" si="488"/>
        <v>0</v>
      </c>
      <c r="Q705" s="261"/>
      <c r="R705" s="260"/>
      <c r="S705" s="262">
        <f t="shared" si="489"/>
        <v>0</v>
      </c>
      <c r="T705" s="268"/>
      <c r="U705" s="263">
        <f t="shared" si="490"/>
        <v>0</v>
      </c>
      <c r="V705" s="64"/>
      <c r="W705" s="210">
        <f t="shared" si="501"/>
        <v>0</v>
      </c>
      <c r="X705" s="210" t="str">
        <f t="shared" si="491"/>
        <v>-</v>
      </c>
      <c r="Y705" s="210" t="e">
        <f>IF(X705, MATCH(J705, Y!$F$62:$H$62, 0), 0)</f>
        <v>#VALUE!</v>
      </c>
      <c r="Z705" s="210" cm="1">
        <f t="array" ref="Z705">IFERROR(IF($X705, INDEX(Appliances, $W705, $Y705+3), 0), 0)</f>
        <v>0</v>
      </c>
      <c r="AA705" s="64"/>
      <c r="AB705" s="211" t="b">
        <f t="shared" si="483"/>
        <v>0</v>
      </c>
      <c r="AC705" s="211" cm="1">
        <f t="array" ref="AC705">IF($AB705, INDEX(Appliances, $W705, 9), 0)</f>
        <v>0</v>
      </c>
      <c r="AD705" s="211" cm="1">
        <f t="array" ref="AD705">IF($AB705, INDEX(Appliances, $W705, 10), 0)</f>
        <v>0</v>
      </c>
      <c r="AE705" s="212">
        <f t="shared" si="492"/>
        <v>0</v>
      </c>
      <c r="AF705" s="213">
        <f t="shared" si="493"/>
        <v>0</v>
      </c>
      <c r="AG705" s="222" t="str">
        <f t="shared" si="494"/>
        <v>-</v>
      </c>
      <c r="AH705" s="210">
        <f>_xlfn.MAXIFS(Y!$F$61:$J$61, Y!$F$61:$J$61, "&lt;="&amp;AG705)</f>
        <v>0</v>
      </c>
      <c r="AI705" s="210" cm="1">
        <f t="array" ref="AI705">IFERROR(IF(AE705&gt;0, INDEX(Appliances, $W705, MATCH($AH705, Y!$F$61:$J$61, 0)+3),0), 0)</f>
        <v>0</v>
      </c>
      <c r="AJ705" s="64"/>
      <c r="AK705" s="211" t="b">
        <f t="shared" si="484"/>
        <v>0</v>
      </c>
      <c r="AL705" s="211" cm="1">
        <f t="array" ref="AL705">IF($AK705, INDEX(Appliances, $W705, 9), 0)</f>
        <v>0</v>
      </c>
      <c r="AM705" s="211" cm="1">
        <f t="array" ref="AM705">IF($AK705, INDEX(Appliances, $W705, 10), 0)</f>
        <v>0</v>
      </c>
      <c r="AN705" s="212">
        <f t="shared" si="495"/>
        <v>0</v>
      </c>
      <c r="AO705" s="213">
        <f t="shared" si="496"/>
        <v>0</v>
      </c>
      <c r="AP705" s="222" t="str">
        <f t="shared" si="497"/>
        <v>-</v>
      </c>
      <c r="AQ705" s="210">
        <f>_xlfn.MAXIFS(Y!$F$61:$J$61, Y!$F$61:$J$61, "&lt;="&amp;AP705)</f>
        <v>0</v>
      </c>
      <c r="AR705" s="210" cm="1">
        <f t="array" ref="AR705">IFERROR(IF(AN705&gt;0, INDEX(Appliances, $W705, MATCH($AQ705, Y!$F$61:$J$61, 0)+3),0), 0)</f>
        <v>0</v>
      </c>
      <c r="AS705" s="64"/>
      <c r="AT705" s="211" t="b">
        <f t="shared" si="485"/>
        <v>0</v>
      </c>
      <c r="AU705" s="211">
        <f t="shared" si="486"/>
        <v>0</v>
      </c>
      <c r="AV705" s="211">
        <f t="shared" si="487"/>
        <v>0</v>
      </c>
      <c r="AW705" s="212">
        <f t="shared" si="498"/>
        <v>0</v>
      </c>
      <c r="AX705" s="213">
        <f t="shared" si="499"/>
        <v>0</v>
      </c>
      <c r="AY705" s="222" t="str">
        <f t="shared" si="500"/>
        <v>-</v>
      </c>
      <c r="AZ705" s="210">
        <f>_xlfn.MAXIFS(Y!$F$61:$J$61, Y!$F$61:$J$61, "&lt;="&amp;AY705)</f>
        <v>0</v>
      </c>
      <c r="BA705" s="210" cm="1">
        <f t="array" ref="BA705">IFERROR(IF(AW705&gt;0, INDEX(Appliances, $W705, MATCH($AQ705, Y!$F$61:$J$61, 0)+3),0), 0)</f>
        <v>0</v>
      </c>
      <c r="BB705" s="64"/>
    </row>
    <row r="706" spans="1:54" s="264" customFormat="1" ht="12" x14ac:dyDescent="0.2">
      <c r="A706" s="64"/>
      <c r="B706" s="251">
        <v>684</v>
      </c>
      <c r="C706" s="255"/>
      <c r="D706" s="255"/>
      <c r="E706" s="256"/>
      <c r="F706" s="257" t="str">
        <f>IFERROR(VLOOKUP(E706, Z!$A$2:$C$4127, 3, FALSE), "")</f>
        <v/>
      </c>
      <c r="G706" s="258"/>
      <c r="H706" s="255"/>
      <c r="I706" s="255"/>
      <c r="J706" s="256"/>
      <c r="K706" s="259"/>
      <c r="L706" s="260"/>
      <c r="M706" s="253">
        <f t="shared" si="482"/>
        <v>0</v>
      </c>
      <c r="N706" s="261"/>
      <c r="O706" s="260"/>
      <c r="P706" s="253">
        <f t="shared" si="488"/>
        <v>0</v>
      </c>
      <c r="Q706" s="261"/>
      <c r="R706" s="260"/>
      <c r="S706" s="262">
        <f t="shared" si="489"/>
        <v>0</v>
      </c>
      <c r="T706" s="268"/>
      <c r="U706" s="263">
        <f t="shared" si="490"/>
        <v>0</v>
      </c>
      <c r="V706" s="64"/>
      <c r="W706" s="210">
        <f t="shared" si="501"/>
        <v>0</v>
      </c>
      <c r="X706" s="210" t="str">
        <f t="shared" si="491"/>
        <v>-</v>
      </c>
      <c r="Y706" s="210" t="e">
        <f>IF(X706, MATCH(J706, Y!$F$62:$H$62, 0), 0)</f>
        <v>#VALUE!</v>
      </c>
      <c r="Z706" s="210" cm="1">
        <f t="array" ref="Z706">IFERROR(IF($X706, INDEX(Appliances, $W706, $Y706+3), 0), 0)</f>
        <v>0</v>
      </c>
      <c r="AA706" s="64"/>
      <c r="AB706" s="211" t="b">
        <f t="shared" si="483"/>
        <v>0</v>
      </c>
      <c r="AC706" s="211" cm="1">
        <f t="array" ref="AC706">IF($AB706, INDEX(Appliances, $W706, 9), 0)</f>
        <v>0</v>
      </c>
      <c r="AD706" s="211" cm="1">
        <f t="array" ref="AD706">IF($AB706, INDEX(Appliances, $W706, 10), 0)</f>
        <v>0</v>
      </c>
      <c r="AE706" s="212">
        <f t="shared" si="492"/>
        <v>0</v>
      </c>
      <c r="AF706" s="213">
        <f t="shared" si="493"/>
        <v>0</v>
      </c>
      <c r="AG706" s="222" t="str">
        <f t="shared" si="494"/>
        <v>-</v>
      </c>
      <c r="AH706" s="210">
        <f>_xlfn.MAXIFS(Y!$F$61:$J$61, Y!$F$61:$J$61, "&lt;="&amp;AG706)</f>
        <v>0</v>
      </c>
      <c r="AI706" s="210" cm="1">
        <f t="array" ref="AI706">IFERROR(IF(AE706&gt;0, INDEX(Appliances, $W706, MATCH($AH706, Y!$F$61:$J$61, 0)+3),0), 0)</f>
        <v>0</v>
      </c>
      <c r="AJ706" s="64"/>
      <c r="AK706" s="211" t="b">
        <f t="shared" si="484"/>
        <v>0</v>
      </c>
      <c r="AL706" s="211" cm="1">
        <f t="array" ref="AL706">IF($AK706, INDEX(Appliances, $W706, 9), 0)</f>
        <v>0</v>
      </c>
      <c r="AM706" s="211" cm="1">
        <f t="array" ref="AM706">IF($AK706, INDEX(Appliances, $W706, 10), 0)</f>
        <v>0</v>
      </c>
      <c r="AN706" s="212">
        <f t="shared" si="495"/>
        <v>0</v>
      </c>
      <c r="AO706" s="213">
        <f t="shared" si="496"/>
        <v>0</v>
      </c>
      <c r="AP706" s="222" t="str">
        <f t="shared" si="497"/>
        <v>-</v>
      </c>
      <c r="AQ706" s="210">
        <f>_xlfn.MAXIFS(Y!$F$61:$J$61, Y!$F$61:$J$61, "&lt;="&amp;AP706)</f>
        <v>0</v>
      </c>
      <c r="AR706" s="210" cm="1">
        <f t="array" ref="AR706">IFERROR(IF(AN706&gt;0, INDEX(Appliances, $W706, MATCH($AQ706, Y!$F$61:$J$61, 0)+3),0), 0)</f>
        <v>0</v>
      </c>
      <c r="AS706" s="64"/>
      <c r="AT706" s="211" t="b">
        <f t="shared" si="485"/>
        <v>0</v>
      </c>
      <c r="AU706" s="211">
        <f t="shared" si="486"/>
        <v>0</v>
      </c>
      <c r="AV706" s="211">
        <f t="shared" si="487"/>
        <v>0</v>
      </c>
      <c r="AW706" s="212">
        <f t="shared" si="498"/>
        <v>0</v>
      </c>
      <c r="AX706" s="213">
        <f t="shared" si="499"/>
        <v>0</v>
      </c>
      <c r="AY706" s="222" t="str">
        <f t="shared" si="500"/>
        <v>-</v>
      </c>
      <c r="AZ706" s="210">
        <f>_xlfn.MAXIFS(Y!$F$61:$J$61, Y!$F$61:$J$61, "&lt;="&amp;AY706)</f>
        <v>0</v>
      </c>
      <c r="BA706" s="210" cm="1">
        <f t="array" ref="BA706">IFERROR(IF(AW706&gt;0, INDEX(Appliances, $W706, MATCH($AQ706, Y!$F$61:$J$61, 0)+3),0), 0)</f>
        <v>0</v>
      </c>
      <c r="BB706" s="64"/>
    </row>
    <row r="707" spans="1:54" s="264" customFormat="1" ht="12" x14ac:dyDescent="0.2">
      <c r="A707" s="64"/>
      <c r="B707" s="251">
        <v>685</v>
      </c>
      <c r="C707" s="255"/>
      <c r="D707" s="255"/>
      <c r="E707" s="256"/>
      <c r="F707" s="257" t="str">
        <f>IFERROR(VLOOKUP(E707, Z!$A$2:$C$4127, 3, FALSE), "")</f>
        <v/>
      </c>
      <c r="G707" s="258"/>
      <c r="H707" s="255"/>
      <c r="I707" s="255"/>
      <c r="J707" s="256"/>
      <c r="K707" s="259"/>
      <c r="L707" s="260"/>
      <c r="M707" s="253">
        <f t="shared" si="482"/>
        <v>0</v>
      </c>
      <c r="N707" s="261"/>
      <c r="O707" s="260"/>
      <c r="P707" s="253">
        <f t="shared" si="488"/>
        <v>0</v>
      </c>
      <c r="Q707" s="261"/>
      <c r="R707" s="260"/>
      <c r="S707" s="262">
        <f t="shared" si="489"/>
        <v>0</v>
      </c>
      <c r="T707" s="268"/>
      <c r="U707" s="263">
        <f t="shared" si="490"/>
        <v>0</v>
      </c>
      <c r="V707" s="64"/>
      <c r="W707" s="210">
        <f t="shared" si="501"/>
        <v>0</v>
      </c>
      <c r="X707" s="210" t="str">
        <f t="shared" si="491"/>
        <v>-</v>
      </c>
      <c r="Y707" s="210" t="e">
        <f>IF(X707, MATCH(J707, Y!$F$62:$H$62, 0), 0)</f>
        <v>#VALUE!</v>
      </c>
      <c r="Z707" s="210" cm="1">
        <f t="array" ref="Z707">IFERROR(IF($X707, INDEX(Appliances, $W707, $Y707+3), 0), 0)</f>
        <v>0</v>
      </c>
      <c r="AA707" s="64"/>
      <c r="AB707" s="211" t="b">
        <f t="shared" si="483"/>
        <v>0</v>
      </c>
      <c r="AC707" s="211" cm="1">
        <f t="array" ref="AC707">IF($AB707, INDEX(Appliances, $W707, 9), 0)</f>
        <v>0</v>
      </c>
      <c r="AD707" s="211" cm="1">
        <f t="array" ref="AD707">IF($AB707, INDEX(Appliances, $W707, 10), 0)</f>
        <v>0</v>
      </c>
      <c r="AE707" s="212">
        <f t="shared" si="492"/>
        <v>0</v>
      </c>
      <c r="AF707" s="213">
        <f t="shared" si="493"/>
        <v>0</v>
      </c>
      <c r="AG707" s="222" t="str">
        <f t="shared" si="494"/>
        <v>-</v>
      </c>
      <c r="AH707" s="210">
        <f>_xlfn.MAXIFS(Y!$F$61:$J$61, Y!$F$61:$J$61, "&lt;="&amp;AG707)</f>
        <v>0</v>
      </c>
      <c r="AI707" s="210" cm="1">
        <f t="array" ref="AI707">IFERROR(IF(AE707&gt;0, INDEX(Appliances, $W707, MATCH($AH707, Y!$F$61:$J$61, 0)+3),0), 0)</f>
        <v>0</v>
      </c>
      <c r="AJ707" s="64"/>
      <c r="AK707" s="211" t="b">
        <f t="shared" si="484"/>
        <v>0</v>
      </c>
      <c r="AL707" s="211" cm="1">
        <f t="array" ref="AL707">IF($AK707, INDEX(Appliances, $W707, 9), 0)</f>
        <v>0</v>
      </c>
      <c r="AM707" s="211" cm="1">
        <f t="array" ref="AM707">IF($AK707, INDEX(Appliances, $W707, 10), 0)</f>
        <v>0</v>
      </c>
      <c r="AN707" s="212">
        <f t="shared" si="495"/>
        <v>0</v>
      </c>
      <c r="AO707" s="213">
        <f t="shared" si="496"/>
        <v>0</v>
      </c>
      <c r="AP707" s="222" t="str">
        <f t="shared" si="497"/>
        <v>-</v>
      </c>
      <c r="AQ707" s="210">
        <f>_xlfn.MAXIFS(Y!$F$61:$J$61, Y!$F$61:$J$61, "&lt;="&amp;AP707)</f>
        <v>0</v>
      </c>
      <c r="AR707" s="210" cm="1">
        <f t="array" ref="AR707">IFERROR(IF(AN707&gt;0, INDEX(Appliances, $W707, MATCH($AQ707, Y!$F$61:$J$61, 0)+3),0), 0)</f>
        <v>0</v>
      </c>
      <c r="AS707" s="64"/>
      <c r="AT707" s="211" t="b">
        <f t="shared" si="485"/>
        <v>0</v>
      </c>
      <c r="AU707" s="211">
        <f t="shared" si="486"/>
        <v>0</v>
      </c>
      <c r="AV707" s="211">
        <f t="shared" si="487"/>
        <v>0</v>
      </c>
      <c r="AW707" s="212">
        <f t="shared" si="498"/>
        <v>0</v>
      </c>
      <c r="AX707" s="213">
        <f t="shared" si="499"/>
        <v>0</v>
      </c>
      <c r="AY707" s="222" t="str">
        <f t="shared" si="500"/>
        <v>-</v>
      </c>
      <c r="AZ707" s="210">
        <f>_xlfn.MAXIFS(Y!$F$61:$J$61, Y!$F$61:$J$61, "&lt;="&amp;AY707)</f>
        <v>0</v>
      </c>
      <c r="BA707" s="210" cm="1">
        <f t="array" ref="BA707">IFERROR(IF(AW707&gt;0, INDEX(Appliances, $W707, MATCH($AQ707, Y!$F$61:$J$61, 0)+3),0), 0)</f>
        <v>0</v>
      </c>
      <c r="BB707" s="64"/>
    </row>
    <row r="708" spans="1:54" s="264" customFormat="1" ht="12" x14ac:dyDescent="0.2">
      <c r="A708" s="64"/>
      <c r="B708" s="251">
        <v>686</v>
      </c>
      <c r="C708" s="255"/>
      <c r="D708" s="255"/>
      <c r="E708" s="256"/>
      <c r="F708" s="257" t="str">
        <f>IFERROR(VLOOKUP(E708, Z!$A$2:$C$4127, 3, FALSE), "")</f>
        <v/>
      </c>
      <c r="G708" s="258"/>
      <c r="H708" s="255"/>
      <c r="I708" s="255"/>
      <c r="J708" s="256"/>
      <c r="K708" s="259"/>
      <c r="L708" s="260"/>
      <c r="M708" s="253">
        <f t="shared" si="482"/>
        <v>0</v>
      </c>
      <c r="N708" s="261"/>
      <c r="O708" s="260"/>
      <c r="P708" s="253">
        <f t="shared" si="488"/>
        <v>0</v>
      </c>
      <c r="Q708" s="261"/>
      <c r="R708" s="260"/>
      <c r="S708" s="262">
        <f t="shared" si="489"/>
        <v>0</v>
      </c>
      <c r="T708" s="268"/>
      <c r="U708" s="263">
        <f t="shared" si="490"/>
        <v>0</v>
      </c>
      <c r="V708" s="64"/>
      <c r="W708" s="210">
        <f t="shared" si="501"/>
        <v>0</v>
      </c>
      <c r="X708" s="210" t="str">
        <f t="shared" si="491"/>
        <v>-</v>
      </c>
      <c r="Y708" s="210" t="e">
        <f>IF(X708, MATCH(J708, Y!$F$62:$H$62, 0), 0)</f>
        <v>#VALUE!</v>
      </c>
      <c r="Z708" s="210" cm="1">
        <f t="array" ref="Z708">IFERROR(IF($X708, INDEX(Appliances, $W708, $Y708+3), 0), 0)</f>
        <v>0</v>
      </c>
      <c r="AA708" s="64"/>
      <c r="AB708" s="211" t="b">
        <f t="shared" si="483"/>
        <v>0</v>
      </c>
      <c r="AC708" s="211" cm="1">
        <f t="array" ref="AC708">IF($AB708, INDEX(Appliances, $W708, 9), 0)</f>
        <v>0</v>
      </c>
      <c r="AD708" s="211" cm="1">
        <f t="array" ref="AD708">IF($AB708, INDEX(Appliances, $W708, 10), 0)</f>
        <v>0</v>
      </c>
      <c r="AE708" s="212">
        <f t="shared" si="492"/>
        <v>0</v>
      </c>
      <c r="AF708" s="213">
        <f t="shared" si="493"/>
        <v>0</v>
      </c>
      <c r="AG708" s="222" t="str">
        <f t="shared" si="494"/>
        <v>-</v>
      </c>
      <c r="AH708" s="210">
        <f>_xlfn.MAXIFS(Y!$F$61:$J$61, Y!$F$61:$J$61, "&lt;="&amp;AG708)</f>
        <v>0</v>
      </c>
      <c r="AI708" s="210" cm="1">
        <f t="array" ref="AI708">IFERROR(IF(AE708&gt;0, INDEX(Appliances, $W708, MATCH($AH708, Y!$F$61:$J$61, 0)+3),0), 0)</f>
        <v>0</v>
      </c>
      <c r="AJ708" s="64"/>
      <c r="AK708" s="211" t="b">
        <f t="shared" si="484"/>
        <v>0</v>
      </c>
      <c r="AL708" s="211" cm="1">
        <f t="array" ref="AL708">IF($AK708, INDEX(Appliances, $W708, 9), 0)</f>
        <v>0</v>
      </c>
      <c r="AM708" s="211" cm="1">
        <f t="array" ref="AM708">IF($AK708, INDEX(Appliances, $W708, 10), 0)</f>
        <v>0</v>
      </c>
      <c r="AN708" s="212">
        <f t="shared" si="495"/>
        <v>0</v>
      </c>
      <c r="AO708" s="213">
        <f t="shared" si="496"/>
        <v>0</v>
      </c>
      <c r="AP708" s="222" t="str">
        <f t="shared" si="497"/>
        <v>-</v>
      </c>
      <c r="AQ708" s="210">
        <f>_xlfn.MAXIFS(Y!$F$61:$J$61, Y!$F$61:$J$61, "&lt;="&amp;AP708)</f>
        <v>0</v>
      </c>
      <c r="AR708" s="210" cm="1">
        <f t="array" ref="AR708">IFERROR(IF(AN708&gt;0, INDEX(Appliances, $W708, MATCH($AQ708, Y!$F$61:$J$61, 0)+3),0), 0)</f>
        <v>0</v>
      </c>
      <c r="AS708" s="64"/>
      <c r="AT708" s="211" t="b">
        <f t="shared" si="485"/>
        <v>0</v>
      </c>
      <c r="AU708" s="211">
        <f t="shared" si="486"/>
        <v>0</v>
      </c>
      <c r="AV708" s="211">
        <f t="shared" si="487"/>
        <v>0</v>
      </c>
      <c r="AW708" s="212">
        <f t="shared" si="498"/>
        <v>0</v>
      </c>
      <c r="AX708" s="213">
        <f t="shared" si="499"/>
        <v>0</v>
      </c>
      <c r="AY708" s="222" t="str">
        <f t="shared" si="500"/>
        <v>-</v>
      </c>
      <c r="AZ708" s="210">
        <f>_xlfn.MAXIFS(Y!$F$61:$J$61, Y!$F$61:$J$61, "&lt;="&amp;AY708)</f>
        <v>0</v>
      </c>
      <c r="BA708" s="210" cm="1">
        <f t="array" ref="BA708">IFERROR(IF(AW708&gt;0, INDEX(Appliances, $W708, MATCH($AQ708, Y!$F$61:$J$61, 0)+3),0), 0)</f>
        <v>0</v>
      </c>
      <c r="BB708" s="64"/>
    </row>
    <row r="709" spans="1:54" s="264" customFormat="1" ht="12" x14ac:dyDescent="0.2">
      <c r="A709" s="64"/>
      <c r="B709" s="251">
        <v>687</v>
      </c>
      <c r="C709" s="255"/>
      <c r="D709" s="255"/>
      <c r="E709" s="256"/>
      <c r="F709" s="257" t="str">
        <f>IFERROR(VLOOKUP(E709, Z!$A$2:$C$4127, 3, FALSE), "")</f>
        <v/>
      </c>
      <c r="G709" s="258"/>
      <c r="H709" s="255"/>
      <c r="I709" s="255"/>
      <c r="J709" s="256"/>
      <c r="K709" s="259"/>
      <c r="L709" s="260"/>
      <c r="M709" s="253">
        <f t="shared" si="482"/>
        <v>0</v>
      </c>
      <c r="N709" s="261"/>
      <c r="O709" s="260"/>
      <c r="P709" s="253">
        <f t="shared" si="488"/>
        <v>0</v>
      </c>
      <c r="Q709" s="261"/>
      <c r="R709" s="260"/>
      <c r="S709" s="262">
        <f t="shared" si="489"/>
        <v>0</v>
      </c>
      <c r="T709" s="268"/>
      <c r="U709" s="263">
        <f t="shared" si="490"/>
        <v>0</v>
      </c>
      <c r="V709" s="64"/>
      <c r="W709" s="210">
        <f t="shared" si="501"/>
        <v>0</v>
      </c>
      <c r="X709" s="210" t="str">
        <f t="shared" si="491"/>
        <v>-</v>
      </c>
      <c r="Y709" s="210" t="e">
        <f>IF(X709, MATCH(J709, Y!$F$62:$H$62, 0), 0)</f>
        <v>#VALUE!</v>
      </c>
      <c r="Z709" s="210" cm="1">
        <f t="array" ref="Z709">IFERROR(IF($X709, INDEX(Appliances, $W709, $Y709+3), 0), 0)</f>
        <v>0</v>
      </c>
      <c r="AA709" s="64"/>
      <c r="AB709" s="211" t="b">
        <f t="shared" si="483"/>
        <v>0</v>
      </c>
      <c r="AC709" s="211" cm="1">
        <f t="array" ref="AC709">IF($AB709, INDEX(Appliances, $W709, 9), 0)</f>
        <v>0</v>
      </c>
      <c r="AD709" s="211" cm="1">
        <f t="array" ref="AD709">IF($AB709, INDEX(Appliances, $W709, 10), 0)</f>
        <v>0</v>
      </c>
      <c r="AE709" s="212">
        <f t="shared" si="492"/>
        <v>0</v>
      </c>
      <c r="AF709" s="213">
        <f t="shared" si="493"/>
        <v>0</v>
      </c>
      <c r="AG709" s="222" t="str">
        <f t="shared" si="494"/>
        <v>-</v>
      </c>
      <c r="AH709" s="210">
        <f>_xlfn.MAXIFS(Y!$F$61:$J$61, Y!$F$61:$J$61, "&lt;="&amp;AG709)</f>
        <v>0</v>
      </c>
      <c r="AI709" s="210" cm="1">
        <f t="array" ref="AI709">IFERROR(IF(AE709&gt;0, INDEX(Appliances, $W709, MATCH($AH709, Y!$F$61:$J$61, 0)+3),0), 0)</f>
        <v>0</v>
      </c>
      <c r="AJ709" s="64"/>
      <c r="AK709" s="211" t="b">
        <f t="shared" si="484"/>
        <v>0</v>
      </c>
      <c r="AL709" s="211" cm="1">
        <f t="array" ref="AL709">IF($AK709, INDEX(Appliances, $W709, 9), 0)</f>
        <v>0</v>
      </c>
      <c r="AM709" s="211" cm="1">
        <f t="array" ref="AM709">IF($AK709, INDEX(Appliances, $W709, 10), 0)</f>
        <v>0</v>
      </c>
      <c r="AN709" s="212">
        <f t="shared" si="495"/>
        <v>0</v>
      </c>
      <c r="AO709" s="213">
        <f t="shared" si="496"/>
        <v>0</v>
      </c>
      <c r="AP709" s="222" t="str">
        <f t="shared" si="497"/>
        <v>-</v>
      </c>
      <c r="AQ709" s="210">
        <f>_xlfn.MAXIFS(Y!$F$61:$J$61, Y!$F$61:$J$61, "&lt;="&amp;AP709)</f>
        <v>0</v>
      </c>
      <c r="AR709" s="210" cm="1">
        <f t="array" ref="AR709">IFERROR(IF(AN709&gt;0, INDEX(Appliances, $W709, MATCH($AQ709, Y!$F$61:$J$61, 0)+3),0), 0)</f>
        <v>0</v>
      </c>
      <c r="AS709" s="64"/>
      <c r="AT709" s="211" t="b">
        <f t="shared" si="485"/>
        <v>0</v>
      </c>
      <c r="AU709" s="211">
        <f t="shared" si="486"/>
        <v>0</v>
      </c>
      <c r="AV709" s="211">
        <f t="shared" si="487"/>
        <v>0</v>
      </c>
      <c r="AW709" s="212">
        <f t="shared" si="498"/>
        <v>0</v>
      </c>
      <c r="AX709" s="213">
        <f t="shared" si="499"/>
        <v>0</v>
      </c>
      <c r="AY709" s="222" t="str">
        <f t="shared" si="500"/>
        <v>-</v>
      </c>
      <c r="AZ709" s="210">
        <f>_xlfn.MAXIFS(Y!$F$61:$J$61, Y!$F$61:$J$61, "&lt;="&amp;AY709)</f>
        <v>0</v>
      </c>
      <c r="BA709" s="210" cm="1">
        <f t="array" ref="BA709">IFERROR(IF(AW709&gt;0, INDEX(Appliances, $W709, MATCH($AQ709, Y!$F$61:$J$61, 0)+3),0), 0)</f>
        <v>0</v>
      </c>
      <c r="BB709" s="64"/>
    </row>
    <row r="710" spans="1:54" s="264" customFormat="1" ht="12" x14ac:dyDescent="0.2">
      <c r="A710" s="64"/>
      <c r="B710" s="251">
        <v>688</v>
      </c>
      <c r="C710" s="255"/>
      <c r="D710" s="255"/>
      <c r="E710" s="256"/>
      <c r="F710" s="257" t="str">
        <f>IFERROR(VLOOKUP(E710, Z!$A$2:$C$4127, 3, FALSE), "")</f>
        <v/>
      </c>
      <c r="G710" s="258"/>
      <c r="H710" s="255"/>
      <c r="I710" s="255"/>
      <c r="J710" s="256"/>
      <c r="K710" s="259"/>
      <c r="L710" s="260"/>
      <c r="M710" s="253">
        <f t="shared" si="482"/>
        <v>0</v>
      </c>
      <c r="N710" s="261"/>
      <c r="O710" s="260"/>
      <c r="P710" s="253">
        <f t="shared" si="488"/>
        <v>0</v>
      </c>
      <c r="Q710" s="261"/>
      <c r="R710" s="260"/>
      <c r="S710" s="262">
        <f t="shared" si="489"/>
        <v>0</v>
      </c>
      <c r="T710" s="268"/>
      <c r="U710" s="263">
        <f t="shared" si="490"/>
        <v>0</v>
      </c>
      <c r="V710" s="64"/>
      <c r="W710" s="210">
        <f t="shared" si="501"/>
        <v>0</v>
      </c>
      <c r="X710" s="210" t="str">
        <f t="shared" si="491"/>
        <v>-</v>
      </c>
      <c r="Y710" s="210" t="e">
        <f>IF(X710, MATCH(J710, Y!$F$62:$H$62, 0), 0)</f>
        <v>#VALUE!</v>
      </c>
      <c r="Z710" s="210" cm="1">
        <f t="array" ref="Z710">IFERROR(IF($X710, INDEX(Appliances, $W710, $Y710+3), 0), 0)</f>
        <v>0</v>
      </c>
      <c r="AA710" s="64"/>
      <c r="AB710" s="211" t="b">
        <f t="shared" si="483"/>
        <v>0</v>
      </c>
      <c r="AC710" s="211" cm="1">
        <f t="array" ref="AC710">IF($AB710, INDEX(Appliances, $W710, 9), 0)</f>
        <v>0</v>
      </c>
      <c r="AD710" s="211" cm="1">
        <f t="array" ref="AD710">IF($AB710, INDEX(Appliances, $W710, 10), 0)</f>
        <v>0</v>
      </c>
      <c r="AE710" s="212">
        <f t="shared" si="492"/>
        <v>0</v>
      </c>
      <c r="AF710" s="213">
        <f t="shared" si="493"/>
        <v>0</v>
      </c>
      <c r="AG710" s="222" t="str">
        <f t="shared" si="494"/>
        <v>-</v>
      </c>
      <c r="AH710" s="210">
        <f>_xlfn.MAXIFS(Y!$F$61:$J$61, Y!$F$61:$J$61, "&lt;="&amp;AG710)</f>
        <v>0</v>
      </c>
      <c r="AI710" s="210" cm="1">
        <f t="array" ref="AI710">IFERROR(IF(AE710&gt;0, INDEX(Appliances, $W710, MATCH($AH710, Y!$F$61:$J$61, 0)+3),0), 0)</f>
        <v>0</v>
      </c>
      <c r="AJ710" s="64"/>
      <c r="AK710" s="211" t="b">
        <f t="shared" si="484"/>
        <v>0</v>
      </c>
      <c r="AL710" s="211" cm="1">
        <f t="array" ref="AL710">IF($AK710, INDEX(Appliances, $W710, 9), 0)</f>
        <v>0</v>
      </c>
      <c r="AM710" s="211" cm="1">
        <f t="array" ref="AM710">IF($AK710, INDEX(Appliances, $W710, 10), 0)</f>
        <v>0</v>
      </c>
      <c r="AN710" s="212">
        <f t="shared" si="495"/>
        <v>0</v>
      </c>
      <c r="AO710" s="213">
        <f t="shared" si="496"/>
        <v>0</v>
      </c>
      <c r="AP710" s="222" t="str">
        <f t="shared" si="497"/>
        <v>-</v>
      </c>
      <c r="AQ710" s="210">
        <f>_xlfn.MAXIFS(Y!$F$61:$J$61, Y!$F$61:$J$61, "&lt;="&amp;AP710)</f>
        <v>0</v>
      </c>
      <c r="AR710" s="210" cm="1">
        <f t="array" ref="AR710">IFERROR(IF(AN710&gt;0, INDEX(Appliances, $W710, MATCH($AQ710, Y!$F$61:$J$61, 0)+3),0), 0)</f>
        <v>0</v>
      </c>
      <c r="AS710" s="64"/>
      <c r="AT710" s="211" t="b">
        <f t="shared" si="485"/>
        <v>0</v>
      </c>
      <c r="AU710" s="211">
        <f t="shared" si="486"/>
        <v>0</v>
      </c>
      <c r="AV710" s="211">
        <f t="shared" si="487"/>
        <v>0</v>
      </c>
      <c r="AW710" s="212">
        <f t="shared" si="498"/>
        <v>0</v>
      </c>
      <c r="AX710" s="213">
        <f t="shared" si="499"/>
        <v>0</v>
      </c>
      <c r="AY710" s="222" t="str">
        <f t="shared" si="500"/>
        <v>-</v>
      </c>
      <c r="AZ710" s="210">
        <f>_xlfn.MAXIFS(Y!$F$61:$J$61, Y!$F$61:$J$61, "&lt;="&amp;AY710)</f>
        <v>0</v>
      </c>
      <c r="BA710" s="210" cm="1">
        <f t="array" ref="BA710">IFERROR(IF(AW710&gt;0, INDEX(Appliances, $W710, MATCH($AQ710, Y!$F$61:$J$61, 0)+3),0), 0)</f>
        <v>0</v>
      </c>
      <c r="BB710" s="64"/>
    </row>
    <row r="711" spans="1:54" s="264" customFormat="1" ht="12" x14ac:dyDescent="0.2">
      <c r="A711" s="64"/>
      <c r="B711" s="251">
        <v>689</v>
      </c>
      <c r="C711" s="255"/>
      <c r="D711" s="255"/>
      <c r="E711" s="256"/>
      <c r="F711" s="257" t="str">
        <f>IFERROR(VLOOKUP(E711, Z!$A$2:$C$4127, 3, FALSE), "")</f>
        <v/>
      </c>
      <c r="G711" s="258"/>
      <c r="H711" s="255"/>
      <c r="I711" s="255"/>
      <c r="J711" s="256"/>
      <c r="K711" s="259"/>
      <c r="L711" s="260"/>
      <c r="M711" s="253">
        <f t="shared" si="482"/>
        <v>0</v>
      </c>
      <c r="N711" s="261"/>
      <c r="O711" s="260"/>
      <c r="P711" s="253">
        <f t="shared" si="488"/>
        <v>0</v>
      </c>
      <c r="Q711" s="261"/>
      <c r="R711" s="260"/>
      <c r="S711" s="262">
        <f t="shared" si="489"/>
        <v>0</v>
      </c>
      <c r="T711" s="268"/>
      <c r="U711" s="263">
        <f t="shared" si="490"/>
        <v>0</v>
      </c>
      <c r="V711" s="64"/>
      <c r="W711" s="210">
        <f t="shared" si="501"/>
        <v>0</v>
      </c>
      <c r="X711" s="210" t="str">
        <f t="shared" si="491"/>
        <v>-</v>
      </c>
      <c r="Y711" s="210" t="e">
        <f>IF(X711, MATCH(J711, Y!$F$62:$H$62, 0), 0)</f>
        <v>#VALUE!</v>
      </c>
      <c r="Z711" s="210" cm="1">
        <f t="array" ref="Z711">IFERROR(IF($X711, INDEX(Appliances, $W711, $Y711+3), 0), 0)</f>
        <v>0</v>
      </c>
      <c r="AA711" s="64"/>
      <c r="AB711" s="211" t="b">
        <f t="shared" si="483"/>
        <v>0</v>
      </c>
      <c r="AC711" s="211" cm="1">
        <f t="array" ref="AC711">IF($AB711, INDEX(Appliances, $W711, 9), 0)</f>
        <v>0</v>
      </c>
      <c r="AD711" s="211" cm="1">
        <f t="array" ref="AD711">IF($AB711, INDEX(Appliances, $W711, 10), 0)</f>
        <v>0</v>
      </c>
      <c r="AE711" s="212">
        <f t="shared" si="492"/>
        <v>0</v>
      </c>
      <c r="AF711" s="213">
        <f t="shared" si="493"/>
        <v>0</v>
      </c>
      <c r="AG711" s="222" t="str">
        <f t="shared" si="494"/>
        <v>-</v>
      </c>
      <c r="AH711" s="210">
        <f>_xlfn.MAXIFS(Y!$F$61:$J$61, Y!$F$61:$J$61, "&lt;="&amp;AG711)</f>
        <v>0</v>
      </c>
      <c r="AI711" s="210" cm="1">
        <f t="array" ref="AI711">IFERROR(IF(AE711&gt;0, INDEX(Appliances, $W711, MATCH($AH711, Y!$F$61:$J$61, 0)+3),0), 0)</f>
        <v>0</v>
      </c>
      <c r="AJ711" s="64"/>
      <c r="AK711" s="211" t="b">
        <f t="shared" si="484"/>
        <v>0</v>
      </c>
      <c r="AL711" s="211" cm="1">
        <f t="array" ref="AL711">IF($AK711, INDEX(Appliances, $W711, 9), 0)</f>
        <v>0</v>
      </c>
      <c r="AM711" s="211" cm="1">
        <f t="array" ref="AM711">IF($AK711, INDEX(Appliances, $W711, 10), 0)</f>
        <v>0</v>
      </c>
      <c r="AN711" s="212">
        <f t="shared" si="495"/>
        <v>0</v>
      </c>
      <c r="AO711" s="213">
        <f t="shared" si="496"/>
        <v>0</v>
      </c>
      <c r="AP711" s="222" t="str">
        <f t="shared" si="497"/>
        <v>-</v>
      </c>
      <c r="AQ711" s="210">
        <f>_xlfn.MAXIFS(Y!$F$61:$J$61, Y!$F$61:$J$61, "&lt;="&amp;AP711)</f>
        <v>0</v>
      </c>
      <c r="AR711" s="210" cm="1">
        <f t="array" ref="AR711">IFERROR(IF(AN711&gt;0, INDEX(Appliances, $W711, MATCH($AQ711, Y!$F$61:$J$61, 0)+3),0), 0)</f>
        <v>0</v>
      </c>
      <c r="AS711" s="64"/>
      <c r="AT711" s="211" t="b">
        <f t="shared" si="485"/>
        <v>0</v>
      </c>
      <c r="AU711" s="211">
        <f t="shared" si="486"/>
        <v>0</v>
      </c>
      <c r="AV711" s="211">
        <f t="shared" si="487"/>
        <v>0</v>
      </c>
      <c r="AW711" s="212">
        <f t="shared" si="498"/>
        <v>0</v>
      </c>
      <c r="AX711" s="213">
        <f t="shared" si="499"/>
        <v>0</v>
      </c>
      <c r="AY711" s="222" t="str">
        <f t="shared" si="500"/>
        <v>-</v>
      </c>
      <c r="AZ711" s="210">
        <f>_xlfn.MAXIFS(Y!$F$61:$J$61, Y!$F$61:$J$61, "&lt;="&amp;AY711)</f>
        <v>0</v>
      </c>
      <c r="BA711" s="210" cm="1">
        <f t="array" ref="BA711">IFERROR(IF(AW711&gt;0, INDEX(Appliances, $W711, MATCH($AQ711, Y!$F$61:$J$61, 0)+3),0), 0)</f>
        <v>0</v>
      </c>
      <c r="BB711" s="64"/>
    </row>
    <row r="712" spans="1:54" s="264" customFormat="1" ht="12" x14ac:dyDescent="0.2">
      <c r="A712" s="64"/>
      <c r="B712" s="251">
        <v>690</v>
      </c>
      <c r="C712" s="255"/>
      <c r="D712" s="255"/>
      <c r="E712" s="256"/>
      <c r="F712" s="257" t="str">
        <f>IFERROR(VLOOKUP(E712, Z!$A$2:$C$4127, 3, FALSE), "")</f>
        <v/>
      </c>
      <c r="G712" s="258"/>
      <c r="H712" s="255"/>
      <c r="I712" s="255"/>
      <c r="J712" s="256"/>
      <c r="K712" s="259"/>
      <c r="L712" s="260"/>
      <c r="M712" s="253">
        <f t="shared" si="482"/>
        <v>0</v>
      </c>
      <c r="N712" s="261"/>
      <c r="O712" s="260"/>
      <c r="P712" s="253">
        <f t="shared" si="488"/>
        <v>0</v>
      </c>
      <c r="Q712" s="261"/>
      <c r="R712" s="260"/>
      <c r="S712" s="262">
        <f t="shared" si="489"/>
        <v>0</v>
      </c>
      <c r="T712" s="268"/>
      <c r="U712" s="263">
        <f t="shared" si="490"/>
        <v>0</v>
      </c>
      <c r="V712" s="64"/>
      <c r="W712" s="210">
        <f t="shared" si="501"/>
        <v>0</v>
      </c>
      <c r="X712" s="210" t="str">
        <f t="shared" si="491"/>
        <v>-</v>
      </c>
      <c r="Y712" s="210" t="e">
        <f>IF(X712, MATCH(J712, Y!$F$62:$H$62, 0), 0)</f>
        <v>#VALUE!</v>
      </c>
      <c r="Z712" s="210" cm="1">
        <f t="array" ref="Z712">IFERROR(IF($X712, INDEX(Appliances, $W712, $Y712+3), 0), 0)</f>
        <v>0</v>
      </c>
      <c r="AA712" s="64"/>
      <c r="AB712" s="211" t="b">
        <f t="shared" si="483"/>
        <v>0</v>
      </c>
      <c r="AC712" s="211" cm="1">
        <f t="array" ref="AC712">IF($AB712, INDEX(Appliances, $W712, 9), 0)</f>
        <v>0</v>
      </c>
      <c r="AD712" s="211" cm="1">
        <f t="array" ref="AD712">IF($AB712, INDEX(Appliances, $W712, 10), 0)</f>
        <v>0</v>
      </c>
      <c r="AE712" s="212">
        <f t="shared" si="492"/>
        <v>0</v>
      </c>
      <c r="AF712" s="213">
        <f t="shared" si="493"/>
        <v>0</v>
      </c>
      <c r="AG712" s="222" t="str">
        <f t="shared" si="494"/>
        <v>-</v>
      </c>
      <c r="AH712" s="210">
        <f>_xlfn.MAXIFS(Y!$F$61:$J$61, Y!$F$61:$J$61, "&lt;="&amp;AG712)</f>
        <v>0</v>
      </c>
      <c r="AI712" s="210" cm="1">
        <f t="array" ref="AI712">IFERROR(IF(AE712&gt;0, INDEX(Appliances, $W712, MATCH($AH712, Y!$F$61:$J$61, 0)+3),0), 0)</f>
        <v>0</v>
      </c>
      <c r="AJ712" s="64"/>
      <c r="AK712" s="211" t="b">
        <f t="shared" si="484"/>
        <v>0</v>
      </c>
      <c r="AL712" s="211" cm="1">
        <f t="array" ref="AL712">IF($AK712, INDEX(Appliances, $W712, 9), 0)</f>
        <v>0</v>
      </c>
      <c r="AM712" s="211" cm="1">
        <f t="array" ref="AM712">IF($AK712, INDEX(Appliances, $W712, 10), 0)</f>
        <v>0</v>
      </c>
      <c r="AN712" s="212">
        <f t="shared" si="495"/>
        <v>0</v>
      </c>
      <c r="AO712" s="213">
        <f t="shared" si="496"/>
        <v>0</v>
      </c>
      <c r="AP712" s="222" t="str">
        <f t="shared" si="497"/>
        <v>-</v>
      </c>
      <c r="AQ712" s="210">
        <f>_xlfn.MAXIFS(Y!$F$61:$J$61, Y!$F$61:$J$61, "&lt;="&amp;AP712)</f>
        <v>0</v>
      </c>
      <c r="AR712" s="210" cm="1">
        <f t="array" ref="AR712">IFERROR(IF(AN712&gt;0, INDEX(Appliances, $W712, MATCH($AQ712, Y!$F$61:$J$61, 0)+3),0), 0)</f>
        <v>0</v>
      </c>
      <c r="AS712" s="64"/>
      <c r="AT712" s="211" t="b">
        <f t="shared" si="485"/>
        <v>0</v>
      </c>
      <c r="AU712" s="211">
        <f t="shared" si="486"/>
        <v>0</v>
      </c>
      <c r="AV712" s="211">
        <f t="shared" si="487"/>
        <v>0</v>
      </c>
      <c r="AW712" s="212">
        <f t="shared" si="498"/>
        <v>0</v>
      </c>
      <c r="AX712" s="213">
        <f t="shared" si="499"/>
        <v>0</v>
      </c>
      <c r="AY712" s="222" t="str">
        <f t="shared" si="500"/>
        <v>-</v>
      </c>
      <c r="AZ712" s="210">
        <f>_xlfn.MAXIFS(Y!$F$61:$J$61, Y!$F$61:$J$61, "&lt;="&amp;AY712)</f>
        <v>0</v>
      </c>
      <c r="BA712" s="210" cm="1">
        <f t="array" ref="BA712">IFERROR(IF(AW712&gt;0, INDEX(Appliances, $W712, MATCH($AQ712, Y!$F$61:$J$61, 0)+3),0), 0)</f>
        <v>0</v>
      </c>
      <c r="BB712" s="64"/>
    </row>
    <row r="713" spans="1:54" s="264" customFormat="1" ht="12" x14ac:dyDescent="0.2">
      <c r="A713" s="64"/>
      <c r="B713" s="251">
        <v>691</v>
      </c>
      <c r="C713" s="255"/>
      <c r="D713" s="255"/>
      <c r="E713" s="256"/>
      <c r="F713" s="257" t="str">
        <f>IFERROR(VLOOKUP(E713, Z!$A$2:$C$4127, 3, FALSE), "")</f>
        <v/>
      </c>
      <c r="G713" s="258"/>
      <c r="H713" s="255"/>
      <c r="I713" s="255"/>
      <c r="J713" s="256"/>
      <c r="K713" s="259"/>
      <c r="L713" s="260"/>
      <c r="M713" s="253">
        <f t="shared" si="482"/>
        <v>0</v>
      </c>
      <c r="N713" s="261"/>
      <c r="O713" s="260"/>
      <c r="P713" s="253">
        <f t="shared" si="488"/>
        <v>0</v>
      </c>
      <c r="Q713" s="261"/>
      <c r="R713" s="260"/>
      <c r="S713" s="262">
        <f t="shared" si="489"/>
        <v>0</v>
      </c>
      <c r="T713" s="268"/>
      <c r="U713" s="263">
        <f t="shared" si="490"/>
        <v>0</v>
      </c>
      <c r="V713" s="64"/>
      <c r="W713" s="210">
        <f t="shared" si="501"/>
        <v>0</v>
      </c>
      <c r="X713" s="210" t="str">
        <f t="shared" si="491"/>
        <v>-</v>
      </c>
      <c r="Y713" s="210" t="e">
        <f>IF(X713, MATCH(J713, Y!$F$62:$H$62, 0), 0)</f>
        <v>#VALUE!</v>
      </c>
      <c r="Z713" s="210" cm="1">
        <f t="array" ref="Z713">IFERROR(IF($X713, INDEX(Appliances, $W713, $Y713+3), 0), 0)</f>
        <v>0</v>
      </c>
      <c r="AA713" s="64"/>
      <c r="AB713" s="211" t="b">
        <f t="shared" si="483"/>
        <v>0</v>
      </c>
      <c r="AC713" s="211" cm="1">
        <f t="array" ref="AC713">IF($AB713, INDEX(Appliances, $W713, 9), 0)</f>
        <v>0</v>
      </c>
      <c r="AD713" s="211" cm="1">
        <f t="array" ref="AD713">IF($AB713, INDEX(Appliances, $W713, 10), 0)</f>
        <v>0</v>
      </c>
      <c r="AE713" s="212">
        <f t="shared" si="492"/>
        <v>0</v>
      </c>
      <c r="AF713" s="213">
        <f t="shared" si="493"/>
        <v>0</v>
      </c>
      <c r="AG713" s="222" t="str">
        <f t="shared" si="494"/>
        <v>-</v>
      </c>
      <c r="AH713" s="210">
        <f>_xlfn.MAXIFS(Y!$F$61:$J$61, Y!$F$61:$J$61, "&lt;="&amp;AG713)</f>
        <v>0</v>
      </c>
      <c r="AI713" s="210" cm="1">
        <f t="array" ref="AI713">IFERROR(IF(AE713&gt;0, INDEX(Appliances, $W713, MATCH($AH713, Y!$F$61:$J$61, 0)+3),0), 0)</f>
        <v>0</v>
      </c>
      <c r="AJ713" s="64"/>
      <c r="AK713" s="211" t="b">
        <f t="shared" si="484"/>
        <v>0</v>
      </c>
      <c r="AL713" s="211" cm="1">
        <f t="array" ref="AL713">IF($AK713, INDEX(Appliances, $W713, 9), 0)</f>
        <v>0</v>
      </c>
      <c r="AM713" s="211" cm="1">
        <f t="array" ref="AM713">IF($AK713, INDEX(Appliances, $W713, 10), 0)</f>
        <v>0</v>
      </c>
      <c r="AN713" s="212">
        <f t="shared" si="495"/>
        <v>0</v>
      </c>
      <c r="AO713" s="213">
        <f t="shared" si="496"/>
        <v>0</v>
      </c>
      <c r="AP713" s="222" t="str">
        <f t="shared" si="497"/>
        <v>-</v>
      </c>
      <c r="AQ713" s="210">
        <f>_xlfn.MAXIFS(Y!$F$61:$J$61, Y!$F$61:$J$61, "&lt;="&amp;AP713)</f>
        <v>0</v>
      </c>
      <c r="AR713" s="210" cm="1">
        <f t="array" ref="AR713">IFERROR(IF(AN713&gt;0, INDEX(Appliances, $W713, MATCH($AQ713, Y!$F$61:$J$61, 0)+3),0), 0)</f>
        <v>0</v>
      </c>
      <c r="AS713" s="64"/>
      <c r="AT713" s="211" t="b">
        <f t="shared" si="485"/>
        <v>0</v>
      </c>
      <c r="AU713" s="211">
        <f t="shared" si="486"/>
        <v>0</v>
      </c>
      <c r="AV713" s="211">
        <f t="shared" si="487"/>
        <v>0</v>
      </c>
      <c r="AW713" s="212">
        <f t="shared" si="498"/>
        <v>0</v>
      </c>
      <c r="AX713" s="213">
        <f t="shared" si="499"/>
        <v>0</v>
      </c>
      <c r="AY713" s="222" t="str">
        <f t="shared" si="500"/>
        <v>-</v>
      </c>
      <c r="AZ713" s="210">
        <f>_xlfn.MAXIFS(Y!$F$61:$J$61, Y!$F$61:$J$61, "&lt;="&amp;AY713)</f>
        <v>0</v>
      </c>
      <c r="BA713" s="210" cm="1">
        <f t="array" ref="BA713">IFERROR(IF(AW713&gt;0, INDEX(Appliances, $W713, MATCH($AQ713, Y!$F$61:$J$61, 0)+3),0), 0)</f>
        <v>0</v>
      </c>
      <c r="BB713" s="64"/>
    </row>
    <row r="714" spans="1:54" s="264" customFormat="1" ht="12" x14ac:dyDescent="0.2">
      <c r="A714" s="64"/>
      <c r="B714" s="251">
        <v>692</v>
      </c>
      <c r="C714" s="255"/>
      <c r="D714" s="255"/>
      <c r="E714" s="256"/>
      <c r="F714" s="257" t="str">
        <f>IFERROR(VLOOKUP(E714, Z!$A$2:$C$4127, 3, FALSE), "")</f>
        <v/>
      </c>
      <c r="G714" s="258"/>
      <c r="H714" s="255"/>
      <c r="I714" s="255"/>
      <c r="J714" s="256"/>
      <c r="K714" s="259"/>
      <c r="L714" s="260"/>
      <c r="M714" s="253">
        <f t="shared" si="482"/>
        <v>0</v>
      </c>
      <c r="N714" s="261"/>
      <c r="O714" s="260"/>
      <c r="P714" s="253">
        <f t="shared" si="488"/>
        <v>0</v>
      </c>
      <c r="Q714" s="261"/>
      <c r="R714" s="260"/>
      <c r="S714" s="262">
        <f t="shared" si="489"/>
        <v>0</v>
      </c>
      <c r="T714" s="268"/>
      <c r="U714" s="263">
        <f t="shared" si="490"/>
        <v>0</v>
      </c>
      <c r="V714" s="64"/>
      <c r="W714" s="210">
        <f t="shared" si="501"/>
        <v>0</v>
      </c>
      <c r="X714" s="210" t="str">
        <f t="shared" si="491"/>
        <v>-</v>
      </c>
      <c r="Y714" s="210" t="e">
        <f>IF(X714, MATCH(J714, Y!$F$62:$H$62, 0), 0)</f>
        <v>#VALUE!</v>
      </c>
      <c r="Z714" s="210" cm="1">
        <f t="array" ref="Z714">IFERROR(IF($X714, INDEX(Appliances, $W714, $Y714+3), 0), 0)</f>
        <v>0</v>
      </c>
      <c r="AA714" s="64"/>
      <c r="AB714" s="211" t="b">
        <f t="shared" si="483"/>
        <v>0</v>
      </c>
      <c r="AC714" s="211" cm="1">
        <f t="array" ref="AC714">IF($AB714, INDEX(Appliances, $W714, 9), 0)</f>
        <v>0</v>
      </c>
      <c r="AD714" s="211" cm="1">
        <f t="array" ref="AD714">IF($AB714, INDEX(Appliances, $W714, 10), 0)</f>
        <v>0</v>
      </c>
      <c r="AE714" s="212">
        <f t="shared" si="492"/>
        <v>0</v>
      </c>
      <c r="AF714" s="213">
        <f t="shared" si="493"/>
        <v>0</v>
      </c>
      <c r="AG714" s="222" t="str">
        <f t="shared" si="494"/>
        <v>-</v>
      </c>
      <c r="AH714" s="210">
        <f>_xlfn.MAXIFS(Y!$F$61:$J$61, Y!$F$61:$J$61, "&lt;="&amp;AG714)</f>
        <v>0</v>
      </c>
      <c r="AI714" s="210" cm="1">
        <f t="array" ref="AI714">IFERROR(IF(AE714&gt;0, INDEX(Appliances, $W714, MATCH($AH714, Y!$F$61:$J$61, 0)+3),0), 0)</f>
        <v>0</v>
      </c>
      <c r="AJ714" s="64"/>
      <c r="AK714" s="211" t="b">
        <f t="shared" si="484"/>
        <v>0</v>
      </c>
      <c r="AL714" s="211" cm="1">
        <f t="array" ref="AL714">IF($AK714, INDEX(Appliances, $W714, 9), 0)</f>
        <v>0</v>
      </c>
      <c r="AM714" s="211" cm="1">
        <f t="array" ref="AM714">IF($AK714, INDEX(Appliances, $W714, 10), 0)</f>
        <v>0</v>
      </c>
      <c r="AN714" s="212">
        <f t="shared" si="495"/>
        <v>0</v>
      </c>
      <c r="AO714" s="213">
        <f t="shared" si="496"/>
        <v>0</v>
      </c>
      <c r="AP714" s="222" t="str">
        <f t="shared" si="497"/>
        <v>-</v>
      </c>
      <c r="AQ714" s="210">
        <f>_xlfn.MAXIFS(Y!$F$61:$J$61, Y!$F$61:$J$61, "&lt;="&amp;AP714)</f>
        <v>0</v>
      </c>
      <c r="AR714" s="210" cm="1">
        <f t="array" ref="AR714">IFERROR(IF(AN714&gt;0, INDEX(Appliances, $W714, MATCH($AQ714, Y!$F$61:$J$61, 0)+3),0), 0)</f>
        <v>0</v>
      </c>
      <c r="AS714" s="64"/>
      <c r="AT714" s="211" t="b">
        <f t="shared" si="485"/>
        <v>0</v>
      </c>
      <c r="AU714" s="211">
        <f t="shared" si="486"/>
        <v>0</v>
      </c>
      <c r="AV714" s="211">
        <f t="shared" si="487"/>
        <v>0</v>
      </c>
      <c r="AW714" s="212">
        <f t="shared" si="498"/>
        <v>0</v>
      </c>
      <c r="AX714" s="213">
        <f t="shared" si="499"/>
        <v>0</v>
      </c>
      <c r="AY714" s="222" t="str">
        <f t="shared" si="500"/>
        <v>-</v>
      </c>
      <c r="AZ714" s="210">
        <f>_xlfn.MAXIFS(Y!$F$61:$J$61, Y!$F$61:$J$61, "&lt;="&amp;AY714)</f>
        <v>0</v>
      </c>
      <c r="BA714" s="210" cm="1">
        <f t="array" ref="BA714">IFERROR(IF(AW714&gt;0, INDEX(Appliances, $W714, MATCH($AQ714, Y!$F$61:$J$61, 0)+3),0), 0)</f>
        <v>0</v>
      </c>
      <c r="BB714" s="64"/>
    </row>
    <row r="715" spans="1:54" s="264" customFormat="1" ht="12" x14ac:dyDescent="0.2">
      <c r="A715" s="64"/>
      <c r="B715" s="251">
        <v>693</v>
      </c>
      <c r="C715" s="255"/>
      <c r="D715" s="255"/>
      <c r="E715" s="256"/>
      <c r="F715" s="257" t="str">
        <f>IFERROR(VLOOKUP(E715, Z!$A$2:$C$4127, 3, FALSE), "")</f>
        <v/>
      </c>
      <c r="G715" s="258"/>
      <c r="H715" s="255"/>
      <c r="I715" s="255"/>
      <c r="J715" s="256"/>
      <c r="K715" s="259"/>
      <c r="L715" s="260"/>
      <c r="M715" s="253">
        <f t="shared" si="482"/>
        <v>0</v>
      </c>
      <c r="N715" s="261"/>
      <c r="O715" s="260"/>
      <c r="P715" s="253">
        <f t="shared" si="488"/>
        <v>0</v>
      </c>
      <c r="Q715" s="261"/>
      <c r="R715" s="260"/>
      <c r="S715" s="262">
        <f t="shared" si="489"/>
        <v>0</v>
      </c>
      <c r="T715" s="268"/>
      <c r="U715" s="263">
        <f t="shared" si="490"/>
        <v>0</v>
      </c>
      <c r="V715" s="64"/>
      <c r="W715" s="210">
        <f t="shared" si="501"/>
        <v>0</v>
      </c>
      <c r="X715" s="210" t="str">
        <f t="shared" si="491"/>
        <v>-</v>
      </c>
      <c r="Y715" s="210" t="e">
        <f>IF(X715, MATCH(J715, Y!$F$62:$H$62, 0), 0)</f>
        <v>#VALUE!</v>
      </c>
      <c r="Z715" s="210" cm="1">
        <f t="array" ref="Z715">IFERROR(IF($X715, INDEX(Appliances, $W715, $Y715+3), 0), 0)</f>
        <v>0</v>
      </c>
      <c r="AA715" s="64"/>
      <c r="AB715" s="211" t="b">
        <f t="shared" si="483"/>
        <v>0</v>
      </c>
      <c r="AC715" s="211" cm="1">
        <f t="array" ref="AC715">IF($AB715, INDEX(Appliances, $W715, 9), 0)</f>
        <v>0</v>
      </c>
      <c r="AD715" s="211" cm="1">
        <f t="array" ref="AD715">IF($AB715, INDEX(Appliances, $W715, 10), 0)</f>
        <v>0</v>
      </c>
      <c r="AE715" s="212">
        <f t="shared" si="492"/>
        <v>0</v>
      </c>
      <c r="AF715" s="213">
        <f t="shared" si="493"/>
        <v>0</v>
      </c>
      <c r="AG715" s="222" t="str">
        <f t="shared" si="494"/>
        <v>-</v>
      </c>
      <c r="AH715" s="210">
        <f>_xlfn.MAXIFS(Y!$F$61:$J$61, Y!$F$61:$J$61, "&lt;="&amp;AG715)</f>
        <v>0</v>
      </c>
      <c r="AI715" s="210" cm="1">
        <f t="array" ref="AI715">IFERROR(IF(AE715&gt;0, INDEX(Appliances, $W715, MATCH($AH715, Y!$F$61:$J$61, 0)+3),0), 0)</f>
        <v>0</v>
      </c>
      <c r="AJ715" s="64"/>
      <c r="AK715" s="211" t="b">
        <f t="shared" si="484"/>
        <v>0</v>
      </c>
      <c r="AL715" s="211" cm="1">
        <f t="array" ref="AL715">IF($AK715, INDEX(Appliances, $W715, 9), 0)</f>
        <v>0</v>
      </c>
      <c r="AM715" s="211" cm="1">
        <f t="array" ref="AM715">IF($AK715, INDEX(Appliances, $W715, 10), 0)</f>
        <v>0</v>
      </c>
      <c r="AN715" s="212">
        <f t="shared" si="495"/>
        <v>0</v>
      </c>
      <c r="AO715" s="213">
        <f t="shared" si="496"/>
        <v>0</v>
      </c>
      <c r="AP715" s="222" t="str">
        <f t="shared" si="497"/>
        <v>-</v>
      </c>
      <c r="AQ715" s="210">
        <f>_xlfn.MAXIFS(Y!$F$61:$J$61, Y!$F$61:$J$61, "&lt;="&amp;AP715)</f>
        <v>0</v>
      </c>
      <c r="AR715" s="210" cm="1">
        <f t="array" ref="AR715">IFERROR(IF(AN715&gt;0, INDEX(Appliances, $W715, MATCH($AQ715, Y!$F$61:$J$61, 0)+3),0), 0)</f>
        <v>0</v>
      </c>
      <c r="AS715" s="64"/>
      <c r="AT715" s="211" t="b">
        <f t="shared" si="485"/>
        <v>0</v>
      </c>
      <c r="AU715" s="211">
        <f t="shared" si="486"/>
        <v>0</v>
      </c>
      <c r="AV715" s="211">
        <f t="shared" si="487"/>
        <v>0</v>
      </c>
      <c r="AW715" s="212">
        <f t="shared" si="498"/>
        <v>0</v>
      </c>
      <c r="AX715" s="213">
        <f t="shared" si="499"/>
        <v>0</v>
      </c>
      <c r="AY715" s="222" t="str">
        <f t="shared" si="500"/>
        <v>-</v>
      </c>
      <c r="AZ715" s="210">
        <f>_xlfn.MAXIFS(Y!$F$61:$J$61, Y!$F$61:$J$61, "&lt;="&amp;AY715)</f>
        <v>0</v>
      </c>
      <c r="BA715" s="210" cm="1">
        <f t="array" ref="BA715">IFERROR(IF(AW715&gt;0, INDEX(Appliances, $W715, MATCH($AQ715, Y!$F$61:$J$61, 0)+3),0), 0)</f>
        <v>0</v>
      </c>
      <c r="BB715" s="64"/>
    </row>
    <row r="716" spans="1:54" s="264" customFormat="1" ht="12" x14ac:dyDescent="0.2">
      <c r="A716" s="64"/>
      <c r="B716" s="251">
        <v>694</v>
      </c>
      <c r="C716" s="255"/>
      <c r="D716" s="255"/>
      <c r="E716" s="256"/>
      <c r="F716" s="257" t="str">
        <f>IFERROR(VLOOKUP(E716, Z!$A$2:$C$4127, 3, FALSE), "")</f>
        <v/>
      </c>
      <c r="G716" s="258"/>
      <c r="H716" s="255"/>
      <c r="I716" s="255"/>
      <c r="J716" s="256"/>
      <c r="K716" s="259"/>
      <c r="L716" s="260"/>
      <c r="M716" s="253">
        <f t="shared" si="482"/>
        <v>0</v>
      </c>
      <c r="N716" s="261"/>
      <c r="O716" s="260"/>
      <c r="P716" s="253">
        <f t="shared" si="488"/>
        <v>0</v>
      </c>
      <c r="Q716" s="261"/>
      <c r="R716" s="260"/>
      <c r="S716" s="262">
        <f t="shared" si="489"/>
        <v>0</v>
      </c>
      <c r="T716" s="268"/>
      <c r="U716" s="263">
        <f t="shared" si="490"/>
        <v>0</v>
      </c>
      <c r="V716" s="64"/>
      <c r="W716" s="210">
        <f t="shared" si="501"/>
        <v>0</v>
      </c>
      <c r="X716" s="210" t="str">
        <f t="shared" si="491"/>
        <v>-</v>
      </c>
      <c r="Y716" s="210" t="e">
        <f>IF(X716, MATCH(J716, Y!$F$62:$H$62, 0), 0)</f>
        <v>#VALUE!</v>
      </c>
      <c r="Z716" s="210" cm="1">
        <f t="array" ref="Z716">IFERROR(IF($X716, INDEX(Appliances, $W716, $Y716+3), 0), 0)</f>
        <v>0</v>
      </c>
      <c r="AA716" s="64"/>
      <c r="AB716" s="211" t="b">
        <f t="shared" si="483"/>
        <v>0</v>
      </c>
      <c r="AC716" s="211" cm="1">
        <f t="array" ref="AC716">IF($AB716, INDEX(Appliances, $W716, 9), 0)</f>
        <v>0</v>
      </c>
      <c r="AD716" s="211" cm="1">
        <f t="array" ref="AD716">IF($AB716, INDEX(Appliances, $W716, 10), 0)</f>
        <v>0</v>
      </c>
      <c r="AE716" s="212">
        <f t="shared" si="492"/>
        <v>0</v>
      </c>
      <c r="AF716" s="213">
        <f t="shared" si="493"/>
        <v>0</v>
      </c>
      <c r="AG716" s="222" t="str">
        <f t="shared" si="494"/>
        <v>-</v>
      </c>
      <c r="AH716" s="210">
        <f>_xlfn.MAXIFS(Y!$F$61:$J$61, Y!$F$61:$J$61, "&lt;="&amp;AG716)</f>
        <v>0</v>
      </c>
      <c r="AI716" s="210" cm="1">
        <f t="array" ref="AI716">IFERROR(IF(AE716&gt;0, INDEX(Appliances, $W716, MATCH($AH716, Y!$F$61:$J$61, 0)+3),0), 0)</f>
        <v>0</v>
      </c>
      <c r="AJ716" s="64"/>
      <c r="AK716" s="211" t="b">
        <f t="shared" si="484"/>
        <v>0</v>
      </c>
      <c r="AL716" s="211" cm="1">
        <f t="array" ref="AL716">IF($AK716, INDEX(Appliances, $W716, 9), 0)</f>
        <v>0</v>
      </c>
      <c r="AM716" s="211" cm="1">
        <f t="array" ref="AM716">IF($AK716, INDEX(Appliances, $W716, 10), 0)</f>
        <v>0</v>
      </c>
      <c r="AN716" s="212">
        <f t="shared" si="495"/>
        <v>0</v>
      </c>
      <c r="AO716" s="213">
        <f t="shared" si="496"/>
        <v>0</v>
      </c>
      <c r="AP716" s="222" t="str">
        <f t="shared" si="497"/>
        <v>-</v>
      </c>
      <c r="AQ716" s="210">
        <f>_xlfn.MAXIFS(Y!$F$61:$J$61, Y!$F$61:$J$61, "&lt;="&amp;AP716)</f>
        <v>0</v>
      </c>
      <c r="AR716" s="210" cm="1">
        <f t="array" ref="AR716">IFERROR(IF(AN716&gt;0, INDEX(Appliances, $W716, MATCH($AQ716, Y!$F$61:$J$61, 0)+3),0), 0)</f>
        <v>0</v>
      </c>
      <c r="AS716" s="64"/>
      <c r="AT716" s="211" t="b">
        <f t="shared" si="485"/>
        <v>0</v>
      </c>
      <c r="AU716" s="211">
        <f t="shared" si="486"/>
        <v>0</v>
      </c>
      <c r="AV716" s="211">
        <f t="shared" si="487"/>
        <v>0</v>
      </c>
      <c r="AW716" s="212">
        <f t="shared" si="498"/>
        <v>0</v>
      </c>
      <c r="AX716" s="213">
        <f t="shared" si="499"/>
        <v>0</v>
      </c>
      <c r="AY716" s="222" t="str">
        <f t="shared" si="500"/>
        <v>-</v>
      </c>
      <c r="AZ716" s="210">
        <f>_xlfn.MAXIFS(Y!$F$61:$J$61, Y!$F$61:$J$61, "&lt;="&amp;AY716)</f>
        <v>0</v>
      </c>
      <c r="BA716" s="210" cm="1">
        <f t="array" ref="BA716">IFERROR(IF(AW716&gt;0, INDEX(Appliances, $W716, MATCH($AQ716, Y!$F$61:$J$61, 0)+3),0), 0)</f>
        <v>0</v>
      </c>
      <c r="BB716" s="64"/>
    </row>
    <row r="717" spans="1:54" s="264" customFormat="1" ht="12" x14ac:dyDescent="0.2">
      <c r="A717" s="64"/>
      <c r="B717" s="251">
        <v>695</v>
      </c>
      <c r="C717" s="255"/>
      <c r="D717" s="255"/>
      <c r="E717" s="256"/>
      <c r="F717" s="257" t="str">
        <f>IFERROR(VLOOKUP(E717, Z!$A$2:$C$4127, 3, FALSE), "")</f>
        <v/>
      </c>
      <c r="G717" s="258"/>
      <c r="H717" s="255"/>
      <c r="I717" s="255"/>
      <c r="J717" s="256"/>
      <c r="K717" s="259"/>
      <c r="L717" s="260"/>
      <c r="M717" s="253">
        <f t="shared" si="482"/>
        <v>0</v>
      </c>
      <c r="N717" s="261"/>
      <c r="O717" s="260"/>
      <c r="P717" s="253">
        <f t="shared" si="488"/>
        <v>0</v>
      </c>
      <c r="Q717" s="261"/>
      <c r="R717" s="260"/>
      <c r="S717" s="262">
        <f t="shared" si="489"/>
        <v>0</v>
      </c>
      <c r="T717" s="268"/>
      <c r="U717" s="263">
        <f t="shared" si="490"/>
        <v>0</v>
      </c>
      <c r="V717" s="64"/>
      <c r="W717" s="210">
        <f t="shared" si="501"/>
        <v>0</v>
      </c>
      <c r="X717" s="210" t="str">
        <f t="shared" si="491"/>
        <v>-</v>
      </c>
      <c r="Y717" s="210" t="e">
        <f>IF(X717, MATCH(J717, Y!$F$62:$H$62, 0), 0)</f>
        <v>#VALUE!</v>
      </c>
      <c r="Z717" s="210" cm="1">
        <f t="array" ref="Z717">IFERROR(IF($X717, INDEX(Appliances, $W717, $Y717+3), 0), 0)</f>
        <v>0</v>
      </c>
      <c r="AA717" s="64"/>
      <c r="AB717" s="211" t="b">
        <f t="shared" si="483"/>
        <v>0</v>
      </c>
      <c r="AC717" s="211" cm="1">
        <f t="array" ref="AC717">IF($AB717, INDEX(Appliances, $W717, 9), 0)</f>
        <v>0</v>
      </c>
      <c r="AD717" s="211" cm="1">
        <f t="array" ref="AD717">IF($AB717, INDEX(Appliances, $W717, 10), 0)</f>
        <v>0</v>
      </c>
      <c r="AE717" s="212">
        <f t="shared" si="492"/>
        <v>0</v>
      </c>
      <c r="AF717" s="213">
        <f t="shared" si="493"/>
        <v>0</v>
      </c>
      <c r="AG717" s="222" t="str">
        <f t="shared" si="494"/>
        <v>-</v>
      </c>
      <c r="AH717" s="210">
        <f>_xlfn.MAXIFS(Y!$F$61:$J$61, Y!$F$61:$J$61, "&lt;="&amp;AG717)</f>
        <v>0</v>
      </c>
      <c r="AI717" s="210" cm="1">
        <f t="array" ref="AI717">IFERROR(IF(AE717&gt;0, INDEX(Appliances, $W717, MATCH($AH717, Y!$F$61:$J$61, 0)+3),0), 0)</f>
        <v>0</v>
      </c>
      <c r="AJ717" s="64"/>
      <c r="AK717" s="211" t="b">
        <f t="shared" si="484"/>
        <v>0</v>
      </c>
      <c r="AL717" s="211" cm="1">
        <f t="array" ref="AL717">IF($AK717, INDEX(Appliances, $W717, 9), 0)</f>
        <v>0</v>
      </c>
      <c r="AM717" s="211" cm="1">
        <f t="array" ref="AM717">IF($AK717, INDEX(Appliances, $W717, 10), 0)</f>
        <v>0</v>
      </c>
      <c r="AN717" s="212">
        <f t="shared" si="495"/>
        <v>0</v>
      </c>
      <c r="AO717" s="213">
        <f t="shared" si="496"/>
        <v>0</v>
      </c>
      <c r="AP717" s="222" t="str">
        <f t="shared" si="497"/>
        <v>-</v>
      </c>
      <c r="AQ717" s="210">
        <f>_xlfn.MAXIFS(Y!$F$61:$J$61, Y!$F$61:$J$61, "&lt;="&amp;AP717)</f>
        <v>0</v>
      </c>
      <c r="AR717" s="210" cm="1">
        <f t="array" ref="AR717">IFERROR(IF(AN717&gt;0, INDEX(Appliances, $W717, MATCH($AQ717, Y!$F$61:$J$61, 0)+3),0), 0)</f>
        <v>0</v>
      </c>
      <c r="AS717" s="64"/>
      <c r="AT717" s="211" t="b">
        <f t="shared" si="485"/>
        <v>0</v>
      </c>
      <c r="AU717" s="211">
        <f t="shared" si="486"/>
        <v>0</v>
      </c>
      <c r="AV717" s="211">
        <f t="shared" si="487"/>
        <v>0</v>
      </c>
      <c r="AW717" s="212">
        <f t="shared" si="498"/>
        <v>0</v>
      </c>
      <c r="AX717" s="213">
        <f t="shared" si="499"/>
        <v>0</v>
      </c>
      <c r="AY717" s="222" t="str">
        <f t="shared" si="500"/>
        <v>-</v>
      </c>
      <c r="AZ717" s="210">
        <f>_xlfn.MAXIFS(Y!$F$61:$J$61, Y!$F$61:$J$61, "&lt;="&amp;AY717)</f>
        <v>0</v>
      </c>
      <c r="BA717" s="210" cm="1">
        <f t="array" ref="BA717">IFERROR(IF(AW717&gt;0, INDEX(Appliances, $W717, MATCH($AQ717, Y!$F$61:$J$61, 0)+3),0), 0)</f>
        <v>0</v>
      </c>
      <c r="BB717" s="64"/>
    </row>
    <row r="718" spans="1:54" s="264" customFormat="1" ht="12" x14ac:dyDescent="0.2">
      <c r="A718" s="64"/>
      <c r="B718" s="251">
        <v>696</v>
      </c>
      <c r="C718" s="255"/>
      <c r="D718" s="255"/>
      <c r="E718" s="256"/>
      <c r="F718" s="257" t="str">
        <f>IFERROR(VLOOKUP(E718, Z!$A$2:$C$4127, 3, FALSE), "")</f>
        <v/>
      </c>
      <c r="G718" s="258"/>
      <c r="H718" s="255"/>
      <c r="I718" s="255"/>
      <c r="J718" s="256"/>
      <c r="K718" s="259"/>
      <c r="L718" s="260"/>
      <c r="M718" s="253">
        <f t="shared" si="482"/>
        <v>0</v>
      </c>
      <c r="N718" s="261"/>
      <c r="O718" s="260"/>
      <c r="P718" s="253">
        <f t="shared" si="488"/>
        <v>0</v>
      </c>
      <c r="Q718" s="261"/>
      <c r="R718" s="260"/>
      <c r="S718" s="262">
        <f t="shared" si="489"/>
        <v>0</v>
      </c>
      <c r="T718" s="268"/>
      <c r="U718" s="263">
        <f t="shared" si="490"/>
        <v>0</v>
      </c>
      <c r="V718" s="64"/>
      <c r="W718" s="210">
        <f t="shared" si="501"/>
        <v>0</v>
      </c>
      <c r="X718" s="210" t="str">
        <f t="shared" si="491"/>
        <v>-</v>
      </c>
      <c r="Y718" s="210" t="e">
        <f>IF(X718, MATCH(J718, Y!$F$62:$H$62, 0), 0)</f>
        <v>#VALUE!</v>
      </c>
      <c r="Z718" s="210" cm="1">
        <f t="array" ref="Z718">IFERROR(IF($X718, INDEX(Appliances, $W718, $Y718+3), 0), 0)</f>
        <v>0</v>
      </c>
      <c r="AA718" s="64"/>
      <c r="AB718" s="211" t="b">
        <f t="shared" si="483"/>
        <v>0</v>
      </c>
      <c r="AC718" s="211" cm="1">
        <f t="array" ref="AC718">IF($AB718, INDEX(Appliances, $W718, 9), 0)</f>
        <v>0</v>
      </c>
      <c r="AD718" s="211" cm="1">
        <f t="array" ref="AD718">IF($AB718, INDEX(Appliances, $W718, 10), 0)</f>
        <v>0</v>
      </c>
      <c r="AE718" s="212">
        <f t="shared" si="492"/>
        <v>0</v>
      </c>
      <c r="AF718" s="213">
        <f t="shared" si="493"/>
        <v>0</v>
      </c>
      <c r="AG718" s="222" t="str">
        <f t="shared" si="494"/>
        <v>-</v>
      </c>
      <c r="AH718" s="210">
        <f>_xlfn.MAXIFS(Y!$F$61:$J$61, Y!$F$61:$J$61, "&lt;="&amp;AG718)</f>
        <v>0</v>
      </c>
      <c r="AI718" s="210" cm="1">
        <f t="array" ref="AI718">IFERROR(IF(AE718&gt;0, INDEX(Appliances, $W718, MATCH($AH718, Y!$F$61:$J$61, 0)+3),0), 0)</f>
        <v>0</v>
      </c>
      <c r="AJ718" s="64"/>
      <c r="AK718" s="211" t="b">
        <f t="shared" si="484"/>
        <v>0</v>
      </c>
      <c r="AL718" s="211" cm="1">
        <f t="array" ref="AL718">IF($AK718, INDEX(Appliances, $W718, 9), 0)</f>
        <v>0</v>
      </c>
      <c r="AM718" s="211" cm="1">
        <f t="array" ref="AM718">IF($AK718, INDEX(Appliances, $W718, 10), 0)</f>
        <v>0</v>
      </c>
      <c r="AN718" s="212">
        <f t="shared" si="495"/>
        <v>0</v>
      </c>
      <c r="AO718" s="213">
        <f t="shared" si="496"/>
        <v>0</v>
      </c>
      <c r="AP718" s="222" t="str">
        <f t="shared" si="497"/>
        <v>-</v>
      </c>
      <c r="AQ718" s="210">
        <f>_xlfn.MAXIFS(Y!$F$61:$J$61, Y!$F$61:$J$61, "&lt;="&amp;AP718)</f>
        <v>0</v>
      </c>
      <c r="AR718" s="210" cm="1">
        <f t="array" ref="AR718">IFERROR(IF(AN718&gt;0, INDEX(Appliances, $W718, MATCH($AQ718, Y!$F$61:$J$61, 0)+3),0), 0)</f>
        <v>0</v>
      </c>
      <c r="AS718" s="64"/>
      <c r="AT718" s="211" t="b">
        <f t="shared" si="485"/>
        <v>0</v>
      </c>
      <c r="AU718" s="211">
        <f t="shared" si="486"/>
        <v>0</v>
      </c>
      <c r="AV718" s="211">
        <f t="shared" si="487"/>
        <v>0</v>
      </c>
      <c r="AW718" s="212">
        <f t="shared" si="498"/>
        <v>0</v>
      </c>
      <c r="AX718" s="213">
        <f t="shared" si="499"/>
        <v>0</v>
      </c>
      <c r="AY718" s="222" t="str">
        <f t="shared" si="500"/>
        <v>-</v>
      </c>
      <c r="AZ718" s="210">
        <f>_xlfn.MAXIFS(Y!$F$61:$J$61, Y!$F$61:$J$61, "&lt;="&amp;AY718)</f>
        <v>0</v>
      </c>
      <c r="BA718" s="210" cm="1">
        <f t="array" ref="BA718">IFERROR(IF(AW718&gt;0, INDEX(Appliances, $W718, MATCH($AQ718, Y!$F$61:$J$61, 0)+3),0), 0)</f>
        <v>0</v>
      </c>
      <c r="BB718" s="64"/>
    </row>
    <row r="719" spans="1:54" s="264" customFormat="1" ht="12" x14ac:dyDescent="0.2">
      <c r="A719" s="64"/>
      <c r="B719" s="251">
        <v>697</v>
      </c>
      <c r="C719" s="255"/>
      <c r="D719" s="255"/>
      <c r="E719" s="256"/>
      <c r="F719" s="257" t="str">
        <f>IFERROR(VLOOKUP(E719, Z!$A$2:$C$4127, 3, FALSE), "")</f>
        <v/>
      </c>
      <c r="G719" s="258"/>
      <c r="H719" s="255"/>
      <c r="I719" s="255"/>
      <c r="J719" s="256"/>
      <c r="K719" s="259"/>
      <c r="L719" s="260"/>
      <c r="M719" s="253">
        <f t="shared" si="482"/>
        <v>0</v>
      </c>
      <c r="N719" s="261"/>
      <c r="O719" s="260"/>
      <c r="P719" s="253">
        <f t="shared" si="488"/>
        <v>0</v>
      </c>
      <c r="Q719" s="261"/>
      <c r="R719" s="260"/>
      <c r="S719" s="262">
        <f t="shared" si="489"/>
        <v>0</v>
      </c>
      <c r="T719" s="268"/>
      <c r="U719" s="263">
        <f t="shared" si="490"/>
        <v>0</v>
      </c>
      <c r="V719" s="64"/>
      <c r="W719" s="210">
        <f t="shared" si="501"/>
        <v>0</v>
      </c>
      <c r="X719" s="210" t="str">
        <f t="shared" si="491"/>
        <v>-</v>
      </c>
      <c r="Y719" s="210" t="e">
        <f>IF(X719, MATCH(J719, Y!$F$62:$H$62, 0), 0)</f>
        <v>#VALUE!</v>
      </c>
      <c r="Z719" s="210" cm="1">
        <f t="array" ref="Z719">IFERROR(IF($X719, INDEX(Appliances, $W719, $Y719+3), 0), 0)</f>
        <v>0</v>
      </c>
      <c r="AA719" s="64"/>
      <c r="AB719" s="211" t="b">
        <f t="shared" si="483"/>
        <v>0</v>
      </c>
      <c r="AC719" s="211" cm="1">
        <f t="array" ref="AC719">IF($AB719, INDEX(Appliances, $W719, 9), 0)</f>
        <v>0</v>
      </c>
      <c r="AD719" s="211" cm="1">
        <f t="array" ref="AD719">IF($AB719, INDEX(Appliances, $W719, 10), 0)</f>
        <v>0</v>
      </c>
      <c r="AE719" s="212">
        <f t="shared" si="492"/>
        <v>0</v>
      </c>
      <c r="AF719" s="213">
        <f t="shared" si="493"/>
        <v>0</v>
      </c>
      <c r="AG719" s="222" t="str">
        <f t="shared" si="494"/>
        <v>-</v>
      </c>
      <c r="AH719" s="210">
        <f>_xlfn.MAXIFS(Y!$F$61:$J$61, Y!$F$61:$J$61, "&lt;="&amp;AG719)</f>
        <v>0</v>
      </c>
      <c r="AI719" s="210" cm="1">
        <f t="array" ref="AI719">IFERROR(IF(AE719&gt;0, INDEX(Appliances, $W719, MATCH($AH719, Y!$F$61:$J$61, 0)+3),0), 0)</f>
        <v>0</v>
      </c>
      <c r="AJ719" s="64"/>
      <c r="AK719" s="211" t="b">
        <f t="shared" si="484"/>
        <v>0</v>
      </c>
      <c r="AL719" s="211" cm="1">
        <f t="array" ref="AL719">IF($AK719, INDEX(Appliances, $W719, 9), 0)</f>
        <v>0</v>
      </c>
      <c r="AM719" s="211" cm="1">
        <f t="array" ref="AM719">IF($AK719, INDEX(Appliances, $W719, 10), 0)</f>
        <v>0</v>
      </c>
      <c r="AN719" s="212">
        <f t="shared" si="495"/>
        <v>0</v>
      </c>
      <c r="AO719" s="213">
        <f t="shared" si="496"/>
        <v>0</v>
      </c>
      <c r="AP719" s="222" t="str">
        <f t="shared" si="497"/>
        <v>-</v>
      </c>
      <c r="AQ719" s="210">
        <f>_xlfn.MAXIFS(Y!$F$61:$J$61, Y!$F$61:$J$61, "&lt;="&amp;AP719)</f>
        <v>0</v>
      </c>
      <c r="AR719" s="210" cm="1">
        <f t="array" ref="AR719">IFERROR(IF(AN719&gt;0, INDEX(Appliances, $W719, MATCH($AQ719, Y!$F$61:$J$61, 0)+3),0), 0)</f>
        <v>0</v>
      </c>
      <c r="AS719" s="64"/>
      <c r="AT719" s="211" t="b">
        <f t="shared" si="485"/>
        <v>0</v>
      </c>
      <c r="AU719" s="211">
        <f t="shared" si="486"/>
        <v>0</v>
      </c>
      <c r="AV719" s="211">
        <f t="shared" si="487"/>
        <v>0</v>
      </c>
      <c r="AW719" s="212">
        <f t="shared" si="498"/>
        <v>0</v>
      </c>
      <c r="AX719" s="213">
        <f t="shared" si="499"/>
        <v>0</v>
      </c>
      <c r="AY719" s="222" t="str">
        <f t="shared" si="500"/>
        <v>-</v>
      </c>
      <c r="AZ719" s="210">
        <f>_xlfn.MAXIFS(Y!$F$61:$J$61, Y!$F$61:$J$61, "&lt;="&amp;AY719)</f>
        <v>0</v>
      </c>
      <c r="BA719" s="210" cm="1">
        <f t="array" ref="BA719">IFERROR(IF(AW719&gt;0, INDEX(Appliances, $W719, MATCH($AQ719, Y!$F$61:$J$61, 0)+3),0), 0)</f>
        <v>0</v>
      </c>
      <c r="BB719" s="64"/>
    </row>
    <row r="720" spans="1:54" s="264" customFormat="1" ht="12" x14ac:dyDescent="0.2">
      <c r="A720" s="64"/>
      <c r="B720" s="251">
        <v>698</v>
      </c>
      <c r="C720" s="255"/>
      <c r="D720" s="255"/>
      <c r="E720" s="256"/>
      <c r="F720" s="257" t="str">
        <f>IFERROR(VLOOKUP(E720, Z!$A$2:$C$4127, 3, FALSE), "")</f>
        <v/>
      </c>
      <c r="G720" s="258"/>
      <c r="H720" s="255"/>
      <c r="I720" s="255"/>
      <c r="J720" s="256"/>
      <c r="K720" s="259"/>
      <c r="L720" s="260"/>
      <c r="M720" s="253">
        <f t="shared" si="482"/>
        <v>0</v>
      </c>
      <c r="N720" s="261"/>
      <c r="O720" s="260"/>
      <c r="P720" s="253">
        <f t="shared" si="488"/>
        <v>0</v>
      </c>
      <c r="Q720" s="261"/>
      <c r="R720" s="260"/>
      <c r="S720" s="262">
        <f t="shared" si="489"/>
        <v>0</v>
      </c>
      <c r="T720" s="268"/>
      <c r="U720" s="263">
        <f t="shared" si="490"/>
        <v>0</v>
      </c>
      <c r="V720" s="64"/>
      <c r="W720" s="210">
        <f t="shared" si="501"/>
        <v>0</v>
      </c>
      <c r="X720" s="210" t="str">
        <f t="shared" si="491"/>
        <v>-</v>
      </c>
      <c r="Y720" s="210" t="e">
        <f>IF(X720, MATCH(J720, Y!$F$62:$H$62, 0), 0)</f>
        <v>#VALUE!</v>
      </c>
      <c r="Z720" s="210" cm="1">
        <f t="array" ref="Z720">IFERROR(IF($X720, INDEX(Appliances, $W720, $Y720+3), 0), 0)</f>
        <v>0</v>
      </c>
      <c r="AA720" s="64"/>
      <c r="AB720" s="211" t="b">
        <f t="shared" si="483"/>
        <v>0</v>
      </c>
      <c r="AC720" s="211" cm="1">
        <f t="array" ref="AC720">IF($AB720, INDEX(Appliances, $W720, 9), 0)</f>
        <v>0</v>
      </c>
      <c r="AD720" s="211" cm="1">
        <f t="array" ref="AD720">IF($AB720, INDEX(Appliances, $W720, 10), 0)</f>
        <v>0</v>
      </c>
      <c r="AE720" s="212">
        <f t="shared" si="492"/>
        <v>0</v>
      </c>
      <c r="AF720" s="213">
        <f t="shared" si="493"/>
        <v>0</v>
      </c>
      <c r="AG720" s="222" t="str">
        <f t="shared" si="494"/>
        <v>-</v>
      </c>
      <c r="AH720" s="210">
        <f>_xlfn.MAXIFS(Y!$F$61:$J$61, Y!$F$61:$J$61, "&lt;="&amp;AG720)</f>
        <v>0</v>
      </c>
      <c r="AI720" s="210" cm="1">
        <f t="array" ref="AI720">IFERROR(IF(AE720&gt;0, INDEX(Appliances, $W720, MATCH($AH720, Y!$F$61:$J$61, 0)+3),0), 0)</f>
        <v>0</v>
      </c>
      <c r="AJ720" s="64"/>
      <c r="AK720" s="211" t="b">
        <f t="shared" si="484"/>
        <v>0</v>
      </c>
      <c r="AL720" s="211" cm="1">
        <f t="array" ref="AL720">IF($AK720, INDEX(Appliances, $W720, 9), 0)</f>
        <v>0</v>
      </c>
      <c r="AM720" s="211" cm="1">
        <f t="array" ref="AM720">IF($AK720, INDEX(Appliances, $W720, 10), 0)</f>
        <v>0</v>
      </c>
      <c r="AN720" s="212">
        <f t="shared" si="495"/>
        <v>0</v>
      </c>
      <c r="AO720" s="213">
        <f t="shared" si="496"/>
        <v>0</v>
      </c>
      <c r="AP720" s="222" t="str">
        <f t="shared" si="497"/>
        <v>-</v>
      </c>
      <c r="AQ720" s="210">
        <f>_xlfn.MAXIFS(Y!$F$61:$J$61, Y!$F$61:$J$61, "&lt;="&amp;AP720)</f>
        <v>0</v>
      </c>
      <c r="AR720" s="210" cm="1">
        <f t="array" ref="AR720">IFERROR(IF(AN720&gt;0, INDEX(Appliances, $W720, MATCH($AQ720, Y!$F$61:$J$61, 0)+3),0), 0)</f>
        <v>0</v>
      </c>
      <c r="AS720" s="64"/>
      <c r="AT720" s="211" t="b">
        <f t="shared" si="485"/>
        <v>0</v>
      </c>
      <c r="AU720" s="211">
        <f t="shared" si="486"/>
        <v>0</v>
      </c>
      <c r="AV720" s="211">
        <f t="shared" si="487"/>
        <v>0</v>
      </c>
      <c r="AW720" s="212">
        <f t="shared" si="498"/>
        <v>0</v>
      </c>
      <c r="AX720" s="213">
        <f t="shared" si="499"/>
        <v>0</v>
      </c>
      <c r="AY720" s="222" t="str">
        <f t="shared" si="500"/>
        <v>-</v>
      </c>
      <c r="AZ720" s="210">
        <f>_xlfn.MAXIFS(Y!$F$61:$J$61, Y!$F$61:$J$61, "&lt;="&amp;AY720)</f>
        <v>0</v>
      </c>
      <c r="BA720" s="210" cm="1">
        <f t="array" ref="BA720">IFERROR(IF(AW720&gt;0, INDEX(Appliances, $W720, MATCH($AQ720, Y!$F$61:$J$61, 0)+3),0), 0)</f>
        <v>0</v>
      </c>
      <c r="BB720" s="64"/>
    </row>
    <row r="721" spans="1:54" s="264" customFormat="1" ht="12" x14ac:dyDescent="0.2">
      <c r="A721" s="64"/>
      <c r="B721" s="251">
        <v>699</v>
      </c>
      <c r="C721" s="255"/>
      <c r="D721" s="255"/>
      <c r="E721" s="256"/>
      <c r="F721" s="257" t="str">
        <f>IFERROR(VLOOKUP(E721, Z!$A$2:$C$4127, 3, FALSE), "")</f>
        <v/>
      </c>
      <c r="G721" s="258"/>
      <c r="H721" s="255"/>
      <c r="I721" s="255"/>
      <c r="J721" s="256"/>
      <c r="K721" s="259"/>
      <c r="L721" s="260"/>
      <c r="M721" s="253">
        <f t="shared" si="482"/>
        <v>0</v>
      </c>
      <c r="N721" s="261"/>
      <c r="O721" s="260"/>
      <c r="P721" s="253">
        <f t="shared" si="488"/>
        <v>0</v>
      </c>
      <c r="Q721" s="261"/>
      <c r="R721" s="260"/>
      <c r="S721" s="262">
        <f t="shared" si="489"/>
        <v>0</v>
      </c>
      <c r="T721" s="268"/>
      <c r="U721" s="263">
        <f t="shared" si="490"/>
        <v>0</v>
      </c>
      <c r="V721" s="64"/>
      <c r="W721" s="210">
        <f t="shared" si="501"/>
        <v>0</v>
      </c>
      <c r="X721" s="210" t="str">
        <f t="shared" si="491"/>
        <v>-</v>
      </c>
      <c r="Y721" s="210" t="e">
        <f>IF(X721, MATCH(J721, Y!$F$62:$H$62, 0), 0)</f>
        <v>#VALUE!</v>
      </c>
      <c r="Z721" s="210" cm="1">
        <f t="array" ref="Z721">IFERROR(IF($X721, INDEX(Appliances, $W721, $Y721+3), 0), 0)</f>
        <v>0</v>
      </c>
      <c r="AA721" s="64"/>
      <c r="AB721" s="211" t="b">
        <f t="shared" si="483"/>
        <v>0</v>
      </c>
      <c r="AC721" s="211" cm="1">
        <f t="array" ref="AC721">IF($AB721, INDEX(Appliances, $W721, 9), 0)</f>
        <v>0</v>
      </c>
      <c r="AD721" s="211" cm="1">
        <f t="array" ref="AD721">IF($AB721, INDEX(Appliances, $W721, 10), 0)</f>
        <v>0</v>
      </c>
      <c r="AE721" s="212">
        <f t="shared" si="492"/>
        <v>0</v>
      </c>
      <c r="AF721" s="213">
        <f t="shared" si="493"/>
        <v>0</v>
      </c>
      <c r="AG721" s="222" t="str">
        <f t="shared" si="494"/>
        <v>-</v>
      </c>
      <c r="AH721" s="210">
        <f>_xlfn.MAXIFS(Y!$F$61:$J$61, Y!$F$61:$J$61, "&lt;="&amp;AG721)</f>
        <v>0</v>
      </c>
      <c r="AI721" s="210" cm="1">
        <f t="array" ref="AI721">IFERROR(IF(AE721&gt;0, INDEX(Appliances, $W721, MATCH($AH721, Y!$F$61:$J$61, 0)+3),0), 0)</f>
        <v>0</v>
      </c>
      <c r="AJ721" s="64"/>
      <c r="AK721" s="211" t="b">
        <f t="shared" si="484"/>
        <v>0</v>
      </c>
      <c r="AL721" s="211" cm="1">
        <f t="array" ref="AL721">IF($AK721, INDEX(Appliances, $W721, 9), 0)</f>
        <v>0</v>
      </c>
      <c r="AM721" s="211" cm="1">
        <f t="array" ref="AM721">IF($AK721, INDEX(Appliances, $W721, 10), 0)</f>
        <v>0</v>
      </c>
      <c r="AN721" s="212">
        <f t="shared" si="495"/>
        <v>0</v>
      </c>
      <c r="AO721" s="213">
        <f t="shared" si="496"/>
        <v>0</v>
      </c>
      <c r="AP721" s="222" t="str">
        <f t="shared" si="497"/>
        <v>-</v>
      </c>
      <c r="AQ721" s="210">
        <f>_xlfn.MAXIFS(Y!$F$61:$J$61, Y!$F$61:$J$61, "&lt;="&amp;AP721)</f>
        <v>0</v>
      </c>
      <c r="AR721" s="210" cm="1">
        <f t="array" ref="AR721">IFERROR(IF(AN721&gt;0, INDEX(Appliances, $W721, MATCH($AQ721, Y!$F$61:$J$61, 0)+3),0), 0)</f>
        <v>0</v>
      </c>
      <c r="AS721" s="64"/>
      <c r="AT721" s="211" t="b">
        <f t="shared" si="485"/>
        <v>0</v>
      </c>
      <c r="AU721" s="211">
        <f t="shared" si="486"/>
        <v>0</v>
      </c>
      <c r="AV721" s="211">
        <f t="shared" si="487"/>
        <v>0</v>
      </c>
      <c r="AW721" s="212">
        <f t="shared" si="498"/>
        <v>0</v>
      </c>
      <c r="AX721" s="213">
        <f t="shared" si="499"/>
        <v>0</v>
      </c>
      <c r="AY721" s="222" t="str">
        <f t="shared" si="500"/>
        <v>-</v>
      </c>
      <c r="AZ721" s="210">
        <f>_xlfn.MAXIFS(Y!$F$61:$J$61, Y!$F$61:$J$61, "&lt;="&amp;AY721)</f>
        <v>0</v>
      </c>
      <c r="BA721" s="210" cm="1">
        <f t="array" ref="BA721">IFERROR(IF(AW721&gt;0, INDEX(Appliances, $W721, MATCH($AQ721, Y!$F$61:$J$61, 0)+3),0), 0)</f>
        <v>0</v>
      </c>
      <c r="BB721" s="64"/>
    </row>
    <row r="722" spans="1:54" s="264" customFormat="1" ht="12" x14ac:dyDescent="0.2">
      <c r="A722" s="64"/>
      <c r="B722" s="251">
        <v>700</v>
      </c>
      <c r="C722" s="255"/>
      <c r="D722" s="255"/>
      <c r="E722" s="256"/>
      <c r="F722" s="257" t="str">
        <f>IFERROR(VLOOKUP(E722, Z!$A$2:$C$4127, 3, FALSE), "")</f>
        <v/>
      </c>
      <c r="G722" s="258"/>
      <c r="H722" s="255"/>
      <c r="I722" s="255"/>
      <c r="J722" s="256"/>
      <c r="K722" s="259"/>
      <c r="L722" s="260"/>
      <c r="M722" s="253">
        <f t="shared" si="482"/>
        <v>0</v>
      </c>
      <c r="N722" s="261"/>
      <c r="O722" s="260"/>
      <c r="P722" s="253">
        <f t="shared" si="488"/>
        <v>0</v>
      </c>
      <c r="Q722" s="261"/>
      <c r="R722" s="260"/>
      <c r="S722" s="262">
        <f t="shared" si="489"/>
        <v>0</v>
      </c>
      <c r="T722" s="268"/>
      <c r="U722" s="263">
        <f t="shared" si="490"/>
        <v>0</v>
      </c>
      <c r="V722" s="64"/>
      <c r="W722" s="210">
        <f t="shared" si="501"/>
        <v>0</v>
      </c>
      <c r="X722" s="210" t="str">
        <f t="shared" si="491"/>
        <v>-</v>
      </c>
      <c r="Y722" s="210" t="e">
        <f>IF(X722, MATCH(J722, Y!$F$62:$H$62, 0), 0)</f>
        <v>#VALUE!</v>
      </c>
      <c r="Z722" s="210" cm="1">
        <f t="array" ref="Z722">IFERROR(IF($X722, INDEX(Appliances, $W722, $Y722+3), 0), 0)</f>
        <v>0</v>
      </c>
      <c r="AA722" s="64"/>
      <c r="AB722" s="211" t="b">
        <f t="shared" si="483"/>
        <v>0</v>
      </c>
      <c r="AC722" s="211" cm="1">
        <f t="array" ref="AC722">IF($AB722, INDEX(Appliances, $W722, 9), 0)</f>
        <v>0</v>
      </c>
      <c r="AD722" s="211" cm="1">
        <f t="array" ref="AD722">IF($AB722, INDEX(Appliances, $W722, 10), 0)</f>
        <v>0</v>
      </c>
      <c r="AE722" s="212">
        <f t="shared" si="492"/>
        <v>0</v>
      </c>
      <c r="AF722" s="213">
        <f t="shared" si="493"/>
        <v>0</v>
      </c>
      <c r="AG722" s="222" t="str">
        <f t="shared" si="494"/>
        <v>-</v>
      </c>
      <c r="AH722" s="210">
        <f>_xlfn.MAXIFS(Y!$F$61:$J$61, Y!$F$61:$J$61, "&lt;="&amp;AG722)</f>
        <v>0</v>
      </c>
      <c r="AI722" s="210" cm="1">
        <f t="array" ref="AI722">IFERROR(IF(AE722&gt;0, INDEX(Appliances, $W722, MATCH($AH722, Y!$F$61:$J$61, 0)+3),0), 0)</f>
        <v>0</v>
      </c>
      <c r="AJ722" s="64"/>
      <c r="AK722" s="211" t="b">
        <f t="shared" si="484"/>
        <v>0</v>
      </c>
      <c r="AL722" s="211" cm="1">
        <f t="array" ref="AL722">IF($AK722, INDEX(Appliances, $W722, 9), 0)</f>
        <v>0</v>
      </c>
      <c r="AM722" s="211" cm="1">
        <f t="array" ref="AM722">IF($AK722, INDEX(Appliances, $W722, 10), 0)</f>
        <v>0</v>
      </c>
      <c r="AN722" s="212">
        <f t="shared" si="495"/>
        <v>0</v>
      </c>
      <c r="AO722" s="213">
        <f t="shared" si="496"/>
        <v>0</v>
      </c>
      <c r="AP722" s="222" t="str">
        <f t="shared" si="497"/>
        <v>-</v>
      </c>
      <c r="AQ722" s="210">
        <f>_xlfn.MAXIFS(Y!$F$61:$J$61, Y!$F$61:$J$61, "&lt;="&amp;AP722)</f>
        <v>0</v>
      </c>
      <c r="AR722" s="210" cm="1">
        <f t="array" ref="AR722">IFERROR(IF(AN722&gt;0, INDEX(Appliances, $W722, MATCH($AQ722, Y!$F$61:$J$61, 0)+3),0), 0)</f>
        <v>0</v>
      </c>
      <c r="AS722" s="64"/>
      <c r="AT722" s="211" t="b">
        <f t="shared" si="485"/>
        <v>0</v>
      </c>
      <c r="AU722" s="211">
        <f t="shared" si="486"/>
        <v>0</v>
      </c>
      <c r="AV722" s="211">
        <f t="shared" si="487"/>
        <v>0</v>
      </c>
      <c r="AW722" s="212">
        <f t="shared" si="498"/>
        <v>0</v>
      </c>
      <c r="AX722" s="213">
        <f t="shared" si="499"/>
        <v>0</v>
      </c>
      <c r="AY722" s="222" t="str">
        <f t="shared" si="500"/>
        <v>-</v>
      </c>
      <c r="AZ722" s="210">
        <f>_xlfn.MAXIFS(Y!$F$61:$J$61, Y!$F$61:$J$61, "&lt;="&amp;AY722)</f>
        <v>0</v>
      </c>
      <c r="BA722" s="210" cm="1">
        <f t="array" ref="BA722">IFERROR(IF(AW722&gt;0, INDEX(Appliances, $W722, MATCH($AQ722, Y!$F$61:$J$61, 0)+3),0), 0)</f>
        <v>0</v>
      </c>
      <c r="BB722" s="64"/>
    </row>
    <row r="723" spans="1:54" s="264" customFormat="1" ht="12" x14ac:dyDescent="0.2">
      <c r="A723" s="64"/>
      <c r="B723" s="251">
        <v>701</v>
      </c>
      <c r="C723" s="255"/>
      <c r="D723" s="255"/>
      <c r="E723" s="256"/>
      <c r="F723" s="257" t="str">
        <f>IFERROR(VLOOKUP(E723, Z!$A$2:$C$4127, 3, FALSE), "")</f>
        <v/>
      </c>
      <c r="G723" s="258"/>
      <c r="H723" s="255"/>
      <c r="I723" s="255"/>
      <c r="J723" s="256"/>
      <c r="K723" s="259"/>
      <c r="L723" s="260"/>
      <c r="M723" s="253">
        <f t="shared" si="482"/>
        <v>0</v>
      </c>
      <c r="N723" s="261"/>
      <c r="O723" s="260"/>
      <c r="P723" s="253">
        <f t="shared" si="488"/>
        <v>0</v>
      </c>
      <c r="Q723" s="261"/>
      <c r="R723" s="260"/>
      <c r="S723" s="262">
        <f t="shared" si="489"/>
        <v>0</v>
      </c>
      <c r="T723" s="268"/>
      <c r="U723" s="263">
        <f t="shared" si="490"/>
        <v>0</v>
      </c>
      <c r="V723" s="64"/>
      <c r="W723" s="210">
        <f t="shared" si="501"/>
        <v>0</v>
      </c>
      <c r="X723" s="210" t="str">
        <f t="shared" si="491"/>
        <v>-</v>
      </c>
      <c r="Y723" s="210" t="e">
        <f>IF(X723, MATCH(J723, Y!$F$62:$H$62, 0), 0)</f>
        <v>#VALUE!</v>
      </c>
      <c r="Z723" s="210" cm="1">
        <f t="array" ref="Z723">IFERROR(IF($X723, INDEX(Appliances, $W723, $Y723+3), 0), 0)</f>
        <v>0</v>
      </c>
      <c r="AA723" s="64"/>
      <c r="AB723" s="211" t="b">
        <f t="shared" si="483"/>
        <v>0</v>
      </c>
      <c r="AC723" s="211" cm="1">
        <f t="array" ref="AC723">IF($AB723, INDEX(Appliances, $W723, 9), 0)</f>
        <v>0</v>
      </c>
      <c r="AD723" s="211" cm="1">
        <f t="array" ref="AD723">IF($AB723, INDEX(Appliances, $W723, 10), 0)</f>
        <v>0</v>
      </c>
      <c r="AE723" s="212">
        <f t="shared" si="492"/>
        <v>0</v>
      </c>
      <c r="AF723" s="213">
        <f t="shared" si="493"/>
        <v>0</v>
      </c>
      <c r="AG723" s="222" t="str">
        <f t="shared" si="494"/>
        <v>-</v>
      </c>
      <c r="AH723" s="210">
        <f>_xlfn.MAXIFS(Y!$F$61:$J$61, Y!$F$61:$J$61, "&lt;="&amp;AG723)</f>
        <v>0</v>
      </c>
      <c r="AI723" s="210" cm="1">
        <f t="array" ref="AI723">IFERROR(IF(AE723&gt;0, INDEX(Appliances, $W723, MATCH($AH723, Y!$F$61:$J$61, 0)+3),0), 0)</f>
        <v>0</v>
      </c>
      <c r="AJ723" s="64"/>
      <c r="AK723" s="211" t="b">
        <f t="shared" si="484"/>
        <v>0</v>
      </c>
      <c r="AL723" s="211" cm="1">
        <f t="array" ref="AL723">IF($AK723, INDEX(Appliances, $W723, 9), 0)</f>
        <v>0</v>
      </c>
      <c r="AM723" s="211" cm="1">
        <f t="array" ref="AM723">IF($AK723, INDEX(Appliances, $W723, 10), 0)</f>
        <v>0</v>
      </c>
      <c r="AN723" s="212">
        <f t="shared" si="495"/>
        <v>0</v>
      </c>
      <c r="AO723" s="213">
        <f t="shared" si="496"/>
        <v>0</v>
      </c>
      <c r="AP723" s="222" t="str">
        <f t="shared" si="497"/>
        <v>-</v>
      </c>
      <c r="AQ723" s="210">
        <f>_xlfn.MAXIFS(Y!$F$61:$J$61, Y!$F$61:$J$61, "&lt;="&amp;AP723)</f>
        <v>0</v>
      </c>
      <c r="AR723" s="210" cm="1">
        <f t="array" ref="AR723">IFERROR(IF(AN723&gt;0, INDEX(Appliances, $W723, MATCH($AQ723, Y!$F$61:$J$61, 0)+3),0), 0)</f>
        <v>0</v>
      </c>
      <c r="AS723" s="64"/>
      <c r="AT723" s="211" t="b">
        <f t="shared" si="485"/>
        <v>0</v>
      </c>
      <c r="AU723" s="211">
        <f t="shared" si="486"/>
        <v>0</v>
      </c>
      <c r="AV723" s="211">
        <f t="shared" si="487"/>
        <v>0</v>
      </c>
      <c r="AW723" s="212">
        <f t="shared" si="498"/>
        <v>0</v>
      </c>
      <c r="AX723" s="213">
        <f t="shared" si="499"/>
        <v>0</v>
      </c>
      <c r="AY723" s="222" t="str">
        <f t="shared" si="500"/>
        <v>-</v>
      </c>
      <c r="AZ723" s="210">
        <f>_xlfn.MAXIFS(Y!$F$61:$J$61, Y!$F$61:$J$61, "&lt;="&amp;AY723)</f>
        <v>0</v>
      </c>
      <c r="BA723" s="210" cm="1">
        <f t="array" ref="BA723">IFERROR(IF(AW723&gt;0, INDEX(Appliances, $W723, MATCH($AQ723, Y!$F$61:$J$61, 0)+3),0), 0)</f>
        <v>0</v>
      </c>
      <c r="BB723" s="64"/>
    </row>
    <row r="724" spans="1:54" s="264" customFormat="1" ht="12" x14ac:dyDescent="0.2">
      <c r="A724" s="64"/>
      <c r="B724" s="251">
        <v>702</v>
      </c>
      <c r="C724" s="255"/>
      <c r="D724" s="255"/>
      <c r="E724" s="256"/>
      <c r="F724" s="257" t="str">
        <f>IFERROR(VLOOKUP(E724, Z!$A$2:$C$4127, 3, FALSE), "")</f>
        <v/>
      </c>
      <c r="G724" s="258"/>
      <c r="H724" s="255"/>
      <c r="I724" s="255"/>
      <c r="J724" s="256"/>
      <c r="K724" s="259"/>
      <c r="L724" s="260"/>
      <c r="M724" s="253">
        <f t="shared" si="482"/>
        <v>0</v>
      </c>
      <c r="N724" s="261"/>
      <c r="O724" s="260"/>
      <c r="P724" s="253">
        <f t="shared" si="488"/>
        <v>0</v>
      </c>
      <c r="Q724" s="261"/>
      <c r="R724" s="260"/>
      <c r="S724" s="262">
        <f t="shared" si="489"/>
        <v>0</v>
      </c>
      <c r="T724" s="268"/>
      <c r="U724" s="263">
        <f t="shared" si="490"/>
        <v>0</v>
      </c>
      <c r="V724" s="64"/>
      <c r="W724" s="210">
        <f t="shared" si="501"/>
        <v>0</v>
      </c>
      <c r="X724" s="210" t="str">
        <f t="shared" si="491"/>
        <v>-</v>
      </c>
      <c r="Y724" s="210" t="e">
        <f>IF(X724, MATCH(J724, Y!$F$62:$H$62, 0), 0)</f>
        <v>#VALUE!</v>
      </c>
      <c r="Z724" s="210" cm="1">
        <f t="array" ref="Z724">IFERROR(IF($X724, INDEX(Appliances, $W724, $Y724+3), 0), 0)</f>
        <v>0</v>
      </c>
      <c r="AA724" s="64"/>
      <c r="AB724" s="211" t="b">
        <f t="shared" si="483"/>
        <v>0</v>
      </c>
      <c r="AC724" s="211" cm="1">
        <f t="array" ref="AC724">IF($AB724, INDEX(Appliances, $W724, 9), 0)</f>
        <v>0</v>
      </c>
      <c r="AD724" s="211" cm="1">
        <f t="array" ref="AD724">IF($AB724, INDEX(Appliances, $W724, 10), 0)</f>
        <v>0</v>
      </c>
      <c r="AE724" s="212">
        <f t="shared" si="492"/>
        <v>0</v>
      </c>
      <c r="AF724" s="213">
        <f t="shared" si="493"/>
        <v>0</v>
      </c>
      <c r="AG724" s="222" t="str">
        <f t="shared" si="494"/>
        <v>-</v>
      </c>
      <c r="AH724" s="210">
        <f>_xlfn.MAXIFS(Y!$F$61:$J$61, Y!$F$61:$J$61, "&lt;="&amp;AG724)</f>
        <v>0</v>
      </c>
      <c r="AI724" s="210" cm="1">
        <f t="array" ref="AI724">IFERROR(IF(AE724&gt;0, INDEX(Appliances, $W724, MATCH($AH724, Y!$F$61:$J$61, 0)+3),0), 0)</f>
        <v>0</v>
      </c>
      <c r="AJ724" s="64"/>
      <c r="AK724" s="211" t="b">
        <f t="shared" si="484"/>
        <v>0</v>
      </c>
      <c r="AL724" s="211" cm="1">
        <f t="array" ref="AL724">IF($AK724, INDEX(Appliances, $W724, 9), 0)</f>
        <v>0</v>
      </c>
      <c r="AM724" s="211" cm="1">
        <f t="array" ref="AM724">IF($AK724, INDEX(Appliances, $W724, 10), 0)</f>
        <v>0</v>
      </c>
      <c r="AN724" s="212">
        <f t="shared" si="495"/>
        <v>0</v>
      </c>
      <c r="AO724" s="213">
        <f t="shared" si="496"/>
        <v>0</v>
      </c>
      <c r="AP724" s="222" t="str">
        <f t="shared" si="497"/>
        <v>-</v>
      </c>
      <c r="AQ724" s="210">
        <f>_xlfn.MAXIFS(Y!$F$61:$J$61, Y!$F$61:$J$61, "&lt;="&amp;AP724)</f>
        <v>0</v>
      </c>
      <c r="AR724" s="210" cm="1">
        <f t="array" ref="AR724">IFERROR(IF(AN724&gt;0, INDEX(Appliances, $W724, MATCH($AQ724, Y!$F$61:$J$61, 0)+3),0), 0)</f>
        <v>0</v>
      </c>
      <c r="AS724" s="64"/>
      <c r="AT724" s="211" t="b">
        <f t="shared" si="485"/>
        <v>0</v>
      </c>
      <c r="AU724" s="211">
        <f t="shared" si="486"/>
        <v>0</v>
      </c>
      <c r="AV724" s="211">
        <f t="shared" si="487"/>
        <v>0</v>
      </c>
      <c r="AW724" s="212">
        <f t="shared" si="498"/>
        <v>0</v>
      </c>
      <c r="AX724" s="213">
        <f t="shared" si="499"/>
        <v>0</v>
      </c>
      <c r="AY724" s="222" t="str">
        <f t="shared" si="500"/>
        <v>-</v>
      </c>
      <c r="AZ724" s="210">
        <f>_xlfn.MAXIFS(Y!$F$61:$J$61, Y!$F$61:$J$61, "&lt;="&amp;AY724)</f>
        <v>0</v>
      </c>
      <c r="BA724" s="210" cm="1">
        <f t="array" ref="BA724">IFERROR(IF(AW724&gt;0, INDEX(Appliances, $W724, MATCH($AQ724, Y!$F$61:$J$61, 0)+3),0), 0)</f>
        <v>0</v>
      </c>
      <c r="BB724" s="64"/>
    </row>
    <row r="725" spans="1:54" s="264" customFormat="1" ht="12" x14ac:dyDescent="0.2">
      <c r="A725" s="64"/>
      <c r="B725" s="251">
        <v>703</v>
      </c>
      <c r="C725" s="255"/>
      <c r="D725" s="255"/>
      <c r="E725" s="256"/>
      <c r="F725" s="257" t="str">
        <f>IFERROR(VLOOKUP(E725, Z!$A$2:$C$4127, 3, FALSE), "")</f>
        <v/>
      </c>
      <c r="G725" s="258"/>
      <c r="H725" s="255"/>
      <c r="I725" s="255"/>
      <c r="J725" s="256"/>
      <c r="K725" s="259"/>
      <c r="L725" s="260"/>
      <c r="M725" s="253">
        <f t="shared" si="482"/>
        <v>0</v>
      </c>
      <c r="N725" s="261"/>
      <c r="O725" s="260"/>
      <c r="P725" s="253">
        <f t="shared" si="488"/>
        <v>0</v>
      </c>
      <c r="Q725" s="261"/>
      <c r="R725" s="260"/>
      <c r="S725" s="262">
        <f t="shared" si="489"/>
        <v>0</v>
      </c>
      <c r="T725" s="268"/>
      <c r="U725" s="263">
        <f t="shared" si="490"/>
        <v>0</v>
      </c>
      <c r="V725" s="64"/>
      <c r="W725" s="210">
        <f t="shared" si="501"/>
        <v>0</v>
      </c>
      <c r="X725" s="210" t="str">
        <f t="shared" si="491"/>
        <v>-</v>
      </c>
      <c r="Y725" s="210" t="e">
        <f>IF(X725, MATCH(J725, Y!$F$62:$H$62, 0), 0)</f>
        <v>#VALUE!</v>
      </c>
      <c r="Z725" s="210" cm="1">
        <f t="array" ref="Z725">IFERROR(IF($X725, INDEX(Appliances, $W725, $Y725+3), 0), 0)</f>
        <v>0</v>
      </c>
      <c r="AA725" s="64"/>
      <c r="AB725" s="211" t="b">
        <f t="shared" si="483"/>
        <v>0</v>
      </c>
      <c r="AC725" s="211" cm="1">
        <f t="array" ref="AC725">IF($AB725, INDEX(Appliances, $W725, 9), 0)</f>
        <v>0</v>
      </c>
      <c r="AD725" s="211" cm="1">
        <f t="array" ref="AD725">IF($AB725, INDEX(Appliances, $W725, 10), 0)</f>
        <v>0</v>
      </c>
      <c r="AE725" s="212">
        <f t="shared" si="492"/>
        <v>0</v>
      </c>
      <c r="AF725" s="213">
        <f t="shared" si="493"/>
        <v>0</v>
      </c>
      <c r="AG725" s="222" t="str">
        <f t="shared" si="494"/>
        <v>-</v>
      </c>
      <c r="AH725" s="210">
        <f>_xlfn.MAXIFS(Y!$F$61:$J$61, Y!$F$61:$J$61, "&lt;="&amp;AG725)</f>
        <v>0</v>
      </c>
      <c r="AI725" s="210" cm="1">
        <f t="array" ref="AI725">IFERROR(IF(AE725&gt;0, INDEX(Appliances, $W725, MATCH($AH725, Y!$F$61:$J$61, 0)+3),0), 0)</f>
        <v>0</v>
      </c>
      <c r="AJ725" s="64"/>
      <c r="AK725" s="211" t="b">
        <f t="shared" si="484"/>
        <v>0</v>
      </c>
      <c r="AL725" s="211" cm="1">
        <f t="array" ref="AL725">IF($AK725, INDEX(Appliances, $W725, 9), 0)</f>
        <v>0</v>
      </c>
      <c r="AM725" s="211" cm="1">
        <f t="array" ref="AM725">IF($AK725, INDEX(Appliances, $W725, 10), 0)</f>
        <v>0</v>
      </c>
      <c r="AN725" s="212">
        <f t="shared" si="495"/>
        <v>0</v>
      </c>
      <c r="AO725" s="213">
        <f t="shared" si="496"/>
        <v>0</v>
      </c>
      <c r="AP725" s="222" t="str">
        <f t="shared" si="497"/>
        <v>-</v>
      </c>
      <c r="AQ725" s="210">
        <f>_xlfn.MAXIFS(Y!$F$61:$J$61, Y!$F$61:$J$61, "&lt;="&amp;AP725)</f>
        <v>0</v>
      </c>
      <c r="AR725" s="210" cm="1">
        <f t="array" ref="AR725">IFERROR(IF(AN725&gt;0, INDEX(Appliances, $W725, MATCH($AQ725, Y!$F$61:$J$61, 0)+3),0), 0)</f>
        <v>0</v>
      </c>
      <c r="AS725" s="64"/>
      <c r="AT725" s="211" t="b">
        <f t="shared" si="485"/>
        <v>0</v>
      </c>
      <c r="AU725" s="211">
        <f t="shared" si="486"/>
        <v>0</v>
      </c>
      <c r="AV725" s="211">
        <f t="shared" si="487"/>
        <v>0</v>
      </c>
      <c r="AW725" s="212">
        <f t="shared" si="498"/>
        <v>0</v>
      </c>
      <c r="AX725" s="213">
        <f t="shared" si="499"/>
        <v>0</v>
      </c>
      <c r="AY725" s="222" t="str">
        <f t="shared" si="500"/>
        <v>-</v>
      </c>
      <c r="AZ725" s="210">
        <f>_xlfn.MAXIFS(Y!$F$61:$J$61, Y!$F$61:$J$61, "&lt;="&amp;AY725)</f>
        <v>0</v>
      </c>
      <c r="BA725" s="210" cm="1">
        <f t="array" ref="BA725">IFERROR(IF(AW725&gt;0, INDEX(Appliances, $W725, MATCH($AQ725, Y!$F$61:$J$61, 0)+3),0), 0)</f>
        <v>0</v>
      </c>
      <c r="BB725" s="64"/>
    </row>
    <row r="726" spans="1:54" s="264" customFormat="1" ht="12" x14ac:dyDescent="0.2">
      <c r="A726" s="64"/>
      <c r="B726" s="251">
        <v>704</v>
      </c>
      <c r="C726" s="255"/>
      <c r="D726" s="255"/>
      <c r="E726" s="256"/>
      <c r="F726" s="257" t="str">
        <f>IFERROR(VLOOKUP(E726, Z!$A$2:$C$4127, 3, FALSE), "")</f>
        <v/>
      </c>
      <c r="G726" s="258"/>
      <c r="H726" s="255"/>
      <c r="I726" s="255"/>
      <c r="J726" s="256"/>
      <c r="K726" s="259"/>
      <c r="L726" s="260"/>
      <c r="M726" s="253">
        <f t="shared" ref="M726:M789" si="502">$AF726</f>
        <v>0</v>
      </c>
      <c r="N726" s="261"/>
      <c r="O726" s="260"/>
      <c r="P726" s="253">
        <f t="shared" si="488"/>
        <v>0</v>
      </c>
      <c r="Q726" s="261"/>
      <c r="R726" s="260"/>
      <c r="S726" s="262">
        <f t="shared" si="489"/>
        <v>0</v>
      </c>
      <c r="T726" s="268"/>
      <c r="U726" s="263">
        <f t="shared" si="490"/>
        <v>0</v>
      </c>
      <c r="V726" s="64"/>
      <c r="W726" s="210">
        <f t="shared" si="501"/>
        <v>0</v>
      </c>
      <c r="X726" s="210" t="str">
        <f t="shared" si="491"/>
        <v>-</v>
      </c>
      <c r="Y726" s="210" t="e">
        <f>IF(X726, MATCH(J726, Y!$F$62:$H$62, 0), 0)</f>
        <v>#VALUE!</v>
      </c>
      <c r="Z726" s="210" cm="1">
        <f t="array" ref="Z726">IFERROR(IF($X726, INDEX(Appliances, $W726, $Y726+3), 0), 0)</f>
        <v>0</v>
      </c>
      <c r="AA726" s="64"/>
      <c r="AB726" s="211" t="b">
        <f t="shared" si="483"/>
        <v>0</v>
      </c>
      <c r="AC726" s="211" cm="1">
        <f t="array" ref="AC726">IF($AB726, INDEX(Appliances, $W726, 9), 0)</f>
        <v>0</v>
      </c>
      <c r="AD726" s="211" cm="1">
        <f t="array" ref="AD726">IF($AB726, INDEX(Appliances, $W726, 10), 0)</f>
        <v>0</v>
      </c>
      <c r="AE726" s="212">
        <f t="shared" si="492"/>
        <v>0</v>
      </c>
      <c r="AF726" s="213">
        <f t="shared" si="493"/>
        <v>0</v>
      </c>
      <c r="AG726" s="222" t="str">
        <f t="shared" si="494"/>
        <v>-</v>
      </c>
      <c r="AH726" s="210">
        <f>_xlfn.MAXIFS(Y!$F$61:$J$61, Y!$F$61:$J$61, "&lt;="&amp;AG726)</f>
        <v>0</v>
      </c>
      <c r="AI726" s="210" cm="1">
        <f t="array" ref="AI726">IFERROR(IF(AE726&gt;0, INDEX(Appliances, $W726, MATCH($AH726, Y!$F$61:$J$61, 0)+3),0), 0)</f>
        <v>0</v>
      </c>
      <c r="AJ726" s="64"/>
      <c r="AK726" s="211" t="b">
        <f t="shared" si="484"/>
        <v>0</v>
      </c>
      <c r="AL726" s="211" cm="1">
        <f t="array" ref="AL726">IF($AK726, INDEX(Appliances, $W726, 9), 0)</f>
        <v>0</v>
      </c>
      <c r="AM726" s="211" cm="1">
        <f t="array" ref="AM726">IF($AK726, INDEX(Appliances, $W726, 10), 0)</f>
        <v>0</v>
      </c>
      <c r="AN726" s="212">
        <f t="shared" si="495"/>
        <v>0</v>
      </c>
      <c r="AO726" s="213">
        <f t="shared" si="496"/>
        <v>0</v>
      </c>
      <c r="AP726" s="222" t="str">
        <f t="shared" si="497"/>
        <v>-</v>
      </c>
      <c r="AQ726" s="210">
        <f>_xlfn.MAXIFS(Y!$F$61:$J$61, Y!$F$61:$J$61, "&lt;="&amp;AP726)</f>
        <v>0</v>
      </c>
      <c r="AR726" s="210" cm="1">
        <f t="array" ref="AR726">IFERROR(IF(AN726&gt;0, INDEX(Appliances, $W726, MATCH($AQ726, Y!$F$61:$J$61, 0)+3),0), 0)</f>
        <v>0</v>
      </c>
      <c r="AS726" s="64"/>
      <c r="AT726" s="211" t="b">
        <f t="shared" si="485"/>
        <v>0</v>
      </c>
      <c r="AU726" s="211">
        <f t="shared" si="486"/>
        <v>0</v>
      </c>
      <c r="AV726" s="211">
        <f t="shared" si="487"/>
        <v>0</v>
      </c>
      <c r="AW726" s="212">
        <f t="shared" si="498"/>
        <v>0</v>
      </c>
      <c r="AX726" s="213">
        <f t="shared" si="499"/>
        <v>0</v>
      </c>
      <c r="AY726" s="222" t="str">
        <f t="shared" si="500"/>
        <v>-</v>
      </c>
      <c r="AZ726" s="210">
        <f>_xlfn.MAXIFS(Y!$F$61:$J$61, Y!$F$61:$J$61, "&lt;="&amp;AY726)</f>
        <v>0</v>
      </c>
      <c r="BA726" s="210" cm="1">
        <f t="array" ref="BA726">IFERROR(IF(AW726&gt;0, INDEX(Appliances, $W726, MATCH($AQ726, Y!$F$61:$J$61, 0)+3),0), 0)</f>
        <v>0</v>
      </c>
      <c r="BB726" s="64"/>
    </row>
    <row r="727" spans="1:54" s="264" customFormat="1" ht="12" x14ac:dyDescent="0.2">
      <c r="A727" s="64"/>
      <c r="B727" s="251">
        <v>705</v>
      </c>
      <c r="C727" s="255"/>
      <c r="D727" s="255"/>
      <c r="E727" s="256"/>
      <c r="F727" s="257" t="str">
        <f>IFERROR(VLOOKUP(E727, Z!$A$2:$C$4127, 3, FALSE), "")</f>
        <v/>
      </c>
      <c r="G727" s="258"/>
      <c r="H727" s="255"/>
      <c r="I727" s="255"/>
      <c r="J727" s="256"/>
      <c r="K727" s="259"/>
      <c r="L727" s="260"/>
      <c r="M727" s="253">
        <f t="shared" si="502"/>
        <v>0</v>
      </c>
      <c r="N727" s="261"/>
      <c r="O727" s="260"/>
      <c r="P727" s="253">
        <f t="shared" si="488"/>
        <v>0</v>
      </c>
      <c r="Q727" s="261"/>
      <c r="R727" s="260"/>
      <c r="S727" s="262">
        <f t="shared" si="489"/>
        <v>0</v>
      </c>
      <c r="T727" s="268"/>
      <c r="U727" s="263">
        <f t="shared" si="490"/>
        <v>0</v>
      </c>
      <c r="V727" s="64"/>
      <c r="W727" s="210">
        <f t="shared" si="501"/>
        <v>0</v>
      </c>
      <c r="X727" s="210" t="str">
        <f t="shared" si="491"/>
        <v>-</v>
      </c>
      <c r="Y727" s="210" t="e">
        <f>IF(X727, MATCH(J727, Y!$F$62:$H$62, 0), 0)</f>
        <v>#VALUE!</v>
      </c>
      <c r="Z727" s="210" cm="1">
        <f t="array" ref="Z727">IFERROR(IF($X727, INDEX(Appliances, $W727, $Y727+3), 0), 0)</f>
        <v>0</v>
      </c>
      <c r="AA727" s="64"/>
      <c r="AB727" s="211" t="b">
        <f t="shared" ref="AB727:AB790" si="503">IF(OR($W727=9, $W727&gt;=12), TRUE, FALSE)</f>
        <v>0</v>
      </c>
      <c r="AC727" s="211" cm="1">
        <f t="array" ref="AC727">IF($AB727, INDEX(Appliances, $W727, 9), 0)</f>
        <v>0</v>
      </c>
      <c r="AD727" s="211" cm="1">
        <f t="array" ref="AD727">IF($AB727, INDEX(Appliances, $W727, 10), 0)</f>
        <v>0</v>
      </c>
      <c r="AE727" s="212">
        <f t="shared" si="492"/>
        <v>0</v>
      </c>
      <c r="AF727" s="213">
        <f t="shared" si="493"/>
        <v>0</v>
      </c>
      <c r="AG727" s="222" t="str">
        <f t="shared" si="494"/>
        <v>-</v>
      </c>
      <c r="AH727" s="210">
        <f>_xlfn.MAXIFS(Y!$F$61:$J$61, Y!$F$61:$J$61, "&lt;="&amp;AG727)</f>
        <v>0</v>
      </c>
      <c r="AI727" s="210" cm="1">
        <f t="array" ref="AI727">IFERROR(IF(AE727&gt;0, INDEX(Appliances, $W727, MATCH($AH727, Y!$F$61:$J$61, 0)+3),0), 0)</f>
        <v>0</v>
      </c>
      <c r="AJ727" s="64"/>
      <c r="AK727" s="211" t="b">
        <f t="shared" ref="AK727:AK790" si="504">IF($W727=11, TRUE, FALSE)</f>
        <v>0</v>
      </c>
      <c r="AL727" s="211" cm="1">
        <f t="array" ref="AL727">IF($AK727, INDEX(Appliances, $W727, 9), 0)</f>
        <v>0</v>
      </c>
      <c r="AM727" s="211" cm="1">
        <f t="array" ref="AM727">IF($AK727, INDEX(Appliances, $W727, 10), 0)</f>
        <v>0</v>
      </c>
      <c r="AN727" s="212">
        <f t="shared" si="495"/>
        <v>0</v>
      </c>
      <c r="AO727" s="213">
        <f t="shared" si="496"/>
        <v>0</v>
      </c>
      <c r="AP727" s="222" t="str">
        <f t="shared" si="497"/>
        <v>-</v>
      </c>
      <c r="AQ727" s="210">
        <f>_xlfn.MAXIFS(Y!$F$61:$J$61, Y!$F$61:$J$61, "&lt;="&amp;AP727)</f>
        <v>0</v>
      </c>
      <c r="AR727" s="210" cm="1">
        <f t="array" ref="AR727">IFERROR(IF(AN727&gt;0, INDEX(Appliances, $W727, MATCH($AQ727, Y!$F$61:$J$61, 0)+3),0), 0)</f>
        <v>0</v>
      </c>
      <c r="AS727" s="64"/>
      <c r="AT727" s="211" t="b">
        <f t="shared" ref="AT727:AT790" si="505">IF(OR($W727=11, $W727=10), TRUE, FALSE)</f>
        <v>0</v>
      </c>
      <c r="AU727" s="211">
        <f t="shared" si="486"/>
        <v>0</v>
      </c>
      <c r="AV727" s="211">
        <f t="shared" si="487"/>
        <v>0</v>
      </c>
      <c r="AW727" s="212">
        <f t="shared" si="498"/>
        <v>0</v>
      </c>
      <c r="AX727" s="213">
        <f t="shared" si="499"/>
        <v>0</v>
      </c>
      <c r="AY727" s="222" t="str">
        <f t="shared" si="500"/>
        <v>-</v>
      </c>
      <c r="AZ727" s="210">
        <f>_xlfn.MAXIFS(Y!$F$61:$J$61, Y!$F$61:$J$61, "&lt;="&amp;AY727)</f>
        <v>0</v>
      </c>
      <c r="BA727" s="210" cm="1">
        <f t="array" ref="BA727">IFERROR(IF(AW727&gt;0, INDEX(Appliances, $W727, MATCH($AQ727, Y!$F$61:$J$61, 0)+3),0), 0)</f>
        <v>0</v>
      </c>
      <c r="BB727" s="64"/>
    </row>
    <row r="728" spans="1:54" s="264" customFormat="1" ht="12" x14ac:dyDescent="0.2">
      <c r="A728" s="64"/>
      <c r="B728" s="251">
        <v>706</v>
      </c>
      <c r="C728" s="255"/>
      <c r="D728" s="255"/>
      <c r="E728" s="256"/>
      <c r="F728" s="257" t="str">
        <f>IFERROR(VLOOKUP(E728, Z!$A$2:$C$4127, 3, FALSE), "")</f>
        <v/>
      </c>
      <c r="G728" s="258"/>
      <c r="H728" s="255"/>
      <c r="I728" s="255"/>
      <c r="J728" s="256"/>
      <c r="K728" s="259"/>
      <c r="L728" s="260"/>
      <c r="M728" s="253">
        <f t="shared" si="502"/>
        <v>0</v>
      </c>
      <c r="N728" s="261"/>
      <c r="O728" s="260"/>
      <c r="P728" s="253">
        <f t="shared" si="488"/>
        <v>0</v>
      </c>
      <c r="Q728" s="261"/>
      <c r="R728" s="260"/>
      <c r="S728" s="262">
        <f t="shared" si="489"/>
        <v>0</v>
      </c>
      <c r="T728" s="268"/>
      <c r="U728" s="263">
        <f t="shared" si="490"/>
        <v>0</v>
      </c>
      <c r="V728" s="64"/>
      <c r="W728" s="210">
        <f t="shared" si="501"/>
        <v>0</v>
      </c>
      <c r="X728" s="210" t="str">
        <f t="shared" si="491"/>
        <v>-</v>
      </c>
      <c r="Y728" s="210" t="e">
        <f>IF(X728, MATCH(J728, Y!$F$62:$H$62, 0), 0)</f>
        <v>#VALUE!</v>
      </c>
      <c r="Z728" s="210" cm="1">
        <f t="array" ref="Z728">IFERROR(IF($X728, INDEX(Appliances, $W728, $Y728+3), 0), 0)</f>
        <v>0</v>
      </c>
      <c r="AA728" s="64"/>
      <c r="AB728" s="211" t="b">
        <f t="shared" si="503"/>
        <v>0</v>
      </c>
      <c r="AC728" s="211" cm="1">
        <f t="array" ref="AC728">IF($AB728, INDEX(Appliances, $W728, 9), 0)</f>
        <v>0</v>
      </c>
      <c r="AD728" s="211" cm="1">
        <f t="array" ref="AD728">IF($AB728, INDEX(Appliances, $W728, 10), 0)</f>
        <v>0</v>
      </c>
      <c r="AE728" s="212">
        <f t="shared" si="492"/>
        <v>0</v>
      </c>
      <c r="AF728" s="213">
        <f t="shared" si="493"/>
        <v>0</v>
      </c>
      <c r="AG728" s="222" t="str">
        <f t="shared" si="494"/>
        <v>-</v>
      </c>
      <c r="AH728" s="210">
        <f>_xlfn.MAXIFS(Y!$F$61:$J$61, Y!$F$61:$J$61, "&lt;="&amp;AG728)</f>
        <v>0</v>
      </c>
      <c r="AI728" s="210" cm="1">
        <f t="array" ref="AI728">IFERROR(IF(AE728&gt;0, INDEX(Appliances, $W728, MATCH($AH728, Y!$F$61:$J$61, 0)+3),0), 0)</f>
        <v>0</v>
      </c>
      <c r="AJ728" s="64"/>
      <c r="AK728" s="211" t="b">
        <f t="shared" si="504"/>
        <v>0</v>
      </c>
      <c r="AL728" s="211" cm="1">
        <f t="array" ref="AL728">IF($AK728, INDEX(Appliances, $W728, 9), 0)</f>
        <v>0</v>
      </c>
      <c r="AM728" s="211" cm="1">
        <f t="array" ref="AM728">IF($AK728, INDEX(Appliances, $W728, 10), 0)</f>
        <v>0</v>
      </c>
      <c r="AN728" s="212">
        <f t="shared" si="495"/>
        <v>0</v>
      </c>
      <c r="AO728" s="213">
        <f t="shared" si="496"/>
        <v>0</v>
      </c>
      <c r="AP728" s="222" t="str">
        <f t="shared" si="497"/>
        <v>-</v>
      </c>
      <c r="AQ728" s="210">
        <f>_xlfn.MAXIFS(Y!$F$61:$J$61, Y!$F$61:$J$61, "&lt;="&amp;AP728)</f>
        <v>0</v>
      </c>
      <c r="AR728" s="210" cm="1">
        <f t="array" ref="AR728">IFERROR(IF(AN728&gt;0, INDEX(Appliances, $W728, MATCH($AQ728, Y!$F$61:$J$61, 0)+3),0), 0)</f>
        <v>0</v>
      </c>
      <c r="AS728" s="64"/>
      <c r="AT728" s="211" t="b">
        <f t="shared" si="505"/>
        <v>0</v>
      </c>
      <c r="AU728" s="211">
        <f t="shared" si="486"/>
        <v>0</v>
      </c>
      <c r="AV728" s="211">
        <f t="shared" si="487"/>
        <v>0</v>
      </c>
      <c r="AW728" s="212">
        <f t="shared" si="498"/>
        <v>0</v>
      </c>
      <c r="AX728" s="213">
        <f t="shared" si="499"/>
        <v>0</v>
      </c>
      <c r="AY728" s="222" t="str">
        <f t="shared" si="500"/>
        <v>-</v>
      </c>
      <c r="AZ728" s="210">
        <f>_xlfn.MAXIFS(Y!$F$61:$J$61, Y!$F$61:$J$61, "&lt;="&amp;AY728)</f>
        <v>0</v>
      </c>
      <c r="BA728" s="210" cm="1">
        <f t="array" ref="BA728">IFERROR(IF(AW728&gt;0, INDEX(Appliances, $W728, MATCH($AQ728, Y!$F$61:$J$61, 0)+3),0), 0)</f>
        <v>0</v>
      </c>
      <c r="BB728" s="64"/>
    </row>
    <row r="729" spans="1:54" s="264" customFormat="1" ht="12" x14ac:dyDescent="0.2">
      <c r="A729" s="64"/>
      <c r="B729" s="251">
        <v>707</v>
      </c>
      <c r="C729" s="255"/>
      <c r="D729" s="255"/>
      <c r="E729" s="256"/>
      <c r="F729" s="257" t="str">
        <f>IFERROR(VLOOKUP(E729, Z!$A$2:$C$4127, 3, FALSE), "")</f>
        <v/>
      </c>
      <c r="G729" s="258"/>
      <c r="H729" s="255"/>
      <c r="I729" s="255"/>
      <c r="J729" s="256"/>
      <c r="K729" s="259"/>
      <c r="L729" s="260"/>
      <c r="M729" s="253">
        <f t="shared" si="502"/>
        <v>0</v>
      </c>
      <c r="N729" s="261"/>
      <c r="O729" s="260"/>
      <c r="P729" s="253">
        <f t="shared" si="488"/>
        <v>0</v>
      </c>
      <c r="Q729" s="261"/>
      <c r="R729" s="260"/>
      <c r="S729" s="262">
        <f t="shared" si="489"/>
        <v>0</v>
      </c>
      <c r="T729" s="268"/>
      <c r="U729" s="263">
        <f t="shared" si="490"/>
        <v>0</v>
      </c>
      <c r="V729" s="64"/>
      <c r="W729" s="210">
        <f t="shared" si="501"/>
        <v>0</v>
      </c>
      <c r="X729" s="210" t="str">
        <f t="shared" si="491"/>
        <v>-</v>
      </c>
      <c r="Y729" s="210" t="e">
        <f>IF(X729, MATCH(J729, Y!$F$62:$H$62, 0), 0)</f>
        <v>#VALUE!</v>
      </c>
      <c r="Z729" s="210" cm="1">
        <f t="array" ref="Z729">IFERROR(IF($X729, INDEX(Appliances, $W729, $Y729+3), 0), 0)</f>
        <v>0</v>
      </c>
      <c r="AA729" s="64"/>
      <c r="AB729" s="211" t="b">
        <f t="shared" si="503"/>
        <v>0</v>
      </c>
      <c r="AC729" s="211" cm="1">
        <f t="array" ref="AC729">IF($AB729, INDEX(Appliances, $W729, 9), 0)</f>
        <v>0</v>
      </c>
      <c r="AD729" s="211" cm="1">
        <f t="array" ref="AD729">IF($AB729, INDEX(Appliances, $W729, 10), 0)</f>
        <v>0</v>
      </c>
      <c r="AE729" s="212">
        <f t="shared" si="492"/>
        <v>0</v>
      </c>
      <c r="AF729" s="213">
        <f t="shared" si="493"/>
        <v>0</v>
      </c>
      <c r="AG729" s="222" t="str">
        <f t="shared" si="494"/>
        <v>-</v>
      </c>
      <c r="AH729" s="210">
        <f>_xlfn.MAXIFS(Y!$F$61:$J$61, Y!$F$61:$J$61, "&lt;="&amp;AG729)</f>
        <v>0</v>
      </c>
      <c r="AI729" s="210" cm="1">
        <f t="array" ref="AI729">IFERROR(IF(AE729&gt;0, INDEX(Appliances, $W729, MATCH($AH729, Y!$F$61:$J$61, 0)+3),0), 0)</f>
        <v>0</v>
      </c>
      <c r="AJ729" s="64"/>
      <c r="AK729" s="211" t="b">
        <f t="shared" si="504"/>
        <v>0</v>
      </c>
      <c r="AL729" s="211" cm="1">
        <f t="array" ref="AL729">IF($AK729, INDEX(Appliances, $W729, 9), 0)</f>
        <v>0</v>
      </c>
      <c r="AM729" s="211" cm="1">
        <f t="array" ref="AM729">IF($AK729, INDEX(Appliances, $W729, 10), 0)</f>
        <v>0</v>
      </c>
      <c r="AN729" s="212">
        <f t="shared" si="495"/>
        <v>0</v>
      </c>
      <c r="AO729" s="213">
        <f t="shared" si="496"/>
        <v>0</v>
      </c>
      <c r="AP729" s="222" t="str">
        <f t="shared" si="497"/>
        <v>-</v>
      </c>
      <c r="AQ729" s="210">
        <f>_xlfn.MAXIFS(Y!$F$61:$J$61, Y!$F$61:$J$61, "&lt;="&amp;AP729)</f>
        <v>0</v>
      </c>
      <c r="AR729" s="210" cm="1">
        <f t="array" ref="AR729">IFERROR(IF(AN729&gt;0, INDEX(Appliances, $W729, MATCH($AQ729, Y!$F$61:$J$61, 0)+3),0), 0)</f>
        <v>0</v>
      </c>
      <c r="AS729" s="64"/>
      <c r="AT729" s="211" t="b">
        <f t="shared" si="505"/>
        <v>0</v>
      </c>
      <c r="AU729" s="211">
        <f t="shared" si="486"/>
        <v>0</v>
      </c>
      <c r="AV729" s="211">
        <f t="shared" si="487"/>
        <v>0</v>
      </c>
      <c r="AW729" s="212">
        <f t="shared" si="498"/>
        <v>0</v>
      </c>
      <c r="AX729" s="213">
        <f t="shared" si="499"/>
        <v>0</v>
      </c>
      <c r="AY729" s="222" t="str">
        <f t="shared" si="500"/>
        <v>-</v>
      </c>
      <c r="AZ729" s="210">
        <f>_xlfn.MAXIFS(Y!$F$61:$J$61, Y!$F$61:$J$61, "&lt;="&amp;AY729)</f>
        <v>0</v>
      </c>
      <c r="BA729" s="210" cm="1">
        <f t="array" ref="BA729">IFERROR(IF(AW729&gt;0, INDEX(Appliances, $W729, MATCH($AQ729, Y!$F$61:$J$61, 0)+3),0), 0)</f>
        <v>0</v>
      </c>
      <c r="BB729" s="64"/>
    </row>
    <row r="730" spans="1:54" s="264" customFormat="1" ht="12" x14ac:dyDescent="0.2">
      <c r="A730" s="64"/>
      <c r="B730" s="251">
        <v>708</v>
      </c>
      <c r="C730" s="255"/>
      <c r="D730" s="255"/>
      <c r="E730" s="256"/>
      <c r="F730" s="257" t="str">
        <f>IFERROR(VLOOKUP(E730, Z!$A$2:$C$4127, 3, FALSE), "")</f>
        <v/>
      </c>
      <c r="G730" s="258"/>
      <c r="H730" s="255"/>
      <c r="I730" s="255"/>
      <c r="J730" s="256"/>
      <c r="K730" s="259"/>
      <c r="L730" s="260"/>
      <c r="M730" s="253">
        <f t="shared" si="502"/>
        <v>0</v>
      </c>
      <c r="N730" s="261"/>
      <c r="O730" s="260"/>
      <c r="P730" s="253">
        <f t="shared" si="488"/>
        <v>0</v>
      </c>
      <c r="Q730" s="261"/>
      <c r="R730" s="260"/>
      <c r="S730" s="262">
        <f t="shared" si="489"/>
        <v>0</v>
      </c>
      <c r="T730" s="268"/>
      <c r="U730" s="263">
        <f t="shared" si="490"/>
        <v>0</v>
      </c>
      <c r="V730" s="64"/>
      <c r="W730" s="210">
        <f t="shared" si="501"/>
        <v>0</v>
      </c>
      <c r="X730" s="210" t="str">
        <f t="shared" si="491"/>
        <v>-</v>
      </c>
      <c r="Y730" s="210" t="e">
        <f>IF(X730, MATCH(J730, Y!$F$62:$H$62, 0), 0)</f>
        <v>#VALUE!</v>
      </c>
      <c r="Z730" s="210" cm="1">
        <f t="array" ref="Z730">IFERROR(IF($X730, INDEX(Appliances, $W730, $Y730+3), 0), 0)</f>
        <v>0</v>
      </c>
      <c r="AA730" s="64"/>
      <c r="AB730" s="211" t="b">
        <f t="shared" si="503"/>
        <v>0</v>
      </c>
      <c r="AC730" s="211" cm="1">
        <f t="array" ref="AC730">IF($AB730, INDEX(Appliances, $W730, 9), 0)</f>
        <v>0</v>
      </c>
      <c r="AD730" s="211" cm="1">
        <f t="array" ref="AD730">IF($AB730, INDEX(Appliances, $W730, 10), 0)</f>
        <v>0</v>
      </c>
      <c r="AE730" s="212">
        <f t="shared" si="492"/>
        <v>0</v>
      </c>
      <c r="AF730" s="213">
        <f t="shared" si="493"/>
        <v>0</v>
      </c>
      <c r="AG730" s="222" t="str">
        <f t="shared" si="494"/>
        <v>-</v>
      </c>
      <c r="AH730" s="210">
        <f>_xlfn.MAXIFS(Y!$F$61:$J$61, Y!$F$61:$J$61, "&lt;="&amp;AG730)</f>
        <v>0</v>
      </c>
      <c r="AI730" s="210" cm="1">
        <f t="array" ref="AI730">IFERROR(IF(AE730&gt;0, INDEX(Appliances, $W730, MATCH($AH730, Y!$F$61:$J$61, 0)+3),0), 0)</f>
        <v>0</v>
      </c>
      <c r="AJ730" s="64"/>
      <c r="AK730" s="211" t="b">
        <f t="shared" si="504"/>
        <v>0</v>
      </c>
      <c r="AL730" s="211" cm="1">
        <f t="array" ref="AL730">IF($AK730, INDEX(Appliances, $W730, 9), 0)</f>
        <v>0</v>
      </c>
      <c r="AM730" s="211" cm="1">
        <f t="array" ref="AM730">IF($AK730, INDEX(Appliances, $W730, 10), 0)</f>
        <v>0</v>
      </c>
      <c r="AN730" s="212">
        <f t="shared" si="495"/>
        <v>0</v>
      </c>
      <c r="AO730" s="213">
        <f t="shared" si="496"/>
        <v>0</v>
      </c>
      <c r="AP730" s="222" t="str">
        <f t="shared" si="497"/>
        <v>-</v>
      </c>
      <c r="AQ730" s="210">
        <f>_xlfn.MAXIFS(Y!$F$61:$J$61, Y!$F$61:$J$61, "&lt;="&amp;AP730)</f>
        <v>0</v>
      </c>
      <c r="AR730" s="210" cm="1">
        <f t="array" ref="AR730">IFERROR(IF(AN730&gt;0, INDEX(Appliances, $W730, MATCH($AQ730, Y!$F$61:$J$61, 0)+3),0), 0)</f>
        <v>0</v>
      </c>
      <c r="AS730" s="64"/>
      <c r="AT730" s="211" t="b">
        <f t="shared" si="505"/>
        <v>0</v>
      </c>
      <c r="AU730" s="211">
        <f t="shared" si="486"/>
        <v>0</v>
      </c>
      <c r="AV730" s="211">
        <f t="shared" si="487"/>
        <v>0</v>
      </c>
      <c r="AW730" s="212">
        <f t="shared" si="498"/>
        <v>0</v>
      </c>
      <c r="AX730" s="213">
        <f t="shared" si="499"/>
        <v>0</v>
      </c>
      <c r="AY730" s="222" t="str">
        <f t="shared" si="500"/>
        <v>-</v>
      </c>
      <c r="AZ730" s="210">
        <f>_xlfn.MAXIFS(Y!$F$61:$J$61, Y!$F$61:$J$61, "&lt;="&amp;AY730)</f>
        <v>0</v>
      </c>
      <c r="BA730" s="210" cm="1">
        <f t="array" ref="BA730">IFERROR(IF(AW730&gt;0, INDEX(Appliances, $W730, MATCH($AQ730, Y!$F$61:$J$61, 0)+3),0), 0)</f>
        <v>0</v>
      </c>
      <c r="BB730" s="64"/>
    </row>
    <row r="731" spans="1:54" s="264" customFormat="1" ht="12" x14ac:dyDescent="0.2">
      <c r="A731" s="64"/>
      <c r="B731" s="251">
        <v>709</v>
      </c>
      <c r="C731" s="255"/>
      <c r="D731" s="255"/>
      <c r="E731" s="256"/>
      <c r="F731" s="257" t="str">
        <f>IFERROR(VLOOKUP(E731, Z!$A$2:$C$4127, 3, FALSE), "")</f>
        <v/>
      </c>
      <c r="G731" s="258"/>
      <c r="H731" s="255"/>
      <c r="I731" s="255"/>
      <c r="J731" s="256"/>
      <c r="K731" s="259"/>
      <c r="L731" s="260"/>
      <c r="M731" s="253">
        <f t="shared" si="502"/>
        <v>0</v>
      </c>
      <c r="N731" s="261"/>
      <c r="O731" s="260"/>
      <c r="P731" s="253">
        <f t="shared" si="488"/>
        <v>0</v>
      </c>
      <c r="Q731" s="261"/>
      <c r="R731" s="260"/>
      <c r="S731" s="262">
        <f t="shared" si="489"/>
        <v>0</v>
      </c>
      <c r="T731" s="268"/>
      <c r="U731" s="263">
        <f t="shared" si="490"/>
        <v>0</v>
      </c>
      <c r="V731" s="64"/>
      <c r="W731" s="210">
        <f t="shared" si="501"/>
        <v>0</v>
      </c>
      <c r="X731" s="210" t="str">
        <f t="shared" si="491"/>
        <v>-</v>
      </c>
      <c r="Y731" s="210" t="e">
        <f>IF(X731, MATCH(J731, Y!$F$62:$H$62, 0), 0)</f>
        <v>#VALUE!</v>
      </c>
      <c r="Z731" s="210" cm="1">
        <f t="array" ref="Z731">IFERROR(IF($X731, INDEX(Appliances, $W731, $Y731+3), 0), 0)</f>
        <v>0</v>
      </c>
      <c r="AA731" s="64"/>
      <c r="AB731" s="211" t="b">
        <f t="shared" si="503"/>
        <v>0</v>
      </c>
      <c r="AC731" s="211" cm="1">
        <f t="array" ref="AC731">IF($AB731, INDEX(Appliances, $W731, 9), 0)</f>
        <v>0</v>
      </c>
      <c r="AD731" s="211" cm="1">
        <f t="array" ref="AD731">IF($AB731, INDEX(Appliances, $W731, 10), 0)</f>
        <v>0</v>
      </c>
      <c r="AE731" s="212">
        <f t="shared" si="492"/>
        <v>0</v>
      </c>
      <c r="AF731" s="213">
        <f t="shared" si="493"/>
        <v>0</v>
      </c>
      <c r="AG731" s="222" t="str">
        <f t="shared" si="494"/>
        <v>-</v>
      </c>
      <c r="AH731" s="210">
        <f>_xlfn.MAXIFS(Y!$F$61:$J$61, Y!$F$61:$J$61, "&lt;="&amp;AG731)</f>
        <v>0</v>
      </c>
      <c r="AI731" s="210" cm="1">
        <f t="array" ref="AI731">IFERROR(IF(AE731&gt;0, INDEX(Appliances, $W731, MATCH($AH731, Y!$F$61:$J$61, 0)+3),0), 0)</f>
        <v>0</v>
      </c>
      <c r="AJ731" s="64"/>
      <c r="AK731" s="211" t="b">
        <f t="shared" si="504"/>
        <v>0</v>
      </c>
      <c r="AL731" s="211" cm="1">
        <f t="array" ref="AL731">IF($AK731, INDEX(Appliances, $W731, 9), 0)</f>
        <v>0</v>
      </c>
      <c r="AM731" s="211" cm="1">
        <f t="array" ref="AM731">IF($AK731, INDEX(Appliances, $W731, 10), 0)</f>
        <v>0</v>
      </c>
      <c r="AN731" s="212">
        <f t="shared" si="495"/>
        <v>0</v>
      </c>
      <c r="AO731" s="213">
        <f t="shared" si="496"/>
        <v>0</v>
      </c>
      <c r="AP731" s="222" t="str">
        <f t="shared" si="497"/>
        <v>-</v>
      </c>
      <c r="AQ731" s="210">
        <f>_xlfn.MAXIFS(Y!$F$61:$J$61, Y!$F$61:$J$61, "&lt;="&amp;AP731)</f>
        <v>0</v>
      </c>
      <c r="AR731" s="210" cm="1">
        <f t="array" ref="AR731">IFERROR(IF(AN731&gt;0, INDEX(Appliances, $W731, MATCH($AQ731, Y!$F$61:$J$61, 0)+3),0), 0)</f>
        <v>0</v>
      </c>
      <c r="AS731" s="64"/>
      <c r="AT731" s="211" t="b">
        <f t="shared" si="505"/>
        <v>0</v>
      </c>
      <c r="AU731" s="211">
        <f t="shared" si="486"/>
        <v>0</v>
      </c>
      <c r="AV731" s="211">
        <f t="shared" si="487"/>
        <v>0</v>
      </c>
      <c r="AW731" s="212">
        <f t="shared" si="498"/>
        <v>0</v>
      </c>
      <c r="AX731" s="213">
        <f t="shared" si="499"/>
        <v>0</v>
      </c>
      <c r="AY731" s="222" t="str">
        <f t="shared" si="500"/>
        <v>-</v>
      </c>
      <c r="AZ731" s="210">
        <f>_xlfn.MAXIFS(Y!$F$61:$J$61, Y!$F$61:$J$61, "&lt;="&amp;AY731)</f>
        <v>0</v>
      </c>
      <c r="BA731" s="210" cm="1">
        <f t="array" ref="BA731">IFERROR(IF(AW731&gt;0, INDEX(Appliances, $W731, MATCH($AQ731, Y!$F$61:$J$61, 0)+3),0), 0)</f>
        <v>0</v>
      </c>
      <c r="BB731" s="64"/>
    </row>
    <row r="732" spans="1:54" s="264" customFormat="1" ht="12" x14ac:dyDescent="0.2">
      <c r="A732" s="64"/>
      <c r="B732" s="251">
        <v>710</v>
      </c>
      <c r="C732" s="255"/>
      <c r="D732" s="255"/>
      <c r="E732" s="256"/>
      <c r="F732" s="257" t="str">
        <f>IFERROR(VLOOKUP(E732, Z!$A$2:$C$4127, 3, FALSE), "")</f>
        <v/>
      </c>
      <c r="G732" s="258"/>
      <c r="H732" s="255"/>
      <c r="I732" s="255"/>
      <c r="J732" s="256"/>
      <c r="K732" s="259"/>
      <c r="L732" s="260"/>
      <c r="M732" s="253">
        <f t="shared" si="502"/>
        <v>0</v>
      </c>
      <c r="N732" s="261"/>
      <c r="O732" s="260"/>
      <c r="P732" s="253">
        <f t="shared" si="488"/>
        <v>0</v>
      </c>
      <c r="Q732" s="261"/>
      <c r="R732" s="260"/>
      <c r="S732" s="262">
        <f t="shared" si="489"/>
        <v>0</v>
      </c>
      <c r="T732" s="268"/>
      <c r="U732" s="263">
        <f t="shared" si="490"/>
        <v>0</v>
      </c>
      <c r="V732" s="64"/>
      <c r="W732" s="210">
        <f t="shared" si="501"/>
        <v>0</v>
      </c>
      <c r="X732" s="210" t="str">
        <f t="shared" si="491"/>
        <v>-</v>
      </c>
      <c r="Y732" s="210" t="e">
        <f>IF(X732, MATCH(J732, Y!$F$62:$H$62, 0), 0)</f>
        <v>#VALUE!</v>
      </c>
      <c r="Z732" s="210" cm="1">
        <f t="array" ref="Z732">IFERROR(IF($X732, INDEX(Appliances, $W732, $Y732+3), 0), 0)</f>
        <v>0</v>
      </c>
      <c r="AA732" s="64"/>
      <c r="AB732" s="211" t="b">
        <f t="shared" si="503"/>
        <v>0</v>
      </c>
      <c r="AC732" s="211" cm="1">
        <f t="array" ref="AC732">IF($AB732, INDEX(Appliances, $W732, 9), 0)</f>
        <v>0</v>
      </c>
      <c r="AD732" s="211" cm="1">
        <f t="array" ref="AD732">IF($AB732, INDEX(Appliances, $W732, 10), 0)</f>
        <v>0</v>
      </c>
      <c r="AE732" s="212">
        <f t="shared" si="492"/>
        <v>0</v>
      </c>
      <c r="AF732" s="213">
        <f t="shared" si="493"/>
        <v>0</v>
      </c>
      <c r="AG732" s="222" t="str">
        <f t="shared" si="494"/>
        <v>-</v>
      </c>
      <c r="AH732" s="210">
        <f>_xlfn.MAXIFS(Y!$F$61:$J$61, Y!$F$61:$J$61, "&lt;="&amp;AG732)</f>
        <v>0</v>
      </c>
      <c r="AI732" s="210" cm="1">
        <f t="array" ref="AI732">IFERROR(IF(AE732&gt;0, INDEX(Appliances, $W732, MATCH($AH732, Y!$F$61:$J$61, 0)+3),0), 0)</f>
        <v>0</v>
      </c>
      <c r="AJ732" s="64"/>
      <c r="AK732" s="211" t="b">
        <f t="shared" si="504"/>
        <v>0</v>
      </c>
      <c r="AL732" s="211" cm="1">
        <f t="array" ref="AL732">IF($AK732, INDEX(Appliances, $W732, 9), 0)</f>
        <v>0</v>
      </c>
      <c r="AM732" s="211" cm="1">
        <f t="array" ref="AM732">IF($AK732, INDEX(Appliances, $W732, 10), 0)</f>
        <v>0</v>
      </c>
      <c r="AN732" s="212">
        <f t="shared" si="495"/>
        <v>0</v>
      </c>
      <c r="AO732" s="213">
        <f t="shared" si="496"/>
        <v>0</v>
      </c>
      <c r="AP732" s="222" t="str">
        <f t="shared" si="497"/>
        <v>-</v>
      </c>
      <c r="AQ732" s="210">
        <f>_xlfn.MAXIFS(Y!$F$61:$J$61, Y!$F$61:$J$61, "&lt;="&amp;AP732)</f>
        <v>0</v>
      </c>
      <c r="AR732" s="210" cm="1">
        <f t="array" ref="AR732">IFERROR(IF(AN732&gt;0, INDEX(Appliances, $W732, MATCH($AQ732, Y!$F$61:$J$61, 0)+3),0), 0)</f>
        <v>0</v>
      </c>
      <c r="AS732" s="64"/>
      <c r="AT732" s="211" t="b">
        <f t="shared" si="505"/>
        <v>0</v>
      </c>
      <c r="AU732" s="211">
        <f t="shared" si="486"/>
        <v>0</v>
      </c>
      <c r="AV732" s="211">
        <f t="shared" si="487"/>
        <v>0</v>
      </c>
      <c r="AW732" s="212">
        <f t="shared" si="498"/>
        <v>0</v>
      </c>
      <c r="AX732" s="213">
        <f t="shared" si="499"/>
        <v>0</v>
      </c>
      <c r="AY732" s="222" t="str">
        <f t="shared" si="500"/>
        <v>-</v>
      </c>
      <c r="AZ732" s="210">
        <f>_xlfn.MAXIFS(Y!$F$61:$J$61, Y!$F$61:$J$61, "&lt;="&amp;AY732)</f>
        <v>0</v>
      </c>
      <c r="BA732" s="210" cm="1">
        <f t="array" ref="BA732">IFERROR(IF(AW732&gt;0, INDEX(Appliances, $W732, MATCH($AQ732, Y!$F$61:$J$61, 0)+3),0), 0)</f>
        <v>0</v>
      </c>
      <c r="BB732" s="64"/>
    </row>
    <row r="733" spans="1:54" s="264" customFormat="1" ht="12" x14ac:dyDescent="0.2">
      <c r="A733" s="64"/>
      <c r="B733" s="251">
        <v>711</v>
      </c>
      <c r="C733" s="255"/>
      <c r="D733" s="255"/>
      <c r="E733" s="256"/>
      <c r="F733" s="257" t="str">
        <f>IFERROR(VLOOKUP(E733, Z!$A$2:$C$4127, 3, FALSE), "")</f>
        <v/>
      </c>
      <c r="G733" s="258"/>
      <c r="H733" s="255"/>
      <c r="I733" s="255"/>
      <c r="J733" s="256"/>
      <c r="K733" s="259"/>
      <c r="L733" s="260"/>
      <c r="M733" s="253">
        <f t="shared" si="502"/>
        <v>0</v>
      </c>
      <c r="N733" s="261"/>
      <c r="O733" s="260"/>
      <c r="P733" s="253">
        <f t="shared" si="488"/>
        <v>0</v>
      </c>
      <c r="Q733" s="261"/>
      <c r="R733" s="260"/>
      <c r="S733" s="262">
        <f t="shared" si="489"/>
        <v>0</v>
      </c>
      <c r="T733" s="268"/>
      <c r="U733" s="263">
        <f t="shared" si="490"/>
        <v>0</v>
      </c>
      <c r="V733" s="64"/>
      <c r="W733" s="210">
        <f t="shared" si="501"/>
        <v>0</v>
      </c>
      <c r="X733" s="210" t="str">
        <f t="shared" si="491"/>
        <v>-</v>
      </c>
      <c r="Y733" s="210" t="e">
        <f>IF(X733, MATCH(J733, Y!$F$62:$H$62, 0), 0)</f>
        <v>#VALUE!</v>
      </c>
      <c r="Z733" s="210" cm="1">
        <f t="array" ref="Z733">IFERROR(IF($X733, INDEX(Appliances, $W733, $Y733+3), 0), 0)</f>
        <v>0</v>
      </c>
      <c r="AA733" s="64"/>
      <c r="AB733" s="211" t="b">
        <f t="shared" si="503"/>
        <v>0</v>
      </c>
      <c r="AC733" s="211" cm="1">
        <f t="array" ref="AC733">IF($AB733, INDEX(Appliances, $W733, 9), 0)</f>
        <v>0</v>
      </c>
      <c r="AD733" s="211" cm="1">
        <f t="array" ref="AD733">IF($AB733, INDEX(Appliances, $W733, 10), 0)</f>
        <v>0</v>
      </c>
      <c r="AE733" s="212">
        <f t="shared" si="492"/>
        <v>0</v>
      </c>
      <c r="AF733" s="213">
        <f t="shared" si="493"/>
        <v>0</v>
      </c>
      <c r="AG733" s="222" t="str">
        <f t="shared" si="494"/>
        <v>-</v>
      </c>
      <c r="AH733" s="210">
        <f>_xlfn.MAXIFS(Y!$F$61:$J$61, Y!$F$61:$J$61, "&lt;="&amp;AG733)</f>
        <v>0</v>
      </c>
      <c r="AI733" s="210" cm="1">
        <f t="array" ref="AI733">IFERROR(IF(AE733&gt;0, INDEX(Appliances, $W733, MATCH($AH733, Y!$F$61:$J$61, 0)+3),0), 0)</f>
        <v>0</v>
      </c>
      <c r="AJ733" s="64"/>
      <c r="AK733" s="211" t="b">
        <f t="shared" si="504"/>
        <v>0</v>
      </c>
      <c r="AL733" s="211" cm="1">
        <f t="array" ref="AL733">IF($AK733, INDEX(Appliances, $W733, 9), 0)</f>
        <v>0</v>
      </c>
      <c r="AM733" s="211" cm="1">
        <f t="array" ref="AM733">IF($AK733, INDEX(Appliances, $W733, 10), 0)</f>
        <v>0</v>
      </c>
      <c r="AN733" s="212">
        <f t="shared" si="495"/>
        <v>0</v>
      </c>
      <c r="AO733" s="213">
        <f t="shared" si="496"/>
        <v>0</v>
      </c>
      <c r="AP733" s="222" t="str">
        <f t="shared" si="497"/>
        <v>-</v>
      </c>
      <c r="AQ733" s="210">
        <f>_xlfn.MAXIFS(Y!$F$61:$J$61, Y!$F$61:$J$61, "&lt;="&amp;AP733)</f>
        <v>0</v>
      </c>
      <c r="AR733" s="210" cm="1">
        <f t="array" ref="AR733">IFERROR(IF(AN733&gt;0, INDEX(Appliances, $W733, MATCH($AQ733, Y!$F$61:$J$61, 0)+3),0), 0)</f>
        <v>0</v>
      </c>
      <c r="AS733" s="64"/>
      <c r="AT733" s="211" t="b">
        <f t="shared" si="505"/>
        <v>0</v>
      </c>
      <c r="AU733" s="211">
        <f t="shared" si="486"/>
        <v>0</v>
      </c>
      <c r="AV733" s="211">
        <f t="shared" si="487"/>
        <v>0</v>
      </c>
      <c r="AW733" s="212">
        <f t="shared" si="498"/>
        <v>0</v>
      </c>
      <c r="AX733" s="213">
        <f t="shared" si="499"/>
        <v>0</v>
      </c>
      <c r="AY733" s="222" t="str">
        <f t="shared" si="500"/>
        <v>-</v>
      </c>
      <c r="AZ733" s="210">
        <f>_xlfn.MAXIFS(Y!$F$61:$J$61, Y!$F$61:$J$61, "&lt;="&amp;AY733)</f>
        <v>0</v>
      </c>
      <c r="BA733" s="210" cm="1">
        <f t="array" ref="BA733">IFERROR(IF(AW733&gt;0, INDEX(Appliances, $W733, MATCH($AQ733, Y!$F$61:$J$61, 0)+3),0), 0)</f>
        <v>0</v>
      </c>
      <c r="BB733" s="64"/>
    </row>
    <row r="734" spans="1:54" s="264" customFormat="1" ht="12" x14ac:dyDescent="0.2">
      <c r="A734" s="64"/>
      <c r="B734" s="251">
        <v>712</v>
      </c>
      <c r="C734" s="255"/>
      <c r="D734" s="255"/>
      <c r="E734" s="256"/>
      <c r="F734" s="257" t="str">
        <f>IFERROR(VLOOKUP(E734, Z!$A$2:$C$4127, 3, FALSE), "")</f>
        <v/>
      </c>
      <c r="G734" s="258"/>
      <c r="H734" s="255"/>
      <c r="I734" s="255"/>
      <c r="J734" s="256"/>
      <c r="K734" s="259"/>
      <c r="L734" s="260"/>
      <c r="M734" s="253">
        <f t="shared" si="502"/>
        <v>0</v>
      </c>
      <c r="N734" s="261"/>
      <c r="O734" s="260"/>
      <c r="P734" s="253">
        <f t="shared" si="488"/>
        <v>0</v>
      </c>
      <c r="Q734" s="261"/>
      <c r="R734" s="260"/>
      <c r="S734" s="262">
        <f t="shared" si="489"/>
        <v>0</v>
      </c>
      <c r="T734" s="268"/>
      <c r="U734" s="263">
        <f t="shared" si="490"/>
        <v>0</v>
      </c>
      <c r="V734" s="64"/>
      <c r="W734" s="210">
        <f t="shared" si="501"/>
        <v>0</v>
      </c>
      <c r="X734" s="210" t="str">
        <f t="shared" si="491"/>
        <v>-</v>
      </c>
      <c r="Y734" s="210" t="e">
        <f>IF(X734, MATCH(J734, Y!$F$62:$H$62, 0), 0)</f>
        <v>#VALUE!</v>
      </c>
      <c r="Z734" s="210" cm="1">
        <f t="array" ref="Z734">IFERROR(IF($X734, INDEX(Appliances, $W734, $Y734+3), 0), 0)</f>
        <v>0</v>
      </c>
      <c r="AA734" s="64"/>
      <c r="AB734" s="211" t="b">
        <f t="shared" si="503"/>
        <v>0</v>
      </c>
      <c r="AC734" s="211" cm="1">
        <f t="array" ref="AC734">IF($AB734, INDEX(Appliances, $W734, 9), 0)</f>
        <v>0</v>
      </c>
      <c r="AD734" s="211" cm="1">
        <f t="array" ref="AD734">IF($AB734, INDEX(Appliances, $W734, 10), 0)</f>
        <v>0</v>
      </c>
      <c r="AE734" s="212">
        <f t="shared" si="492"/>
        <v>0</v>
      </c>
      <c r="AF734" s="213">
        <f t="shared" si="493"/>
        <v>0</v>
      </c>
      <c r="AG734" s="222" t="str">
        <f t="shared" si="494"/>
        <v>-</v>
      </c>
      <c r="AH734" s="210">
        <f>_xlfn.MAXIFS(Y!$F$61:$J$61, Y!$F$61:$J$61, "&lt;="&amp;AG734)</f>
        <v>0</v>
      </c>
      <c r="AI734" s="210" cm="1">
        <f t="array" ref="AI734">IFERROR(IF(AE734&gt;0, INDEX(Appliances, $W734, MATCH($AH734, Y!$F$61:$J$61, 0)+3),0), 0)</f>
        <v>0</v>
      </c>
      <c r="AJ734" s="64"/>
      <c r="AK734" s="211" t="b">
        <f t="shared" si="504"/>
        <v>0</v>
      </c>
      <c r="AL734" s="211" cm="1">
        <f t="array" ref="AL734">IF($AK734, INDEX(Appliances, $W734, 9), 0)</f>
        <v>0</v>
      </c>
      <c r="AM734" s="211" cm="1">
        <f t="array" ref="AM734">IF($AK734, INDEX(Appliances, $W734, 10), 0)</f>
        <v>0</v>
      </c>
      <c r="AN734" s="212">
        <f t="shared" si="495"/>
        <v>0</v>
      </c>
      <c r="AO734" s="213">
        <f t="shared" si="496"/>
        <v>0</v>
      </c>
      <c r="AP734" s="222" t="str">
        <f t="shared" si="497"/>
        <v>-</v>
      </c>
      <c r="AQ734" s="210">
        <f>_xlfn.MAXIFS(Y!$F$61:$J$61, Y!$F$61:$J$61, "&lt;="&amp;AP734)</f>
        <v>0</v>
      </c>
      <c r="AR734" s="210" cm="1">
        <f t="array" ref="AR734">IFERROR(IF(AN734&gt;0, INDEX(Appliances, $W734, MATCH($AQ734, Y!$F$61:$J$61, 0)+3),0), 0)</f>
        <v>0</v>
      </c>
      <c r="AS734" s="64"/>
      <c r="AT734" s="211" t="b">
        <f t="shared" si="505"/>
        <v>0</v>
      </c>
      <c r="AU734" s="211">
        <f t="shared" si="486"/>
        <v>0</v>
      </c>
      <c r="AV734" s="211">
        <f t="shared" si="487"/>
        <v>0</v>
      </c>
      <c r="AW734" s="212">
        <f t="shared" si="498"/>
        <v>0</v>
      </c>
      <c r="AX734" s="213">
        <f t="shared" si="499"/>
        <v>0</v>
      </c>
      <c r="AY734" s="222" t="str">
        <f t="shared" si="500"/>
        <v>-</v>
      </c>
      <c r="AZ734" s="210">
        <f>_xlfn.MAXIFS(Y!$F$61:$J$61, Y!$F$61:$J$61, "&lt;="&amp;AY734)</f>
        <v>0</v>
      </c>
      <c r="BA734" s="210" cm="1">
        <f t="array" ref="BA734">IFERROR(IF(AW734&gt;0, INDEX(Appliances, $W734, MATCH($AQ734, Y!$F$61:$J$61, 0)+3),0), 0)</f>
        <v>0</v>
      </c>
      <c r="BB734" s="64"/>
    </row>
    <row r="735" spans="1:54" s="264" customFormat="1" ht="12" x14ac:dyDescent="0.2">
      <c r="A735" s="64"/>
      <c r="B735" s="251">
        <v>713</v>
      </c>
      <c r="C735" s="255"/>
      <c r="D735" s="255"/>
      <c r="E735" s="256"/>
      <c r="F735" s="257" t="str">
        <f>IFERROR(VLOOKUP(E735, Z!$A$2:$C$4127, 3, FALSE), "")</f>
        <v/>
      </c>
      <c r="G735" s="258"/>
      <c r="H735" s="255"/>
      <c r="I735" s="255"/>
      <c r="J735" s="256"/>
      <c r="K735" s="259"/>
      <c r="L735" s="260"/>
      <c r="M735" s="253">
        <f t="shared" si="502"/>
        <v>0</v>
      </c>
      <c r="N735" s="261"/>
      <c r="O735" s="260"/>
      <c r="P735" s="253">
        <f t="shared" si="488"/>
        <v>0</v>
      </c>
      <c r="Q735" s="261"/>
      <c r="R735" s="260"/>
      <c r="S735" s="262">
        <f t="shared" si="489"/>
        <v>0</v>
      </c>
      <c r="T735" s="268"/>
      <c r="U735" s="263">
        <f t="shared" si="490"/>
        <v>0</v>
      </c>
      <c r="V735" s="64"/>
      <c r="W735" s="210">
        <f t="shared" si="501"/>
        <v>0</v>
      </c>
      <c r="X735" s="210" t="str">
        <f t="shared" si="491"/>
        <v>-</v>
      </c>
      <c r="Y735" s="210" t="e">
        <f>IF(X735, MATCH(J735, Y!$F$62:$H$62, 0), 0)</f>
        <v>#VALUE!</v>
      </c>
      <c r="Z735" s="210" cm="1">
        <f t="array" ref="Z735">IFERROR(IF($X735, INDEX(Appliances, $W735, $Y735+3), 0), 0)</f>
        <v>0</v>
      </c>
      <c r="AA735" s="64"/>
      <c r="AB735" s="211" t="b">
        <f t="shared" si="503"/>
        <v>0</v>
      </c>
      <c r="AC735" s="211" cm="1">
        <f t="array" ref="AC735">IF($AB735, INDEX(Appliances, $W735, 9), 0)</f>
        <v>0</v>
      </c>
      <c r="AD735" s="211" cm="1">
        <f t="array" ref="AD735">IF($AB735, INDEX(Appliances, $W735, 10), 0)</f>
        <v>0</v>
      </c>
      <c r="AE735" s="212">
        <f t="shared" si="492"/>
        <v>0</v>
      </c>
      <c r="AF735" s="213">
        <f t="shared" si="493"/>
        <v>0</v>
      </c>
      <c r="AG735" s="222" t="str">
        <f t="shared" si="494"/>
        <v>-</v>
      </c>
      <c r="AH735" s="210">
        <f>_xlfn.MAXIFS(Y!$F$61:$J$61, Y!$F$61:$J$61, "&lt;="&amp;AG735)</f>
        <v>0</v>
      </c>
      <c r="AI735" s="210" cm="1">
        <f t="array" ref="AI735">IFERROR(IF(AE735&gt;0, INDEX(Appliances, $W735, MATCH($AH735, Y!$F$61:$J$61, 0)+3),0), 0)</f>
        <v>0</v>
      </c>
      <c r="AJ735" s="64"/>
      <c r="AK735" s="211" t="b">
        <f t="shared" si="504"/>
        <v>0</v>
      </c>
      <c r="AL735" s="211" cm="1">
        <f t="array" ref="AL735">IF($AK735, INDEX(Appliances, $W735, 9), 0)</f>
        <v>0</v>
      </c>
      <c r="AM735" s="211" cm="1">
        <f t="array" ref="AM735">IF($AK735, INDEX(Appliances, $W735, 10), 0)</f>
        <v>0</v>
      </c>
      <c r="AN735" s="212">
        <f t="shared" si="495"/>
        <v>0</v>
      </c>
      <c r="AO735" s="213">
        <f t="shared" si="496"/>
        <v>0</v>
      </c>
      <c r="AP735" s="222" t="str">
        <f t="shared" si="497"/>
        <v>-</v>
      </c>
      <c r="AQ735" s="210">
        <f>_xlfn.MAXIFS(Y!$F$61:$J$61, Y!$F$61:$J$61, "&lt;="&amp;AP735)</f>
        <v>0</v>
      </c>
      <c r="AR735" s="210" cm="1">
        <f t="array" ref="AR735">IFERROR(IF(AN735&gt;0, INDEX(Appliances, $W735, MATCH($AQ735, Y!$F$61:$J$61, 0)+3),0), 0)</f>
        <v>0</v>
      </c>
      <c r="AS735" s="64"/>
      <c r="AT735" s="211" t="b">
        <f t="shared" si="505"/>
        <v>0</v>
      </c>
      <c r="AU735" s="211">
        <f t="shared" si="486"/>
        <v>0</v>
      </c>
      <c r="AV735" s="211">
        <f t="shared" si="487"/>
        <v>0</v>
      </c>
      <c r="AW735" s="212">
        <f t="shared" si="498"/>
        <v>0</v>
      </c>
      <c r="AX735" s="213">
        <f t="shared" si="499"/>
        <v>0</v>
      </c>
      <c r="AY735" s="222" t="str">
        <f t="shared" si="500"/>
        <v>-</v>
      </c>
      <c r="AZ735" s="210">
        <f>_xlfn.MAXIFS(Y!$F$61:$J$61, Y!$F$61:$J$61, "&lt;="&amp;AY735)</f>
        <v>0</v>
      </c>
      <c r="BA735" s="210" cm="1">
        <f t="array" ref="BA735">IFERROR(IF(AW735&gt;0, INDEX(Appliances, $W735, MATCH($AQ735, Y!$F$61:$J$61, 0)+3),0), 0)</f>
        <v>0</v>
      </c>
      <c r="BB735" s="64"/>
    </row>
    <row r="736" spans="1:54" s="264" customFormat="1" ht="12" x14ac:dyDescent="0.2">
      <c r="A736" s="64"/>
      <c r="B736" s="251">
        <v>714</v>
      </c>
      <c r="C736" s="255"/>
      <c r="D736" s="255"/>
      <c r="E736" s="256"/>
      <c r="F736" s="257" t="str">
        <f>IFERROR(VLOOKUP(E736, Z!$A$2:$C$4127, 3, FALSE), "")</f>
        <v/>
      </c>
      <c r="G736" s="258"/>
      <c r="H736" s="255"/>
      <c r="I736" s="255"/>
      <c r="J736" s="256"/>
      <c r="K736" s="259"/>
      <c r="L736" s="260"/>
      <c r="M736" s="253">
        <f t="shared" si="502"/>
        <v>0</v>
      </c>
      <c r="N736" s="261"/>
      <c r="O736" s="260"/>
      <c r="P736" s="253">
        <f t="shared" si="488"/>
        <v>0</v>
      </c>
      <c r="Q736" s="261"/>
      <c r="R736" s="260"/>
      <c r="S736" s="262">
        <f t="shared" si="489"/>
        <v>0</v>
      </c>
      <c r="T736" s="268"/>
      <c r="U736" s="263">
        <f t="shared" si="490"/>
        <v>0</v>
      </c>
      <c r="V736" s="64"/>
      <c r="W736" s="210">
        <f t="shared" si="501"/>
        <v>0</v>
      </c>
      <c r="X736" s="210" t="str">
        <f t="shared" si="491"/>
        <v>-</v>
      </c>
      <c r="Y736" s="210" t="e">
        <f>IF(X736, MATCH(J736, Y!$F$62:$H$62, 0), 0)</f>
        <v>#VALUE!</v>
      </c>
      <c r="Z736" s="210" cm="1">
        <f t="array" ref="Z736">IFERROR(IF($X736, INDEX(Appliances, $W736, $Y736+3), 0), 0)</f>
        <v>0</v>
      </c>
      <c r="AA736" s="64"/>
      <c r="AB736" s="211" t="b">
        <f t="shared" si="503"/>
        <v>0</v>
      </c>
      <c r="AC736" s="211" cm="1">
        <f t="array" ref="AC736">IF($AB736, INDEX(Appliances, $W736, 9), 0)</f>
        <v>0</v>
      </c>
      <c r="AD736" s="211" cm="1">
        <f t="array" ref="AD736">IF($AB736, INDEX(Appliances, $W736, 10), 0)</f>
        <v>0</v>
      </c>
      <c r="AE736" s="212">
        <f t="shared" si="492"/>
        <v>0</v>
      </c>
      <c r="AF736" s="213">
        <f t="shared" si="493"/>
        <v>0</v>
      </c>
      <c r="AG736" s="222" t="str">
        <f t="shared" si="494"/>
        <v>-</v>
      </c>
      <c r="AH736" s="210">
        <f>_xlfn.MAXIFS(Y!$F$61:$J$61, Y!$F$61:$J$61, "&lt;="&amp;AG736)</f>
        <v>0</v>
      </c>
      <c r="AI736" s="210" cm="1">
        <f t="array" ref="AI736">IFERROR(IF(AE736&gt;0, INDEX(Appliances, $W736, MATCH($AH736, Y!$F$61:$J$61, 0)+3),0), 0)</f>
        <v>0</v>
      </c>
      <c r="AJ736" s="64"/>
      <c r="AK736" s="211" t="b">
        <f t="shared" si="504"/>
        <v>0</v>
      </c>
      <c r="AL736" s="211" cm="1">
        <f t="array" ref="AL736">IF($AK736, INDEX(Appliances, $W736, 9), 0)</f>
        <v>0</v>
      </c>
      <c r="AM736" s="211" cm="1">
        <f t="array" ref="AM736">IF($AK736, INDEX(Appliances, $W736, 10), 0)</f>
        <v>0</v>
      </c>
      <c r="AN736" s="212">
        <f t="shared" si="495"/>
        <v>0</v>
      </c>
      <c r="AO736" s="213">
        <f t="shared" si="496"/>
        <v>0</v>
      </c>
      <c r="AP736" s="222" t="str">
        <f t="shared" si="497"/>
        <v>-</v>
      </c>
      <c r="AQ736" s="210">
        <f>_xlfn.MAXIFS(Y!$F$61:$J$61, Y!$F$61:$J$61, "&lt;="&amp;AP736)</f>
        <v>0</v>
      </c>
      <c r="AR736" s="210" cm="1">
        <f t="array" ref="AR736">IFERROR(IF(AN736&gt;0, INDEX(Appliances, $W736, MATCH($AQ736, Y!$F$61:$J$61, 0)+3),0), 0)</f>
        <v>0</v>
      </c>
      <c r="AS736" s="64"/>
      <c r="AT736" s="211" t="b">
        <f t="shared" si="505"/>
        <v>0</v>
      </c>
      <c r="AU736" s="211">
        <f t="shared" si="486"/>
        <v>0</v>
      </c>
      <c r="AV736" s="211">
        <f t="shared" si="487"/>
        <v>0</v>
      </c>
      <c r="AW736" s="212">
        <f t="shared" si="498"/>
        <v>0</v>
      </c>
      <c r="AX736" s="213">
        <f t="shared" si="499"/>
        <v>0</v>
      </c>
      <c r="AY736" s="222" t="str">
        <f t="shared" si="500"/>
        <v>-</v>
      </c>
      <c r="AZ736" s="210">
        <f>_xlfn.MAXIFS(Y!$F$61:$J$61, Y!$F$61:$J$61, "&lt;="&amp;AY736)</f>
        <v>0</v>
      </c>
      <c r="BA736" s="210" cm="1">
        <f t="array" ref="BA736">IFERROR(IF(AW736&gt;0, INDEX(Appliances, $W736, MATCH($AQ736, Y!$F$61:$J$61, 0)+3),0), 0)</f>
        <v>0</v>
      </c>
      <c r="BB736" s="64"/>
    </row>
    <row r="737" spans="1:54" s="264" customFormat="1" ht="12" x14ac:dyDescent="0.2">
      <c r="A737" s="64"/>
      <c r="B737" s="251">
        <v>715</v>
      </c>
      <c r="C737" s="255"/>
      <c r="D737" s="255"/>
      <c r="E737" s="256"/>
      <c r="F737" s="257" t="str">
        <f>IFERROR(VLOOKUP(E737, Z!$A$2:$C$4127, 3, FALSE), "")</f>
        <v/>
      </c>
      <c r="G737" s="258"/>
      <c r="H737" s="255"/>
      <c r="I737" s="255"/>
      <c r="J737" s="256"/>
      <c r="K737" s="259"/>
      <c r="L737" s="260"/>
      <c r="M737" s="253">
        <f t="shared" si="502"/>
        <v>0</v>
      </c>
      <c r="N737" s="261"/>
      <c r="O737" s="260"/>
      <c r="P737" s="253">
        <f t="shared" si="488"/>
        <v>0</v>
      </c>
      <c r="Q737" s="261"/>
      <c r="R737" s="260"/>
      <c r="S737" s="262">
        <f t="shared" si="489"/>
        <v>0</v>
      </c>
      <c r="T737" s="268"/>
      <c r="U737" s="263">
        <f t="shared" si="490"/>
        <v>0</v>
      </c>
      <c r="V737" s="64"/>
      <c r="W737" s="210">
        <f t="shared" si="501"/>
        <v>0</v>
      </c>
      <c r="X737" s="210" t="str">
        <f t="shared" si="491"/>
        <v>-</v>
      </c>
      <c r="Y737" s="210" t="e">
        <f>IF(X737, MATCH(J737, Y!$F$62:$H$62, 0), 0)</f>
        <v>#VALUE!</v>
      </c>
      <c r="Z737" s="210" cm="1">
        <f t="array" ref="Z737">IFERROR(IF($X737, INDEX(Appliances, $W737, $Y737+3), 0), 0)</f>
        <v>0</v>
      </c>
      <c r="AA737" s="64"/>
      <c r="AB737" s="211" t="b">
        <f t="shared" si="503"/>
        <v>0</v>
      </c>
      <c r="AC737" s="211" cm="1">
        <f t="array" ref="AC737">IF($AB737, INDEX(Appliances, $W737, 9), 0)</f>
        <v>0</v>
      </c>
      <c r="AD737" s="211" cm="1">
        <f t="array" ref="AD737">IF($AB737, INDEX(Appliances, $W737, 10), 0)</f>
        <v>0</v>
      </c>
      <c r="AE737" s="212">
        <f t="shared" si="492"/>
        <v>0</v>
      </c>
      <c r="AF737" s="213">
        <f t="shared" si="493"/>
        <v>0</v>
      </c>
      <c r="AG737" s="222" t="str">
        <f t="shared" si="494"/>
        <v>-</v>
      </c>
      <c r="AH737" s="210">
        <f>_xlfn.MAXIFS(Y!$F$61:$J$61, Y!$F$61:$J$61, "&lt;="&amp;AG737)</f>
        <v>0</v>
      </c>
      <c r="AI737" s="210" cm="1">
        <f t="array" ref="AI737">IFERROR(IF(AE737&gt;0, INDEX(Appliances, $W737, MATCH($AH737, Y!$F$61:$J$61, 0)+3),0), 0)</f>
        <v>0</v>
      </c>
      <c r="AJ737" s="64"/>
      <c r="AK737" s="211" t="b">
        <f t="shared" si="504"/>
        <v>0</v>
      </c>
      <c r="AL737" s="211" cm="1">
        <f t="array" ref="AL737">IF($AK737, INDEX(Appliances, $W737, 9), 0)</f>
        <v>0</v>
      </c>
      <c r="AM737" s="211" cm="1">
        <f t="array" ref="AM737">IF($AK737, INDEX(Appliances, $W737, 10), 0)</f>
        <v>0</v>
      </c>
      <c r="AN737" s="212">
        <f t="shared" si="495"/>
        <v>0</v>
      </c>
      <c r="AO737" s="213">
        <f t="shared" si="496"/>
        <v>0</v>
      </c>
      <c r="AP737" s="222" t="str">
        <f t="shared" si="497"/>
        <v>-</v>
      </c>
      <c r="AQ737" s="210">
        <f>_xlfn.MAXIFS(Y!$F$61:$J$61, Y!$F$61:$J$61, "&lt;="&amp;AP737)</f>
        <v>0</v>
      </c>
      <c r="AR737" s="210" cm="1">
        <f t="array" ref="AR737">IFERROR(IF(AN737&gt;0, INDEX(Appliances, $W737, MATCH($AQ737, Y!$F$61:$J$61, 0)+3),0), 0)</f>
        <v>0</v>
      </c>
      <c r="AS737" s="64"/>
      <c r="AT737" s="211" t="b">
        <f t="shared" si="505"/>
        <v>0</v>
      </c>
      <c r="AU737" s="211">
        <f t="shared" si="486"/>
        <v>0</v>
      </c>
      <c r="AV737" s="211">
        <f t="shared" si="487"/>
        <v>0</v>
      </c>
      <c r="AW737" s="212">
        <f t="shared" si="498"/>
        <v>0</v>
      </c>
      <c r="AX737" s="213">
        <f t="shared" si="499"/>
        <v>0</v>
      </c>
      <c r="AY737" s="222" t="str">
        <f t="shared" si="500"/>
        <v>-</v>
      </c>
      <c r="AZ737" s="210">
        <f>_xlfn.MAXIFS(Y!$F$61:$J$61, Y!$F$61:$J$61, "&lt;="&amp;AY737)</f>
        <v>0</v>
      </c>
      <c r="BA737" s="210" cm="1">
        <f t="array" ref="BA737">IFERROR(IF(AW737&gt;0, INDEX(Appliances, $W737, MATCH($AQ737, Y!$F$61:$J$61, 0)+3),0), 0)</f>
        <v>0</v>
      </c>
      <c r="BB737" s="64"/>
    </row>
    <row r="738" spans="1:54" s="264" customFormat="1" ht="12" x14ac:dyDescent="0.2">
      <c r="A738" s="64"/>
      <c r="B738" s="251">
        <v>716</v>
      </c>
      <c r="C738" s="255"/>
      <c r="D738" s="255"/>
      <c r="E738" s="256"/>
      <c r="F738" s="257" t="str">
        <f>IFERROR(VLOOKUP(E738, Z!$A$2:$C$4127, 3, FALSE), "")</f>
        <v/>
      </c>
      <c r="G738" s="258"/>
      <c r="H738" s="255"/>
      <c r="I738" s="255"/>
      <c r="J738" s="256"/>
      <c r="K738" s="259"/>
      <c r="L738" s="260"/>
      <c r="M738" s="253">
        <f t="shared" si="502"/>
        <v>0</v>
      </c>
      <c r="N738" s="261"/>
      <c r="O738" s="260"/>
      <c r="P738" s="253">
        <f t="shared" si="488"/>
        <v>0</v>
      </c>
      <c r="Q738" s="261"/>
      <c r="R738" s="260"/>
      <c r="S738" s="262">
        <f t="shared" si="489"/>
        <v>0</v>
      </c>
      <c r="T738" s="268"/>
      <c r="U738" s="263">
        <f t="shared" si="490"/>
        <v>0</v>
      </c>
      <c r="V738" s="64"/>
      <c r="W738" s="210">
        <f t="shared" si="501"/>
        <v>0</v>
      </c>
      <c r="X738" s="210" t="str">
        <f t="shared" si="491"/>
        <v>-</v>
      </c>
      <c r="Y738" s="210" t="e">
        <f>IF(X738, MATCH(J738, Y!$F$62:$H$62, 0), 0)</f>
        <v>#VALUE!</v>
      </c>
      <c r="Z738" s="210" cm="1">
        <f t="array" ref="Z738">IFERROR(IF($X738, INDEX(Appliances, $W738, $Y738+3), 0), 0)</f>
        <v>0</v>
      </c>
      <c r="AA738" s="64"/>
      <c r="AB738" s="211" t="b">
        <f t="shared" si="503"/>
        <v>0</v>
      </c>
      <c r="AC738" s="211" cm="1">
        <f t="array" ref="AC738">IF($AB738, INDEX(Appliances, $W738, 9), 0)</f>
        <v>0</v>
      </c>
      <c r="AD738" s="211" cm="1">
        <f t="array" ref="AD738">IF($AB738, INDEX(Appliances, $W738, 10), 0)</f>
        <v>0</v>
      </c>
      <c r="AE738" s="212">
        <f t="shared" si="492"/>
        <v>0</v>
      </c>
      <c r="AF738" s="213">
        <f t="shared" si="493"/>
        <v>0</v>
      </c>
      <c r="AG738" s="222" t="str">
        <f t="shared" si="494"/>
        <v>-</v>
      </c>
      <c r="AH738" s="210">
        <f>_xlfn.MAXIFS(Y!$F$61:$J$61, Y!$F$61:$J$61, "&lt;="&amp;AG738)</f>
        <v>0</v>
      </c>
      <c r="AI738" s="210" cm="1">
        <f t="array" ref="AI738">IFERROR(IF(AE738&gt;0, INDEX(Appliances, $W738, MATCH($AH738, Y!$F$61:$J$61, 0)+3),0), 0)</f>
        <v>0</v>
      </c>
      <c r="AJ738" s="64"/>
      <c r="AK738" s="211" t="b">
        <f t="shared" si="504"/>
        <v>0</v>
      </c>
      <c r="AL738" s="211" cm="1">
        <f t="array" ref="AL738">IF($AK738, INDEX(Appliances, $W738, 9), 0)</f>
        <v>0</v>
      </c>
      <c r="AM738" s="211" cm="1">
        <f t="array" ref="AM738">IF($AK738, INDEX(Appliances, $W738, 10), 0)</f>
        <v>0</v>
      </c>
      <c r="AN738" s="212">
        <f t="shared" si="495"/>
        <v>0</v>
      </c>
      <c r="AO738" s="213">
        <f t="shared" si="496"/>
        <v>0</v>
      </c>
      <c r="AP738" s="222" t="str">
        <f t="shared" si="497"/>
        <v>-</v>
      </c>
      <c r="AQ738" s="210">
        <f>_xlfn.MAXIFS(Y!$F$61:$J$61, Y!$F$61:$J$61, "&lt;="&amp;AP738)</f>
        <v>0</v>
      </c>
      <c r="AR738" s="210" cm="1">
        <f t="array" ref="AR738">IFERROR(IF(AN738&gt;0, INDEX(Appliances, $W738, MATCH($AQ738, Y!$F$61:$J$61, 0)+3),0), 0)</f>
        <v>0</v>
      </c>
      <c r="AS738" s="64"/>
      <c r="AT738" s="211" t="b">
        <f t="shared" si="505"/>
        <v>0</v>
      </c>
      <c r="AU738" s="211">
        <f t="shared" si="486"/>
        <v>0</v>
      </c>
      <c r="AV738" s="211">
        <f t="shared" si="487"/>
        <v>0</v>
      </c>
      <c r="AW738" s="212">
        <f t="shared" si="498"/>
        <v>0</v>
      </c>
      <c r="AX738" s="213">
        <f t="shared" si="499"/>
        <v>0</v>
      </c>
      <c r="AY738" s="222" t="str">
        <f t="shared" si="500"/>
        <v>-</v>
      </c>
      <c r="AZ738" s="210">
        <f>_xlfn.MAXIFS(Y!$F$61:$J$61, Y!$F$61:$J$61, "&lt;="&amp;AY738)</f>
        <v>0</v>
      </c>
      <c r="BA738" s="210" cm="1">
        <f t="array" ref="BA738">IFERROR(IF(AW738&gt;0, INDEX(Appliances, $W738, MATCH($AQ738, Y!$F$61:$J$61, 0)+3),0), 0)</f>
        <v>0</v>
      </c>
      <c r="BB738" s="64"/>
    </row>
    <row r="739" spans="1:54" s="264" customFormat="1" ht="12" x14ac:dyDescent="0.2">
      <c r="A739" s="64"/>
      <c r="B739" s="251">
        <v>717</v>
      </c>
      <c r="C739" s="255"/>
      <c r="D739" s="255"/>
      <c r="E739" s="256"/>
      <c r="F739" s="257" t="str">
        <f>IFERROR(VLOOKUP(E739, Z!$A$2:$C$4127, 3, FALSE), "")</f>
        <v/>
      </c>
      <c r="G739" s="258"/>
      <c r="H739" s="255"/>
      <c r="I739" s="255"/>
      <c r="J739" s="256"/>
      <c r="K739" s="259"/>
      <c r="L739" s="260"/>
      <c r="M739" s="253">
        <f t="shared" si="502"/>
        <v>0</v>
      </c>
      <c r="N739" s="261"/>
      <c r="O739" s="260"/>
      <c r="P739" s="253">
        <f t="shared" si="488"/>
        <v>0</v>
      </c>
      <c r="Q739" s="261"/>
      <c r="R739" s="260"/>
      <c r="S739" s="262">
        <f t="shared" si="489"/>
        <v>0</v>
      </c>
      <c r="T739" s="268"/>
      <c r="U739" s="263">
        <f t="shared" si="490"/>
        <v>0</v>
      </c>
      <c r="V739" s="64"/>
      <c r="W739" s="210">
        <f t="shared" si="501"/>
        <v>0</v>
      </c>
      <c r="X739" s="210" t="str">
        <f t="shared" si="491"/>
        <v>-</v>
      </c>
      <c r="Y739" s="210" t="e">
        <f>IF(X739, MATCH(J739, Y!$F$62:$H$62, 0), 0)</f>
        <v>#VALUE!</v>
      </c>
      <c r="Z739" s="210" cm="1">
        <f t="array" ref="Z739">IFERROR(IF($X739, INDEX(Appliances, $W739, $Y739+3), 0), 0)</f>
        <v>0</v>
      </c>
      <c r="AA739" s="64"/>
      <c r="AB739" s="211" t="b">
        <f t="shared" si="503"/>
        <v>0</v>
      </c>
      <c r="AC739" s="211" cm="1">
        <f t="array" ref="AC739">IF($AB739, INDEX(Appliances, $W739, 9), 0)</f>
        <v>0</v>
      </c>
      <c r="AD739" s="211" cm="1">
        <f t="array" ref="AD739">IF($AB739, INDEX(Appliances, $W739, 10), 0)</f>
        <v>0</v>
      </c>
      <c r="AE739" s="212">
        <f t="shared" si="492"/>
        <v>0</v>
      </c>
      <c r="AF739" s="213">
        <f t="shared" si="493"/>
        <v>0</v>
      </c>
      <c r="AG739" s="222" t="str">
        <f t="shared" si="494"/>
        <v>-</v>
      </c>
      <c r="AH739" s="210">
        <f>_xlfn.MAXIFS(Y!$F$61:$J$61, Y!$F$61:$J$61, "&lt;="&amp;AG739)</f>
        <v>0</v>
      </c>
      <c r="AI739" s="210" cm="1">
        <f t="array" ref="AI739">IFERROR(IF(AE739&gt;0, INDEX(Appliances, $W739, MATCH($AH739, Y!$F$61:$J$61, 0)+3),0), 0)</f>
        <v>0</v>
      </c>
      <c r="AJ739" s="64"/>
      <c r="AK739" s="211" t="b">
        <f t="shared" si="504"/>
        <v>0</v>
      </c>
      <c r="AL739" s="211" cm="1">
        <f t="array" ref="AL739">IF($AK739, INDEX(Appliances, $W739, 9), 0)</f>
        <v>0</v>
      </c>
      <c r="AM739" s="211" cm="1">
        <f t="array" ref="AM739">IF($AK739, INDEX(Appliances, $W739, 10), 0)</f>
        <v>0</v>
      </c>
      <c r="AN739" s="212">
        <f t="shared" si="495"/>
        <v>0</v>
      </c>
      <c r="AO739" s="213">
        <f t="shared" si="496"/>
        <v>0</v>
      </c>
      <c r="AP739" s="222" t="str">
        <f t="shared" si="497"/>
        <v>-</v>
      </c>
      <c r="AQ739" s="210">
        <f>_xlfn.MAXIFS(Y!$F$61:$J$61, Y!$F$61:$J$61, "&lt;="&amp;AP739)</f>
        <v>0</v>
      </c>
      <c r="AR739" s="210" cm="1">
        <f t="array" ref="AR739">IFERROR(IF(AN739&gt;0, INDEX(Appliances, $W739, MATCH($AQ739, Y!$F$61:$J$61, 0)+3),0), 0)</f>
        <v>0</v>
      </c>
      <c r="AS739" s="64"/>
      <c r="AT739" s="211" t="b">
        <f t="shared" si="505"/>
        <v>0</v>
      </c>
      <c r="AU739" s="211">
        <f t="shared" si="486"/>
        <v>0</v>
      </c>
      <c r="AV739" s="211">
        <f t="shared" si="487"/>
        <v>0</v>
      </c>
      <c r="AW739" s="212">
        <f t="shared" si="498"/>
        <v>0</v>
      </c>
      <c r="AX739" s="213">
        <f t="shared" si="499"/>
        <v>0</v>
      </c>
      <c r="AY739" s="222" t="str">
        <f t="shared" si="500"/>
        <v>-</v>
      </c>
      <c r="AZ739" s="210">
        <f>_xlfn.MAXIFS(Y!$F$61:$J$61, Y!$F$61:$J$61, "&lt;="&amp;AY739)</f>
        <v>0</v>
      </c>
      <c r="BA739" s="210" cm="1">
        <f t="array" ref="BA739">IFERROR(IF(AW739&gt;0, INDEX(Appliances, $W739, MATCH($AQ739, Y!$F$61:$J$61, 0)+3),0), 0)</f>
        <v>0</v>
      </c>
      <c r="BB739" s="64"/>
    </row>
    <row r="740" spans="1:54" s="264" customFormat="1" ht="12" x14ac:dyDescent="0.2">
      <c r="A740" s="64"/>
      <c r="B740" s="251">
        <v>718</v>
      </c>
      <c r="C740" s="255"/>
      <c r="D740" s="255"/>
      <c r="E740" s="256"/>
      <c r="F740" s="257" t="str">
        <f>IFERROR(VLOOKUP(E740, Z!$A$2:$C$4127, 3, FALSE), "")</f>
        <v/>
      </c>
      <c r="G740" s="258"/>
      <c r="H740" s="255"/>
      <c r="I740" s="255"/>
      <c r="J740" s="256"/>
      <c r="K740" s="259"/>
      <c r="L740" s="260"/>
      <c r="M740" s="253">
        <f t="shared" si="502"/>
        <v>0</v>
      </c>
      <c r="N740" s="261"/>
      <c r="O740" s="260"/>
      <c r="P740" s="253">
        <f t="shared" si="488"/>
        <v>0</v>
      </c>
      <c r="Q740" s="261"/>
      <c r="R740" s="260"/>
      <c r="S740" s="262">
        <f t="shared" si="489"/>
        <v>0</v>
      </c>
      <c r="T740" s="268"/>
      <c r="U740" s="263">
        <f t="shared" si="490"/>
        <v>0</v>
      </c>
      <c r="V740" s="64"/>
      <c r="W740" s="210">
        <f t="shared" si="501"/>
        <v>0</v>
      </c>
      <c r="X740" s="210" t="str">
        <f t="shared" si="491"/>
        <v>-</v>
      </c>
      <c r="Y740" s="210" t="e">
        <f>IF(X740, MATCH(J740, Y!$F$62:$H$62, 0), 0)</f>
        <v>#VALUE!</v>
      </c>
      <c r="Z740" s="210" cm="1">
        <f t="array" ref="Z740">IFERROR(IF($X740, INDEX(Appliances, $W740, $Y740+3), 0), 0)</f>
        <v>0</v>
      </c>
      <c r="AA740" s="64"/>
      <c r="AB740" s="211" t="b">
        <f t="shared" si="503"/>
        <v>0</v>
      </c>
      <c r="AC740" s="211" cm="1">
        <f t="array" ref="AC740">IF($AB740, INDEX(Appliances, $W740, 9), 0)</f>
        <v>0</v>
      </c>
      <c r="AD740" s="211" cm="1">
        <f t="array" ref="AD740">IF($AB740, INDEX(Appliances, $W740, 10), 0)</f>
        <v>0</v>
      </c>
      <c r="AE740" s="212">
        <f t="shared" si="492"/>
        <v>0</v>
      </c>
      <c r="AF740" s="213">
        <f t="shared" si="493"/>
        <v>0</v>
      </c>
      <c r="AG740" s="222" t="str">
        <f t="shared" si="494"/>
        <v>-</v>
      </c>
      <c r="AH740" s="210">
        <f>_xlfn.MAXIFS(Y!$F$61:$J$61, Y!$F$61:$J$61, "&lt;="&amp;AG740)</f>
        <v>0</v>
      </c>
      <c r="AI740" s="210" cm="1">
        <f t="array" ref="AI740">IFERROR(IF(AE740&gt;0, INDEX(Appliances, $W740, MATCH($AH740, Y!$F$61:$J$61, 0)+3),0), 0)</f>
        <v>0</v>
      </c>
      <c r="AJ740" s="64"/>
      <c r="AK740" s="211" t="b">
        <f t="shared" si="504"/>
        <v>0</v>
      </c>
      <c r="AL740" s="211" cm="1">
        <f t="array" ref="AL740">IF($AK740, INDEX(Appliances, $W740, 9), 0)</f>
        <v>0</v>
      </c>
      <c r="AM740" s="211" cm="1">
        <f t="array" ref="AM740">IF($AK740, INDEX(Appliances, $W740, 10), 0)</f>
        <v>0</v>
      </c>
      <c r="AN740" s="212">
        <f t="shared" si="495"/>
        <v>0</v>
      </c>
      <c r="AO740" s="213">
        <f t="shared" si="496"/>
        <v>0</v>
      </c>
      <c r="AP740" s="222" t="str">
        <f t="shared" si="497"/>
        <v>-</v>
      </c>
      <c r="AQ740" s="210">
        <f>_xlfn.MAXIFS(Y!$F$61:$J$61, Y!$F$61:$J$61, "&lt;="&amp;AP740)</f>
        <v>0</v>
      </c>
      <c r="AR740" s="210" cm="1">
        <f t="array" ref="AR740">IFERROR(IF(AN740&gt;0, INDEX(Appliances, $W740, MATCH($AQ740, Y!$F$61:$J$61, 0)+3),0), 0)</f>
        <v>0</v>
      </c>
      <c r="AS740" s="64"/>
      <c r="AT740" s="211" t="b">
        <f t="shared" si="505"/>
        <v>0</v>
      </c>
      <c r="AU740" s="211">
        <f t="shared" si="486"/>
        <v>0</v>
      </c>
      <c r="AV740" s="211">
        <f t="shared" si="487"/>
        <v>0</v>
      </c>
      <c r="AW740" s="212">
        <f t="shared" si="498"/>
        <v>0</v>
      </c>
      <c r="AX740" s="213">
        <f t="shared" si="499"/>
        <v>0</v>
      </c>
      <c r="AY740" s="222" t="str">
        <f t="shared" si="500"/>
        <v>-</v>
      </c>
      <c r="AZ740" s="210">
        <f>_xlfn.MAXIFS(Y!$F$61:$J$61, Y!$F$61:$J$61, "&lt;="&amp;AY740)</f>
        <v>0</v>
      </c>
      <c r="BA740" s="210" cm="1">
        <f t="array" ref="BA740">IFERROR(IF(AW740&gt;0, INDEX(Appliances, $W740, MATCH($AQ740, Y!$F$61:$J$61, 0)+3),0), 0)</f>
        <v>0</v>
      </c>
      <c r="BB740" s="64"/>
    </row>
    <row r="741" spans="1:54" s="264" customFormat="1" ht="12" x14ac:dyDescent="0.2">
      <c r="A741" s="64"/>
      <c r="B741" s="251">
        <v>719</v>
      </c>
      <c r="C741" s="255"/>
      <c r="D741" s="255"/>
      <c r="E741" s="256"/>
      <c r="F741" s="257" t="str">
        <f>IFERROR(VLOOKUP(E741, Z!$A$2:$C$4127, 3, FALSE), "")</f>
        <v/>
      </c>
      <c r="G741" s="258"/>
      <c r="H741" s="255"/>
      <c r="I741" s="255"/>
      <c r="J741" s="256"/>
      <c r="K741" s="259"/>
      <c r="L741" s="260"/>
      <c r="M741" s="253">
        <f t="shared" si="502"/>
        <v>0</v>
      </c>
      <c r="N741" s="261"/>
      <c r="O741" s="260"/>
      <c r="P741" s="253">
        <f t="shared" si="488"/>
        <v>0</v>
      </c>
      <c r="Q741" s="261"/>
      <c r="R741" s="260"/>
      <c r="S741" s="262">
        <f t="shared" si="489"/>
        <v>0</v>
      </c>
      <c r="T741" s="268"/>
      <c r="U741" s="263">
        <f t="shared" si="490"/>
        <v>0</v>
      </c>
      <c r="V741" s="64"/>
      <c r="W741" s="210">
        <f t="shared" si="501"/>
        <v>0</v>
      </c>
      <c r="X741" s="210" t="str">
        <f t="shared" si="491"/>
        <v>-</v>
      </c>
      <c r="Y741" s="210" t="e">
        <f>IF(X741, MATCH(J741, Y!$F$62:$H$62, 0), 0)</f>
        <v>#VALUE!</v>
      </c>
      <c r="Z741" s="210" cm="1">
        <f t="array" ref="Z741">IFERROR(IF($X741, INDEX(Appliances, $W741, $Y741+3), 0), 0)</f>
        <v>0</v>
      </c>
      <c r="AA741" s="64"/>
      <c r="AB741" s="211" t="b">
        <f t="shared" si="503"/>
        <v>0</v>
      </c>
      <c r="AC741" s="211" cm="1">
        <f t="array" ref="AC741">IF($AB741, INDEX(Appliances, $W741, 9), 0)</f>
        <v>0</v>
      </c>
      <c r="AD741" s="211" cm="1">
        <f t="array" ref="AD741">IF($AB741, INDEX(Appliances, $W741, 10), 0)</f>
        <v>0</v>
      </c>
      <c r="AE741" s="212">
        <f t="shared" si="492"/>
        <v>0</v>
      </c>
      <c r="AF741" s="213">
        <f t="shared" si="493"/>
        <v>0</v>
      </c>
      <c r="AG741" s="222" t="str">
        <f t="shared" si="494"/>
        <v>-</v>
      </c>
      <c r="AH741" s="210">
        <f>_xlfn.MAXIFS(Y!$F$61:$J$61, Y!$F$61:$J$61, "&lt;="&amp;AG741)</f>
        <v>0</v>
      </c>
      <c r="AI741" s="210" cm="1">
        <f t="array" ref="AI741">IFERROR(IF(AE741&gt;0, INDEX(Appliances, $W741, MATCH($AH741, Y!$F$61:$J$61, 0)+3),0), 0)</f>
        <v>0</v>
      </c>
      <c r="AJ741" s="64"/>
      <c r="AK741" s="211" t="b">
        <f t="shared" si="504"/>
        <v>0</v>
      </c>
      <c r="AL741" s="211" cm="1">
        <f t="array" ref="AL741">IF($AK741, INDEX(Appliances, $W741, 9), 0)</f>
        <v>0</v>
      </c>
      <c r="AM741" s="211" cm="1">
        <f t="array" ref="AM741">IF($AK741, INDEX(Appliances, $W741, 10), 0)</f>
        <v>0</v>
      </c>
      <c r="AN741" s="212">
        <f t="shared" si="495"/>
        <v>0</v>
      </c>
      <c r="AO741" s="213">
        <f t="shared" si="496"/>
        <v>0</v>
      </c>
      <c r="AP741" s="222" t="str">
        <f t="shared" si="497"/>
        <v>-</v>
      </c>
      <c r="AQ741" s="210">
        <f>_xlfn.MAXIFS(Y!$F$61:$J$61, Y!$F$61:$J$61, "&lt;="&amp;AP741)</f>
        <v>0</v>
      </c>
      <c r="AR741" s="210" cm="1">
        <f t="array" ref="AR741">IFERROR(IF(AN741&gt;0, INDEX(Appliances, $W741, MATCH($AQ741, Y!$F$61:$J$61, 0)+3),0), 0)</f>
        <v>0</v>
      </c>
      <c r="AS741" s="64"/>
      <c r="AT741" s="211" t="b">
        <f t="shared" si="505"/>
        <v>0</v>
      </c>
      <c r="AU741" s="211">
        <f t="shared" si="486"/>
        <v>0</v>
      </c>
      <c r="AV741" s="211">
        <f t="shared" si="487"/>
        <v>0</v>
      </c>
      <c r="AW741" s="212">
        <f t="shared" si="498"/>
        <v>0</v>
      </c>
      <c r="AX741" s="213">
        <f t="shared" si="499"/>
        <v>0</v>
      </c>
      <c r="AY741" s="222" t="str">
        <f t="shared" si="500"/>
        <v>-</v>
      </c>
      <c r="AZ741" s="210">
        <f>_xlfn.MAXIFS(Y!$F$61:$J$61, Y!$F$61:$J$61, "&lt;="&amp;AY741)</f>
        <v>0</v>
      </c>
      <c r="BA741" s="210" cm="1">
        <f t="array" ref="BA741">IFERROR(IF(AW741&gt;0, INDEX(Appliances, $W741, MATCH($AQ741, Y!$F$61:$J$61, 0)+3),0), 0)</f>
        <v>0</v>
      </c>
      <c r="BB741" s="64"/>
    </row>
    <row r="742" spans="1:54" s="264" customFormat="1" ht="12" x14ac:dyDescent="0.2">
      <c r="A742" s="64"/>
      <c r="B742" s="251">
        <v>720</v>
      </c>
      <c r="C742" s="255"/>
      <c r="D742" s="255"/>
      <c r="E742" s="256"/>
      <c r="F742" s="257" t="str">
        <f>IFERROR(VLOOKUP(E742, Z!$A$2:$C$4127, 3, FALSE), "")</f>
        <v/>
      </c>
      <c r="G742" s="258"/>
      <c r="H742" s="255"/>
      <c r="I742" s="255"/>
      <c r="J742" s="256"/>
      <c r="K742" s="259"/>
      <c r="L742" s="260"/>
      <c r="M742" s="253">
        <f t="shared" si="502"/>
        <v>0</v>
      </c>
      <c r="N742" s="261"/>
      <c r="O742" s="260"/>
      <c r="P742" s="253">
        <f t="shared" si="488"/>
        <v>0</v>
      </c>
      <c r="Q742" s="261"/>
      <c r="R742" s="260"/>
      <c r="S742" s="262">
        <f t="shared" si="489"/>
        <v>0</v>
      </c>
      <c r="T742" s="268"/>
      <c r="U742" s="263">
        <f t="shared" si="490"/>
        <v>0</v>
      </c>
      <c r="V742" s="64"/>
      <c r="W742" s="210">
        <f t="shared" si="501"/>
        <v>0</v>
      </c>
      <c r="X742" s="210" t="str">
        <f t="shared" si="491"/>
        <v>-</v>
      </c>
      <c r="Y742" s="210" t="e">
        <f>IF(X742, MATCH(J742, Y!$F$62:$H$62, 0), 0)</f>
        <v>#VALUE!</v>
      </c>
      <c r="Z742" s="210" cm="1">
        <f t="array" ref="Z742">IFERROR(IF($X742, INDEX(Appliances, $W742, $Y742+3), 0), 0)</f>
        <v>0</v>
      </c>
      <c r="AA742" s="64"/>
      <c r="AB742" s="211" t="b">
        <f t="shared" si="503"/>
        <v>0</v>
      </c>
      <c r="AC742" s="211" cm="1">
        <f t="array" ref="AC742">IF($AB742, INDEX(Appliances, $W742, 9), 0)</f>
        <v>0</v>
      </c>
      <c r="AD742" s="211" cm="1">
        <f t="array" ref="AD742">IF($AB742, INDEX(Appliances, $W742, 10), 0)</f>
        <v>0</v>
      </c>
      <c r="AE742" s="212">
        <f t="shared" si="492"/>
        <v>0</v>
      </c>
      <c r="AF742" s="213">
        <f t="shared" si="493"/>
        <v>0</v>
      </c>
      <c r="AG742" s="222" t="str">
        <f t="shared" si="494"/>
        <v>-</v>
      </c>
      <c r="AH742" s="210">
        <f>_xlfn.MAXIFS(Y!$F$61:$J$61, Y!$F$61:$J$61, "&lt;="&amp;AG742)</f>
        <v>0</v>
      </c>
      <c r="AI742" s="210" cm="1">
        <f t="array" ref="AI742">IFERROR(IF(AE742&gt;0, INDEX(Appliances, $W742, MATCH($AH742, Y!$F$61:$J$61, 0)+3),0), 0)</f>
        <v>0</v>
      </c>
      <c r="AJ742" s="64"/>
      <c r="AK742" s="211" t="b">
        <f t="shared" si="504"/>
        <v>0</v>
      </c>
      <c r="AL742" s="211" cm="1">
        <f t="array" ref="AL742">IF($AK742, INDEX(Appliances, $W742, 9), 0)</f>
        <v>0</v>
      </c>
      <c r="AM742" s="211" cm="1">
        <f t="array" ref="AM742">IF($AK742, INDEX(Appliances, $W742, 10), 0)</f>
        <v>0</v>
      </c>
      <c r="AN742" s="212">
        <f t="shared" si="495"/>
        <v>0</v>
      </c>
      <c r="AO742" s="213">
        <f t="shared" si="496"/>
        <v>0</v>
      </c>
      <c r="AP742" s="222" t="str">
        <f t="shared" si="497"/>
        <v>-</v>
      </c>
      <c r="AQ742" s="210">
        <f>_xlfn.MAXIFS(Y!$F$61:$J$61, Y!$F$61:$J$61, "&lt;="&amp;AP742)</f>
        <v>0</v>
      </c>
      <c r="AR742" s="210" cm="1">
        <f t="array" ref="AR742">IFERROR(IF(AN742&gt;0, INDEX(Appliances, $W742, MATCH($AQ742, Y!$F$61:$J$61, 0)+3),0), 0)</f>
        <v>0</v>
      </c>
      <c r="AS742" s="64"/>
      <c r="AT742" s="211" t="b">
        <f t="shared" si="505"/>
        <v>0</v>
      </c>
      <c r="AU742" s="211">
        <f t="shared" si="486"/>
        <v>0</v>
      </c>
      <c r="AV742" s="211">
        <f t="shared" si="487"/>
        <v>0</v>
      </c>
      <c r="AW742" s="212">
        <f t="shared" si="498"/>
        <v>0</v>
      </c>
      <c r="AX742" s="213">
        <f t="shared" si="499"/>
        <v>0</v>
      </c>
      <c r="AY742" s="222" t="str">
        <f t="shared" si="500"/>
        <v>-</v>
      </c>
      <c r="AZ742" s="210">
        <f>_xlfn.MAXIFS(Y!$F$61:$J$61, Y!$F$61:$J$61, "&lt;="&amp;AY742)</f>
        <v>0</v>
      </c>
      <c r="BA742" s="210" cm="1">
        <f t="array" ref="BA742">IFERROR(IF(AW742&gt;0, INDEX(Appliances, $W742, MATCH($AQ742, Y!$F$61:$J$61, 0)+3),0), 0)</f>
        <v>0</v>
      </c>
      <c r="BB742" s="64"/>
    </row>
    <row r="743" spans="1:54" s="264" customFormat="1" ht="12" x14ac:dyDescent="0.2">
      <c r="A743" s="64"/>
      <c r="B743" s="251">
        <v>721</v>
      </c>
      <c r="C743" s="255"/>
      <c r="D743" s="255"/>
      <c r="E743" s="256"/>
      <c r="F743" s="257" t="str">
        <f>IFERROR(VLOOKUP(E743, Z!$A$2:$C$4127, 3, FALSE), "")</f>
        <v/>
      </c>
      <c r="G743" s="258"/>
      <c r="H743" s="255"/>
      <c r="I743" s="255"/>
      <c r="J743" s="256"/>
      <c r="K743" s="259"/>
      <c r="L743" s="260"/>
      <c r="M743" s="253">
        <f t="shared" si="502"/>
        <v>0</v>
      </c>
      <c r="N743" s="261"/>
      <c r="O743" s="260"/>
      <c r="P743" s="253">
        <f t="shared" si="488"/>
        <v>0</v>
      </c>
      <c r="Q743" s="261"/>
      <c r="R743" s="260"/>
      <c r="S743" s="262">
        <f t="shared" si="489"/>
        <v>0</v>
      </c>
      <c r="T743" s="268"/>
      <c r="U743" s="263">
        <f t="shared" si="490"/>
        <v>0</v>
      </c>
      <c r="V743" s="64"/>
      <c r="W743" s="210">
        <f t="shared" si="501"/>
        <v>0</v>
      </c>
      <c r="X743" s="210" t="str">
        <f t="shared" si="491"/>
        <v>-</v>
      </c>
      <c r="Y743" s="210" t="e">
        <f>IF(X743, MATCH(J743, Y!$F$62:$H$62, 0), 0)</f>
        <v>#VALUE!</v>
      </c>
      <c r="Z743" s="210" cm="1">
        <f t="array" ref="Z743">IFERROR(IF($X743, INDEX(Appliances, $W743, $Y743+3), 0), 0)</f>
        <v>0</v>
      </c>
      <c r="AA743" s="64"/>
      <c r="AB743" s="211" t="b">
        <f t="shared" si="503"/>
        <v>0</v>
      </c>
      <c r="AC743" s="211" cm="1">
        <f t="array" ref="AC743">IF($AB743, INDEX(Appliances, $W743, 9), 0)</f>
        <v>0</v>
      </c>
      <c r="AD743" s="211" cm="1">
        <f t="array" ref="AD743">IF($AB743, INDEX(Appliances, $W743, 10), 0)</f>
        <v>0</v>
      </c>
      <c r="AE743" s="212">
        <f t="shared" si="492"/>
        <v>0</v>
      </c>
      <c r="AF743" s="213">
        <f t="shared" si="493"/>
        <v>0</v>
      </c>
      <c r="AG743" s="222" t="str">
        <f t="shared" si="494"/>
        <v>-</v>
      </c>
      <c r="AH743" s="210">
        <f>_xlfn.MAXIFS(Y!$F$61:$J$61, Y!$F$61:$J$61, "&lt;="&amp;AG743)</f>
        <v>0</v>
      </c>
      <c r="AI743" s="210" cm="1">
        <f t="array" ref="AI743">IFERROR(IF(AE743&gt;0, INDEX(Appliances, $W743, MATCH($AH743, Y!$F$61:$J$61, 0)+3),0), 0)</f>
        <v>0</v>
      </c>
      <c r="AJ743" s="64"/>
      <c r="AK743" s="211" t="b">
        <f t="shared" si="504"/>
        <v>0</v>
      </c>
      <c r="AL743" s="211" cm="1">
        <f t="array" ref="AL743">IF($AK743, INDEX(Appliances, $W743, 9), 0)</f>
        <v>0</v>
      </c>
      <c r="AM743" s="211" cm="1">
        <f t="array" ref="AM743">IF($AK743, INDEX(Appliances, $W743, 10), 0)</f>
        <v>0</v>
      </c>
      <c r="AN743" s="212">
        <f t="shared" si="495"/>
        <v>0</v>
      </c>
      <c r="AO743" s="213">
        <f t="shared" si="496"/>
        <v>0</v>
      </c>
      <c r="AP743" s="222" t="str">
        <f t="shared" si="497"/>
        <v>-</v>
      </c>
      <c r="AQ743" s="210">
        <f>_xlfn.MAXIFS(Y!$F$61:$J$61, Y!$F$61:$J$61, "&lt;="&amp;AP743)</f>
        <v>0</v>
      </c>
      <c r="AR743" s="210" cm="1">
        <f t="array" ref="AR743">IFERROR(IF(AN743&gt;0, INDEX(Appliances, $W743, MATCH($AQ743, Y!$F$61:$J$61, 0)+3),0), 0)</f>
        <v>0</v>
      </c>
      <c r="AS743" s="64"/>
      <c r="AT743" s="211" t="b">
        <f t="shared" si="505"/>
        <v>0</v>
      </c>
      <c r="AU743" s="211">
        <f t="shared" si="486"/>
        <v>0</v>
      </c>
      <c r="AV743" s="211">
        <f t="shared" si="487"/>
        <v>0</v>
      </c>
      <c r="AW743" s="212">
        <f t="shared" si="498"/>
        <v>0</v>
      </c>
      <c r="AX743" s="213">
        <f t="shared" si="499"/>
        <v>0</v>
      </c>
      <c r="AY743" s="222" t="str">
        <f t="shared" si="500"/>
        <v>-</v>
      </c>
      <c r="AZ743" s="210">
        <f>_xlfn.MAXIFS(Y!$F$61:$J$61, Y!$F$61:$J$61, "&lt;="&amp;AY743)</f>
        <v>0</v>
      </c>
      <c r="BA743" s="210" cm="1">
        <f t="array" ref="BA743">IFERROR(IF(AW743&gt;0, INDEX(Appliances, $W743, MATCH($AQ743, Y!$F$61:$J$61, 0)+3),0), 0)</f>
        <v>0</v>
      </c>
      <c r="BB743" s="64"/>
    </row>
    <row r="744" spans="1:54" s="264" customFormat="1" ht="12" x14ac:dyDescent="0.2">
      <c r="A744" s="64"/>
      <c r="B744" s="251">
        <v>722</v>
      </c>
      <c r="C744" s="255"/>
      <c r="D744" s="255"/>
      <c r="E744" s="256"/>
      <c r="F744" s="257" t="str">
        <f>IFERROR(VLOOKUP(E744, Z!$A$2:$C$4127, 3, FALSE), "")</f>
        <v/>
      </c>
      <c r="G744" s="258"/>
      <c r="H744" s="255"/>
      <c r="I744" s="255"/>
      <c r="J744" s="256"/>
      <c r="K744" s="259"/>
      <c r="L744" s="260"/>
      <c r="M744" s="253">
        <f t="shared" si="502"/>
        <v>0</v>
      </c>
      <c r="N744" s="261"/>
      <c r="O744" s="260"/>
      <c r="P744" s="253">
        <f t="shared" si="488"/>
        <v>0</v>
      </c>
      <c r="Q744" s="261"/>
      <c r="R744" s="260"/>
      <c r="S744" s="262">
        <f t="shared" si="489"/>
        <v>0</v>
      </c>
      <c r="T744" s="268"/>
      <c r="U744" s="263">
        <f t="shared" si="490"/>
        <v>0</v>
      </c>
      <c r="V744" s="64"/>
      <c r="W744" s="210">
        <f t="shared" si="501"/>
        <v>0</v>
      </c>
      <c r="X744" s="210" t="str">
        <f t="shared" si="491"/>
        <v>-</v>
      </c>
      <c r="Y744" s="210" t="e">
        <f>IF(X744, MATCH(J744, Y!$F$62:$H$62, 0), 0)</f>
        <v>#VALUE!</v>
      </c>
      <c r="Z744" s="210" cm="1">
        <f t="array" ref="Z744">IFERROR(IF($X744, INDEX(Appliances, $W744, $Y744+3), 0), 0)</f>
        <v>0</v>
      </c>
      <c r="AA744" s="64"/>
      <c r="AB744" s="211" t="b">
        <f t="shared" si="503"/>
        <v>0</v>
      </c>
      <c r="AC744" s="211" cm="1">
        <f t="array" ref="AC744">IF($AB744, INDEX(Appliances, $W744, 9), 0)</f>
        <v>0</v>
      </c>
      <c r="AD744" s="211" cm="1">
        <f t="array" ref="AD744">IF($AB744, INDEX(Appliances, $W744, 10), 0)</f>
        <v>0</v>
      </c>
      <c r="AE744" s="212">
        <f t="shared" si="492"/>
        <v>0</v>
      </c>
      <c r="AF744" s="213">
        <f t="shared" si="493"/>
        <v>0</v>
      </c>
      <c r="AG744" s="222" t="str">
        <f t="shared" si="494"/>
        <v>-</v>
      </c>
      <c r="AH744" s="210">
        <f>_xlfn.MAXIFS(Y!$F$61:$J$61, Y!$F$61:$J$61, "&lt;="&amp;AG744)</f>
        <v>0</v>
      </c>
      <c r="AI744" s="210" cm="1">
        <f t="array" ref="AI744">IFERROR(IF(AE744&gt;0, INDEX(Appliances, $W744, MATCH($AH744, Y!$F$61:$J$61, 0)+3),0), 0)</f>
        <v>0</v>
      </c>
      <c r="AJ744" s="64"/>
      <c r="AK744" s="211" t="b">
        <f t="shared" si="504"/>
        <v>0</v>
      </c>
      <c r="AL744" s="211" cm="1">
        <f t="array" ref="AL744">IF($AK744, INDEX(Appliances, $W744, 9), 0)</f>
        <v>0</v>
      </c>
      <c r="AM744" s="211" cm="1">
        <f t="array" ref="AM744">IF($AK744, INDEX(Appliances, $W744, 10), 0)</f>
        <v>0</v>
      </c>
      <c r="AN744" s="212">
        <f t="shared" si="495"/>
        <v>0</v>
      </c>
      <c r="AO744" s="213">
        <f t="shared" si="496"/>
        <v>0</v>
      </c>
      <c r="AP744" s="222" t="str">
        <f t="shared" si="497"/>
        <v>-</v>
      </c>
      <c r="AQ744" s="210">
        <f>_xlfn.MAXIFS(Y!$F$61:$J$61, Y!$F$61:$J$61, "&lt;="&amp;AP744)</f>
        <v>0</v>
      </c>
      <c r="AR744" s="210" cm="1">
        <f t="array" ref="AR744">IFERROR(IF(AN744&gt;0, INDEX(Appliances, $W744, MATCH($AQ744, Y!$F$61:$J$61, 0)+3),0), 0)</f>
        <v>0</v>
      </c>
      <c r="AS744" s="64"/>
      <c r="AT744" s="211" t="b">
        <f t="shared" si="505"/>
        <v>0</v>
      </c>
      <c r="AU744" s="211">
        <f t="shared" si="486"/>
        <v>0</v>
      </c>
      <c r="AV744" s="211">
        <f t="shared" si="487"/>
        <v>0</v>
      </c>
      <c r="AW744" s="212">
        <f t="shared" si="498"/>
        <v>0</v>
      </c>
      <c r="AX744" s="213">
        <f t="shared" si="499"/>
        <v>0</v>
      </c>
      <c r="AY744" s="222" t="str">
        <f t="shared" si="500"/>
        <v>-</v>
      </c>
      <c r="AZ744" s="210">
        <f>_xlfn.MAXIFS(Y!$F$61:$J$61, Y!$F$61:$J$61, "&lt;="&amp;AY744)</f>
        <v>0</v>
      </c>
      <c r="BA744" s="210" cm="1">
        <f t="array" ref="BA744">IFERROR(IF(AW744&gt;0, INDEX(Appliances, $W744, MATCH($AQ744, Y!$F$61:$J$61, 0)+3),0), 0)</f>
        <v>0</v>
      </c>
      <c r="BB744" s="64"/>
    </row>
    <row r="745" spans="1:54" s="264" customFormat="1" ht="12" x14ac:dyDescent="0.2">
      <c r="A745" s="64"/>
      <c r="B745" s="251">
        <v>723</v>
      </c>
      <c r="C745" s="255"/>
      <c r="D745" s="255"/>
      <c r="E745" s="256"/>
      <c r="F745" s="257" t="str">
        <f>IFERROR(VLOOKUP(E745, Z!$A$2:$C$4127, 3, FALSE), "")</f>
        <v/>
      </c>
      <c r="G745" s="258"/>
      <c r="H745" s="255"/>
      <c r="I745" s="255"/>
      <c r="J745" s="256"/>
      <c r="K745" s="259"/>
      <c r="L745" s="260"/>
      <c r="M745" s="253">
        <f t="shared" si="502"/>
        <v>0</v>
      </c>
      <c r="N745" s="261"/>
      <c r="O745" s="260"/>
      <c r="P745" s="253">
        <f t="shared" si="488"/>
        <v>0</v>
      </c>
      <c r="Q745" s="261"/>
      <c r="R745" s="260"/>
      <c r="S745" s="262">
        <f t="shared" si="489"/>
        <v>0</v>
      </c>
      <c r="T745" s="268"/>
      <c r="U745" s="263">
        <f t="shared" si="490"/>
        <v>0</v>
      </c>
      <c r="V745" s="64"/>
      <c r="W745" s="210">
        <f t="shared" si="501"/>
        <v>0</v>
      </c>
      <c r="X745" s="210" t="str">
        <f t="shared" si="491"/>
        <v>-</v>
      </c>
      <c r="Y745" s="210" t="e">
        <f>IF(X745, MATCH(J745, Y!$F$62:$H$62, 0), 0)</f>
        <v>#VALUE!</v>
      </c>
      <c r="Z745" s="210" cm="1">
        <f t="array" ref="Z745">IFERROR(IF($X745, INDEX(Appliances, $W745, $Y745+3), 0), 0)</f>
        <v>0</v>
      </c>
      <c r="AA745" s="64"/>
      <c r="AB745" s="211" t="b">
        <f t="shared" si="503"/>
        <v>0</v>
      </c>
      <c r="AC745" s="211" cm="1">
        <f t="array" ref="AC745">IF($AB745, INDEX(Appliances, $W745, 9), 0)</f>
        <v>0</v>
      </c>
      <c r="AD745" s="211" cm="1">
        <f t="array" ref="AD745">IF($AB745, INDEX(Appliances, $W745, 10), 0)</f>
        <v>0</v>
      </c>
      <c r="AE745" s="212">
        <f t="shared" si="492"/>
        <v>0</v>
      </c>
      <c r="AF745" s="213">
        <f t="shared" si="493"/>
        <v>0</v>
      </c>
      <c r="AG745" s="222" t="str">
        <f t="shared" si="494"/>
        <v>-</v>
      </c>
      <c r="AH745" s="210">
        <f>_xlfn.MAXIFS(Y!$F$61:$J$61, Y!$F$61:$J$61, "&lt;="&amp;AG745)</f>
        <v>0</v>
      </c>
      <c r="AI745" s="210" cm="1">
        <f t="array" ref="AI745">IFERROR(IF(AE745&gt;0, INDEX(Appliances, $W745, MATCH($AH745, Y!$F$61:$J$61, 0)+3),0), 0)</f>
        <v>0</v>
      </c>
      <c r="AJ745" s="64"/>
      <c r="AK745" s="211" t="b">
        <f t="shared" si="504"/>
        <v>0</v>
      </c>
      <c r="AL745" s="211" cm="1">
        <f t="array" ref="AL745">IF($AK745, INDEX(Appliances, $W745, 9), 0)</f>
        <v>0</v>
      </c>
      <c r="AM745" s="211" cm="1">
        <f t="array" ref="AM745">IF($AK745, INDEX(Appliances, $W745, 10), 0)</f>
        <v>0</v>
      </c>
      <c r="AN745" s="212">
        <f t="shared" si="495"/>
        <v>0</v>
      </c>
      <c r="AO745" s="213">
        <f t="shared" si="496"/>
        <v>0</v>
      </c>
      <c r="AP745" s="222" t="str">
        <f t="shared" si="497"/>
        <v>-</v>
      </c>
      <c r="AQ745" s="210">
        <f>_xlfn.MAXIFS(Y!$F$61:$J$61, Y!$F$61:$J$61, "&lt;="&amp;AP745)</f>
        <v>0</v>
      </c>
      <c r="AR745" s="210" cm="1">
        <f t="array" ref="AR745">IFERROR(IF(AN745&gt;0, INDEX(Appliances, $W745, MATCH($AQ745, Y!$F$61:$J$61, 0)+3),0), 0)</f>
        <v>0</v>
      </c>
      <c r="AS745" s="64"/>
      <c r="AT745" s="211" t="b">
        <f t="shared" si="505"/>
        <v>0</v>
      </c>
      <c r="AU745" s="211">
        <f t="shared" si="486"/>
        <v>0</v>
      </c>
      <c r="AV745" s="211">
        <f t="shared" si="487"/>
        <v>0</v>
      </c>
      <c r="AW745" s="212">
        <f t="shared" si="498"/>
        <v>0</v>
      </c>
      <c r="AX745" s="213">
        <f t="shared" si="499"/>
        <v>0</v>
      </c>
      <c r="AY745" s="222" t="str">
        <f t="shared" si="500"/>
        <v>-</v>
      </c>
      <c r="AZ745" s="210">
        <f>_xlfn.MAXIFS(Y!$F$61:$J$61, Y!$F$61:$J$61, "&lt;="&amp;AY745)</f>
        <v>0</v>
      </c>
      <c r="BA745" s="210" cm="1">
        <f t="array" ref="BA745">IFERROR(IF(AW745&gt;0, INDEX(Appliances, $W745, MATCH($AQ745, Y!$F$61:$J$61, 0)+3),0), 0)</f>
        <v>0</v>
      </c>
      <c r="BB745" s="64"/>
    </row>
    <row r="746" spans="1:54" s="264" customFormat="1" ht="12" x14ac:dyDescent="0.2">
      <c r="A746" s="64"/>
      <c r="B746" s="251">
        <v>724</v>
      </c>
      <c r="C746" s="255"/>
      <c r="D746" s="255"/>
      <c r="E746" s="256"/>
      <c r="F746" s="257" t="str">
        <f>IFERROR(VLOOKUP(E746, Z!$A$2:$C$4127, 3, FALSE), "")</f>
        <v/>
      </c>
      <c r="G746" s="258"/>
      <c r="H746" s="255"/>
      <c r="I746" s="255"/>
      <c r="J746" s="256"/>
      <c r="K746" s="259"/>
      <c r="L746" s="260"/>
      <c r="M746" s="253">
        <f t="shared" si="502"/>
        <v>0</v>
      </c>
      <c r="N746" s="261"/>
      <c r="O746" s="260"/>
      <c r="P746" s="253">
        <f t="shared" si="488"/>
        <v>0</v>
      </c>
      <c r="Q746" s="261"/>
      <c r="R746" s="260"/>
      <c r="S746" s="262">
        <f t="shared" si="489"/>
        <v>0</v>
      </c>
      <c r="T746" s="268"/>
      <c r="U746" s="263">
        <f t="shared" si="490"/>
        <v>0</v>
      </c>
      <c r="V746" s="64"/>
      <c r="W746" s="210">
        <f t="shared" si="501"/>
        <v>0</v>
      </c>
      <c r="X746" s="210" t="str">
        <f t="shared" si="491"/>
        <v>-</v>
      </c>
      <c r="Y746" s="210" t="e">
        <f>IF(X746, MATCH(J746, Y!$F$62:$H$62, 0), 0)</f>
        <v>#VALUE!</v>
      </c>
      <c r="Z746" s="210" cm="1">
        <f t="array" ref="Z746">IFERROR(IF($X746, INDEX(Appliances, $W746, $Y746+3), 0), 0)</f>
        <v>0</v>
      </c>
      <c r="AA746" s="64"/>
      <c r="AB746" s="211" t="b">
        <f t="shared" si="503"/>
        <v>0</v>
      </c>
      <c r="AC746" s="211" cm="1">
        <f t="array" ref="AC746">IF($AB746, INDEX(Appliances, $W746, 9), 0)</f>
        <v>0</v>
      </c>
      <c r="AD746" s="211" cm="1">
        <f t="array" ref="AD746">IF($AB746, INDEX(Appliances, $W746, 10), 0)</f>
        <v>0</v>
      </c>
      <c r="AE746" s="212">
        <f t="shared" si="492"/>
        <v>0</v>
      </c>
      <c r="AF746" s="213">
        <f t="shared" si="493"/>
        <v>0</v>
      </c>
      <c r="AG746" s="222" t="str">
        <f t="shared" si="494"/>
        <v>-</v>
      </c>
      <c r="AH746" s="210">
        <f>_xlfn.MAXIFS(Y!$F$61:$J$61, Y!$F$61:$J$61, "&lt;="&amp;AG746)</f>
        <v>0</v>
      </c>
      <c r="AI746" s="210" cm="1">
        <f t="array" ref="AI746">IFERROR(IF(AE746&gt;0, INDEX(Appliances, $W746, MATCH($AH746, Y!$F$61:$J$61, 0)+3),0), 0)</f>
        <v>0</v>
      </c>
      <c r="AJ746" s="64"/>
      <c r="AK746" s="211" t="b">
        <f t="shared" si="504"/>
        <v>0</v>
      </c>
      <c r="AL746" s="211" cm="1">
        <f t="array" ref="AL746">IF($AK746, INDEX(Appliances, $W746, 9), 0)</f>
        <v>0</v>
      </c>
      <c r="AM746" s="211" cm="1">
        <f t="array" ref="AM746">IF($AK746, INDEX(Appliances, $W746, 10), 0)</f>
        <v>0</v>
      </c>
      <c r="AN746" s="212">
        <f t="shared" si="495"/>
        <v>0</v>
      </c>
      <c r="AO746" s="213">
        <f t="shared" si="496"/>
        <v>0</v>
      </c>
      <c r="AP746" s="222" t="str">
        <f t="shared" si="497"/>
        <v>-</v>
      </c>
      <c r="AQ746" s="210">
        <f>_xlfn.MAXIFS(Y!$F$61:$J$61, Y!$F$61:$J$61, "&lt;="&amp;AP746)</f>
        <v>0</v>
      </c>
      <c r="AR746" s="210" cm="1">
        <f t="array" ref="AR746">IFERROR(IF(AN746&gt;0, INDEX(Appliances, $W746, MATCH($AQ746, Y!$F$61:$J$61, 0)+3),0), 0)</f>
        <v>0</v>
      </c>
      <c r="AS746" s="64"/>
      <c r="AT746" s="211" t="b">
        <f t="shared" si="505"/>
        <v>0</v>
      </c>
      <c r="AU746" s="211">
        <f t="shared" si="486"/>
        <v>0</v>
      </c>
      <c r="AV746" s="211">
        <f t="shared" si="487"/>
        <v>0</v>
      </c>
      <c r="AW746" s="212">
        <f t="shared" si="498"/>
        <v>0</v>
      </c>
      <c r="AX746" s="213">
        <f t="shared" si="499"/>
        <v>0</v>
      </c>
      <c r="AY746" s="222" t="str">
        <f t="shared" si="500"/>
        <v>-</v>
      </c>
      <c r="AZ746" s="210">
        <f>_xlfn.MAXIFS(Y!$F$61:$J$61, Y!$F$61:$J$61, "&lt;="&amp;AY746)</f>
        <v>0</v>
      </c>
      <c r="BA746" s="210" cm="1">
        <f t="array" ref="BA746">IFERROR(IF(AW746&gt;0, INDEX(Appliances, $W746, MATCH($AQ746, Y!$F$61:$J$61, 0)+3),0), 0)</f>
        <v>0</v>
      </c>
      <c r="BB746" s="64"/>
    </row>
    <row r="747" spans="1:54" s="264" customFormat="1" ht="12" x14ac:dyDescent="0.2">
      <c r="A747" s="64"/>
      <c r="B747" s="251">
        <v>725</v>
      </c>
      <c r="C747" s="255"/>
      <c r="D747" s="255"/>
      <c r="E747" s="256"/>
      <c r="F747" s="257" t="str">
        <f>IFERROR(VLOOKUP(E747, Z!$A$2:$C$4127, 3, FALSE), "")</f>
        <v/>
      </c>
      <c r="G747" s="258"/>
      <c r="H747" s="255"/>
      <c r="I747" s="255"/>
      <c r="J747" s="256"/>
      <c r="K747" s="259"/>
      <c r="L747" s="260"/>
      <c r="M747" s="253">
        <f t="shared" si="502"/>
        <v>0</v>
      </c>
      <c r="N747" s="261"/>
      <c r="O747" s="260"/>
      <c r="P747" s="253">
        <f t="shared" si="488"/>
        <v>0</v>
      </c>
      <c r="Q747" s="261"/>
      <c r="R747" s="260"/>
      <c r="S747" s="262">
        <f t="shared" si="489"/>
        <v>0</v>
      </c>
      <c r="T747" s="268"/>
      <c r="U747" s="263">
        <f t="shared" si="490"/>
        <v>0</v>
      </c>
      <c r="V747" s="64"/>
      <c r="W747" s="210">
        <f t="shared" si="501"/>
        <v>0</v>
      </c>
      <c r="X747" s="210" t="str">
        <f t="shared" si="491"/>
        <v>-</v>
      </c>
      <c r="Y747" s="210" t="e">
        <f>IF(X747, MATCH(J747, Y!$F$62:$H$62, 0), 0)</f>
        <v>#VALUE!</v>
      </c>
      <c r="Z747" s="210" cm="1">
        <f t="array" ref="Z747">IFERROR(IF($X747, INDEX(Appliances, $W747, $Y747+3), 0), 0)</f>
        <v>0</v>
      </c>
      <c r="AA747" s="64"/>
      <c r="AB747" s="211" t="b">
        <f t="shared" si="503"/>
        <v>0</v>
      </c>
      <c r="AC747" s="211" cm="1">
        <f t="array" ref="AC747">IF($AB747, INDEX(Appliances, $W747, 9), 0)</f>
        <v>0</v>
      </c>
      <c r="AD747" s="211" cm="1">
        <f t="array" ref="AD747">IF($AB747, INDEX(Appliances, $W747, 10), 0)</f>
        <v>0</v>
      </c>
      <c r="AE747" s="212">
        <f t="shared" si="492"/>
        <v>0</v>
      </c>
      <c r="AF747" s="213">
        <f t="shared" si="493"/>
        <v>0</v>
      </c>
      <c r="AG747" s="222" t="str">
        <f t="shared" si="494"/>
        <v>-</v>
      </c>
      <c r="AH747" s="210">
        <f>_xlfn.MAXIFS(Y!$F$61:$J$61, Y!$F$61:$J$61, "&lt;="&amp;AG747)</f>
        <v>0</v>
      </c>
      <c r="AI747" s="210" cm="1">
        <f t="array" ref="AI747">IFERROR(IF(AE747&gt;0, INDEX(Appliances, $W747, MATCH($AH747, Y!$F$61:$J$61, 0)+3),0), 0)</f>
        <v>0</v>
      </c>
      <c r="AJ747" s="64"/>
      <c r="AK747" s="211" t="b">
        <f t="shared" si="504"/>
        <v>0</v>
      </c>
      <c r="AL747" s="211" cm="1">
        <f t="array" ref="AL747">IF($AK747, INDEX(Appliances, $W747, 9), 0)</f>
        <v>0</v>
      </c>
      <c r="AM747" s="211" cm="1">
        <f t="array" ref="AM747">IF($AK747, INDEX(Appliances, $W747, 10), 0)</f>
        <v>0</v>
      </c>
      <c r="AN747" s="212">
        <f t="shared" si="495"/>
        <v>0</v>
      </c>
      <c r="AO747" s="213">
        <f t="shared" si="496"/>
        <v>0</v>
      </c>
      <c r="AP747" s="222" t="str">
        <f t="shared" si="497"/>
        <v>-</v>
      </c>
      <c r="AQ747" s="210">
        <f>_xlfn.MAXIFS(Y!$F$61:$J$61, Y!$F$61:$J$61, "&lt;="&amp;AP747)</f>
        <v>0</v>
      </c>
      <c r="AR747" s="210" cm="1">
        <f t="array" ref="AR747">IFERROR(IF(AN747&gt;0, INDEX(Appliances, $W747, MATCH($AQ747, Y!$F$61:$J$61, 0)+3),0), 0)</f>
        <v>0</v>
      </c>
      <c r="AS747" s="64"/>
      <c r="AT747" s="211" t="b">
        <f t="shared" si="505"/>
        <v>0</v>
      </c>
      <c r="AU747" s="211">
        <f t="shared" si="486"/>
        <v>0</v>
      </c>
      <c r="AV747" s="211">
        <f t="shared" si="487"/>
        <v>0</v>
      </c>
      <c r="AW747" s="212">
        <f t="shared" si="498"/>
        <v>0</v>
      </c>
      <c r="AX747" s="213">
        <f t="shared" si="499"/>
        <v>0</v>
      </c>
      <c r="AY747" s="222" t="str">
        <f t="shared" si="500"/>
        <v>-</v>
      </c>
      <c r="AZ747" s="210">
        <f>_xlfn.MAXIFS(Y!$F$61:$J$61, Y!$F$61:$J$61, "&lt;="&amp;AY747)</f>
        <v>0</v>
      </c>
      <c r="BA747" s="210" cm="1">
        <f t="array" ref="BA747">IFERROR(IF(AW747&gt;0, INDEX(Appliances, $W747, MATCH($AQ747, Y!$F$61:$J$61, 0)+3),0), 0)</f>
        <v>0</v>
      </c>
      <c r="BB747" s="64"/>
    </row>
    <row r="748" spans="1:54" s="264" customFormat="1" ht="12" x14ac:dyDescent="0.2">
      <c r="A748" s="64"/>
      <c r="B748" s="251">
        <v>726</v>
      </c>
      <c r="C748" s="255"/>
      <c r="D748" s="255"/>
      <c r="E748" s="256"/>
      <c r="F748" s="257" t="str">
        <f>IFERROR(VLOOKUP(E748, Z!$A$2:$C$4127, 3, FALSE), "")</f>
        <v/>
      </c>
      <c r="G748" s="258"/>
      <c r="H748" s="255"/>
      <c r="I748" s="255"/>
      <c r="J748" s="256"/>
      <c r="K748" s="259"/>
      <c r="L748" s="260"/>
      <c r="M748" s="253">
        <f t="shared" si="502"/>
        <v>0</v>
      </c>
      <c r="N748" s="261"/>
      <c r="O748" s="260"/>
      <c r="P748" s="253">
        <f t="shared" si="488"/>
        <v>0</v>
      </c>
      <c r="Q748" s="261"/>
      <c r="R748" s="260"/>
      <c r="S748" s="262">
        <f t="shared" si="489"/>
        <v>0</v>
      </c>
      <c r="T748" s="268"/>
      <c r="U748" s="263">
        <f t="shared" si="490"/>
        <v>0</v>
      </c>
      <c r="V748" s="64"/>
      <c r="W748" s="210">
        <f t="shared" si="501"/>
        <v>0</v>
      </c>
      <c r="X748" s="210" t="str">
        <f t="shared" si="491"/>
        <v>-</v>
      </c>
      <c r="Y748" s="210" t="e">
        <f>IF(X748, MATCH(J748, Y!$F$62:$H$62, 0), 0)</f>
        <v>#VALUE!</v>
      </c>
      <c r="Z748" s="210" cm="1">
        <f t="array" ref="Z748">IFERROR(IF($X748, INDEX(Appliances, $W748, $Y748+3), 0), 0)</f>
        <v>0</v>
      </c>
      <c r="AA748" s="64"/>
      <c r="AB748" s="211" t="b">
        <f t="shared" si="503"/>
        <v>0</v>
      </c>
      <c r="AC748" s="211" cm="1">
        <f t="array" ref="AC748">IF($AB748, INDEX(Appliances, $W748, 9), 0)</f>
        <v>0</v>
      </c>
      <c r="AD748" s="211" cm="1">
        <f t="array" ref="AD748">IF($AB748, INDEX(Appliances, $W748, 10), 0)</f>
        <v>0</v>
      </c>
      <c r="AE748" s="212">
        <f t="shared" si="492"/>
        <v>0</v>
      </c>
      <c r="AF748" s="213">
        <f t="shared" si="493"/>
        <v>0</v>
      </c>
      <c r="AG748" s="222" t="str">
        <f t="shared" si="494"/>
        <v>-</v>
      </c>
      <c r="AH748" s="210">
        <f>_xlfn.MAXIFS(Y!$F$61:$J$61, Y!$F$61:$J$61, "&lt;="&amp;AG748)</f>
        <v>0</v>
      </c>
      <c r="AI748" s="210" cm="1">
        <f t="array" ref="AI748">IFERROR(IF(AE748&gt;0, INDEX(Appliances, $W748, MATCH($AH748, Y!$F$61:$J$61, 0)+3),0), 0)</f>
        <v>0</v>
      </c>
      <c r="AJ748" s="64"/>
      <c r="AK748" s="211" t="b">
        <f t="shared" si="504"/>
        <v>0</v>
      </c>
      <c r="AL748" s="211" cm="1">
        <f t="array" ref="AL748">IF($AK748, INDEX(Appliances, $W748, 9), 0)</f>
        <v>0</v>
      </c>
      <c r="AM748" s="211" cm="1">
        <f t="array" ref="AM748">IF($AK748, INDEX(Appliances, $W748, 10), 0)</f>
        <v>0</v>
      </c>
      <c r="AN748" s="212">
        <f t="shared" si="495"/>
        <v>0</v>
      </c>
      <c r="AO748" s="213">
        <f t="shared" si="496"/>
        <v>0</v>
      </c>
      <c r="AP748" s="222" t="str">
        <f t="shared" si="497"/>
        <v>-</v>
      </c>
      <c r="AQ748" s="210">
        <f>_xlfn.MAXIFS(Y!$F$61:$J$61, Y!$F$61:$J$61, "&lt;="&amp;AP748)</f>
        <v>0</v>
      </c>
      <c r="AR748" s="210" cm="1">
        <f t="array" ref="AR748">IFERROR(IF(AN748&gt;0, INDEX(Appliances, $W748, MATCH($AQ748, Y!$F$61:$J$61, 0)+3),0), 0)</f>
        <v>0</v>
      </c>
      <c r="AS748" s="64"/>
      <c r="AT748" s="211" t="b">
        <f t="shared" si="505"/>
        <v>0</v>
      </c>
      <c r="AU748" s="211">
        <f t="shared" si="486"/>
        <v>0</v>
      </c>
      <c r="AV748" s="211">
        <f t="shared" si="487"/>
        <v>0</v>
      </c>
      <c r="AW748" s="212">
        <f t="shared" si="498"/>
        <v>0</v>
      </c>
      <c r="AX748" s="213">
        <f t="shared" si="499"/>
        <v>0</v>
      </c>
      <c r="AY748" s="222" t="str">
        <f t="shared" si="500"/>
        <v>-</v>
      </c>
      <c r="AZ748" s="210">
        <f>_xlfn.MAXIFS(Y!$F$61:$J$61, Y!$F$61:$J$61, "&lt;="&amp;AY748)</f>
        <v>0</v>
      </c>
      <c r="BA748" s="210" cm="1">
        <f t="array" ref="BA748">IFERROR(IF(AW748&gt;0, INDEX(Appliances, $W748, MATCH($AQ748, Y!$F$61:$J$61, 0)+3),0), 0)</f>
        <v>0</v>
      </c>
      <c r="BB748" s="64"/>
    </row>
    <row r="749" spans="1:54" s="264" customFormat="1" ht="12" x14ac:dyDescent="0.2">
      <c r="A749" s="64"/>
      <c r="B749" s="251">
        <v>727</v>
      </c>
      <c r="C749" s="255"/>
      <c r="D749" s="255"/>
      <c r="E749" s="256"/>
      <c r="F749" s="257" t="str">
        <f>IFERROR(VLOOKUP(E749, Z!$A$2:$C$4127, 3, FALSE), "")</f>
        <v/>
      </c>
      <c r="G749" s="258"/>
      <c r="H749" s="255"/>
      <c r="I749" s="255"/>
      <c r="J749" s="256"/>
      <c r="K749" s="259"/>
      <c r="L749" s="260"/>
      <c r="M749" s="253">
        <f t="shared" si="502"/>
        <v>0</v>
      </c>
      <c r="N749" s="261"/>
      <c r="O749" s="260"/>
      <c r="P749" s="253">
        <f t="shared" si="488"/>
        <v>0</v>
      </c>
      <c r="Q749" s="261"/>
      <c r="R749" s="260"/>
      <c r="S749" s="262">
        <f t="shared" si="489"/>
        <v>0</v>
      </c>
      <c r="T749" s="268"/>
      <c r="U749" s="263">
        <f t="shared" si="490"/>
        <v>0</v>
      </c>
      <c r="V749" s="64"/>
      <c r="W749" s="210">
        <f t="shared" si="501"/>
        <v>0</v>
      </c>
      <c r="X749" s="210" t="str">
        <f t="shared" si="491"/>
        <v>-</v>
      </c>
      <c r="Y749" s="210" t="e">
        <f>IF(X749, MATCH(J749, Y!$F$62:$H$62, 0), 0)</f>
        <v>#VALUE!</v>
      </c>
      <c r="Z749" s="210" cm="1">
        <f t="array" ref="Z749">IFERROR(IF($X749, INDEX(Appliances, $W749, $Y749+3), 0), 0)</f>
        <v>0</v>
      </c>
      <c r="AA749" s="64"/>
      <c r="AB749" s="211" t="b">
        <f t="shared" si="503"/>
        <v>0</v>
      </c>
      <c r="AC749" s="211" cm="1">
        <f t="array" ref="AC749">IF($AB749, INDEX(Appliances, $W749, 9), 0)</f>
        <v>0</v>
      </c>
      <c r="AD749" s="211" cm="1">
        <f t="array" ref="AD749">IF($AB749, INDEX(Appliances, $W749, 10), 0)</f>
        <v>0</v>
      </c>
      <c r="AE749" s="212">
        <f t="shared" si="492"/>
        <v>0</v>
      </c>
      <c r="AF749" s="213">
        <f t="shared" si="493"/>
        <v>0</v>
      </c>
      <c r="AG749" s="222" t="str">
        <f t="shared" si="494"/>
        <v>-</v>
      </c>
      <c r="AH749" s="210">
        <f>_xlfn.MAXIFS(Y!$F$61:$J$61, Y!$F$61:$J$61, "&lt;="&amp;AG749)</f>
        <v>0</v>
      </c>
      <c r="AI749" s="210" cm="1">
        <f t="array" ref="AI749">IFERROR(IF(AE749&gt;0, INDEX(Appliances, $W749, MATCH($AH749, Y!$F$61:$J$61, 0)+3),0), 0)</f>
        <v>0</v>
      </c>
      <c r="AJ749" s="64"/>
      <c r="AK749" s="211" t="b">
        <f t="shared" si="504"/>
        <v>0</v>
      </c>
      <c r="AL749" s="211" cm="1">
        <f t="array" ref="AL749">IF($AK749, INDEX(Appliances, $W749, 9), 0)</f>
        <v>0</v>
      </c>
      <c r="AM749" s="211" cm="1">
        <f t="array" ref="AM749">IF($AK749, INDEX(Appliances, $W749, 10), 0)</f>
        <v>0</v>
      </c>
      <c r="AN749" s="212">
        <f t="shared" si="495"/>
        <v>0</v>
      </c>
      <c r="AO749" s="213">
        <f t="shared" si="496"/>
        <v>0</v>
      </c>
      <c r="AP749" s="222" t="str">
        <f t="shared" si="497"/>
        <v>-</v>
      </c>
      <c r="AQ749" s="210">
        <f>_xlfn.MAXIFS(Y!$F$61:$J$61, Y!$F$61:$J$61, "&lt;="&amp;AP749)</f>
        <v>0</v>
      </c>
      <c r="AR749" s="210" cm="1">
        <f t="array" ref="AR749">IFERROR(IF(AN749&gt;0, INDEX(Appliances, $W749, MATCH($AQ749, Y!$F$61:$J$61, 0)+3),0), 0)</f>
        <v>0</v>
      </c>
      <c r="AS749" s="64"/>
      <c r="AT749" s="211" t="b">
        <f t="shared" si="505"/>
        <v>0</v>
      </c>
      <c r="AU749" s="211">
        <f t="shared" si="486"/>
        <v>0</v>
      </c>
      <c r="AV749" s="211">
        <f t="shared" si="487"/>
        <v>0</v>
      </c>
      <c r="AW749" s="212">
        <f t="shared" si="498"/>
        <v>0</v>
      </c>
      <c r="AX749" s="213">
        <f t="shared" si="499"/>
        <v>0</v>
      </c>
      <c r="AY749" s="222" t="str">
        <f t="shared" si="500"/>
        <v>-</v>
      </c>
      <c r="AZ749" s="210">
        <f>_xlfn.MAXIFS(Y!$F$61:$J$61, Y!$F$61:$J$61, "&lt;="&amp;AY749)</f>
        <v>0</v>
      </c>
      <c r="BA749" s="210" cm="1">
        <f t="array" ref="BA749">IFERROR(IF(AW749&gt;0, INDEX(Appliances, $W749, MATCH($AQ749, Y!$F$61:$J$61, 0)+3),0), 0)</f>
        <v>0</v>
      </c>
      <c r="BB749" s="64"/>
    </row>
    <row r="750" spans="1:54" s="264" customFormat="1" ht="12" x14ac:dyDescent="0.2">
      <c r="A750" s="64"/>
      <c r="B750" s="251">
        <v>728</v>
      </c>
      <c r="C750" s="255"/>
      <c r="D750" s="255"/>
      <c r="E750" s="256"/>
      <c r="F750" s="257" t="str">
        <f>IFERROR(VLOOKUP(E750, Z!$A$2:$C$4127, 3, FALSE), "")</f>
        <v/>
      </c>
      <c r="G750" s="258"/>
      <c r="H750" s="255"/>
      <c r="I750" s="255"/>
      <c r="J750" s="256"/>
      <c r="K750" s="259"/>
      <c r="L750" s="260"/>
      <c r="M750" s="253">
        <f t="shared" si="502"/>
        <v>0</v>
      </c>
      <c r="N750" s="261"/>
      <c r="O750" s="260"/>
      <c r="P750" s="253">
        <f t="shared" si="488"/>
        <v>0</v>
      </c>
      <c r="Q750" s="261"/>
      <c r="R750" s="260"/>
      <c r="S750" s="262">
        <f t="shared" si="489"/>
        <v>0</v>
      </c>
      <c r="T750" s="268"/>
      <c r="U750" s="263">
        <f t="shared" si="490"/>
        <v>0</v>
      </c>
      <c r="V750" s="64"/>
      <c r="W750" s="210">
        <f t="shared" si="501"/>
        <v>0</v>
      </c>
      <c r="X750" s="210" t="str">
        <f t="shared" si="491"/>
        <v>-</v>
      </c>
      <c r="Y750" s="210" t="e">
        <f>IF(X750, MATCH(J750, Y!$F$62:$H$62, 0), 0)</f>
        <v>#VALUE!</v>
      </c>
      <c r="Z750" s="210" cm="1">
        <f t="array" ref="Z750">IFERROR(IF($X750, INDEX(Appliances, $W750, $Y750+3), 0), 0)</f>
        <v>0</v>
      </c>
      <c r="AA750" s="64"/>
      <c r="AB750" s="211" t="b">
        <f t="shared" si="503"/>
        <v>0</v>
      </c>
      <c r="AC750" s="211" cm="1">
        <f t="array" ref="AC750">IF($AB750, INDEX(Appliances, $W750, 9), 0)</f>
        <v>0</v>
      </c>
      <c r="AD750" s="211" cm="1">
        <f t="array" ref="AD750">IF($AB750, INDEX(Appliances, $W750, 10), 0)</f>
        <v>0</v>
      </c>
      <c r="AE750" s="212">
        <f t="shared" si="492"/>
        <v>0</v>
      </c>
      <c r="AF750" s="213">
        <f t="shared" si="493"/>
        <v>0</v>
      </c>
      <c r="AG750" s="222" t="str">
        <f t="shared" si="494"/>
        <v>-</v>
      </c>
      <c r="AH750" s="210">
        <f>_xlfn.MAXIFS(Y!$F$61:$J$61, Y!$F$61:$J$61, "&lt;="&amp;AG750)</f>
        <v>0</v>
      </c>
      <c r="AI750" s="210" cm="1">
        <f t="array" ref="AI750">IFERROR(IF(AE750&gt;0, INDEX(Appliances, $W750, MATCH($AH750, Y!$F$61:$J$61, 0)+3),0), 0)</f>
        <v>0</v>
      </c>
      <c r="AJ750" s="64"/>
      <c r="AK750" s="211" t="b">
        <f t="shared" si="504"/>
        <v>0</v>
      </c>
      <c r="AL750" s="211" cm="1">
        <f t="array" ref="AL750">IF($AK750, INDEX(Appliances, $W750, 9), 0)</f>
        <v>0</v>
      </c>
      <c r="AM750" s="211" cm="1">
        <f t="array" ref="AM750">IF($AK750, INDEX(Appliances, $W750, 10), 0)</f>
        <v>0</v>
      </c>
      <c r="AN750" s="212">
        <f t="shared" si="495"/>
        <v>0</v>
      </c>
      <c r="AO750" s="213">
        <f t="shared" si="496"/>
        <v>0</v>
      </c>
      <c r="AP750" s="222" t="str">
        <f t="shared" si="497"/>
        <v>-</v>
      </c>
      <c r="AQ750" s="210">
        <f>_xlfn.MAXIFS(Y!$F$61:$J$61, Y!$F$61:$J$61, "&lt;="&amp;AP750)</f>
        <v>0</v>
      </c>
      <c r="AR750" s="210" cm="1">
        <f t="array" ref="AR750">IFERROR(IF(AN750&gt;0, INDEX(Appliances, $W750, MATCH($AQ750, Y!$F$61:$J$61, 0)+3),0), 0)</f>
        <v>0</v>
      </c>
      <c r="AS750" s="64"/>
      <c r="AT750" s="211" t="b">
        <f t="shared" si="505"/>
        <v>0</v>
      </c>
      <c r="AU750" s="211">
        <f t="shared" si="486"/>
        <v>0</v>
      </c>
      <c r="AV750" s="211">
        <f t="shared" si="487"/>
        <v>0</v>
      </c>
      <c r="AW750" s="212">
        <f t="shared" si="498"/>
        <v>0</v>
      </c>
      <c r="AX750" s="213">
        <f t="shared" si="499"/>
        <v>0</v>
      </c>
      <c r="AY750" s="222" t="str">
        <f t="shared" si="500"/>
        <v>-</v>
      </c>
      <c r="AZ750" s="210">
        <f>_xlfn.MAXIFS(Y!$F$61:$J$61, Y!$F$61:$J$61, "&lt;="&amp;AY750)</f>
        <v>0</v>
      </c>
      <c r="BA750" s="210" cm="1">
        <f t="array" ref="BA750">IFERROR(IF(AW750&gt;0, INDEX(Appliances, $W750, MATCH($AQ750, Y!$F$61:$J$61, 0)+3),0), 0)</f>
        <v>0</v>
      </c>
      <c r="BB750" s="64"/>
    </row>
    <row r="751" spans="1:54" s="264" customFormat="1" ht="12" x14ac:dyDescent="0.2">
      <c r="A751" s="64"/>
      <c r="B751" s="251">
        <v>729</v>
      </c>
      <c r="C751" s="255"/>
      <c r="D751" s="255"/>
      <c r="E751" s="256"/>
      <c r="F751" s="257" t="str">
        <f>IFERROR(VLOOKUP(E751, Z!$A$2:$C$4127, 3, FALSE), "")</f>
        <v/>
      </c>
      <c r="G751" s="258"/>
      <c r="H751" s="255"/>
      <c r="I751" s="255"/>
      <c r="J751" s="256"/>
      <c r="K751" s="259"/>
      <c r="L751" s="260"/>
      <c r="M751" s="253">
        <f t="shared" si="502"/>
        <v>0</v>
      </c>
      <c r="N751" s="261"/>
      <c r="O751" s="260"/>
      <c r="P751" s="253">
        <f t="shared" si="488"/>
        <v>0</v>
      </c>
      <c r="Q751" s="261"/>
      <c r="R751" s="260"/>
      <c r="S751" s="262">
        <f t="shared" si="489"/>
        <v>0</v>
      </c>
      <c r="T751" s="268"/>
      <c r="U751" s="263">
        <f t="shared" si="490"/>
        <v>0</v>
      </c>
      <c r="V751" s="64"/>
      <c r="W751" s="210">
        <f t="shared" si="501"/>
        <v>0</v>
      </c>
      <c r="X751" s="210" t="str">
        <f t="shared" si="491"/>
        <v>-</v>
      </c>
      <c r="Y751" s="210" t="e">
        <f>IF(X751, MATCH(J751, Y!$F$62:$H$62, 0), 0)</f>
        <v>#VALUE!</v>
      </c>
      <c r="Z751" s="210" cm="1">
        <f t="array" ref="Z751">IFERROR(IF($X751, INDEX(Appliances, $W751, $Y751+3), 0), 0)</f>
        <v>0</v>
      </c>
      <c r="AA751" s="64"/>
      <c r="AB751" s="211" t="b">
        <f t="shared" si="503"/>
        <v>0</v>
      </c>
      <c r="AC751" s="211" cm="1">
        <f t="array" ref="AC751">IF($AB751, INDEX(Appliances, $W751, 9), 0)</f>
        <v>0</v>
      </c>
      <c r="AD751" s="211" cm="1">
        <f t="array" ref="AD751">IF($AB751, INDEX(Appliances, $W751, 10), 0)</f>
        <v>0</v>
      </c>
      <c r="AE751" s="212">
        <f t="shared" si="492"/>
        <v>0</v>
      </c>
      <c r="AF751" s="213">
        <f t="shared" si="493"/>
        <v>0</v>
      </c>
      <c r="AG751" s="222" t="str">
        <f t="shared" si="494"/>
        <v>-</v>
      </c>
      <c r="AH751" s="210">
        <f>_xlfn.MAXIFS(Y!$F$61:$J$61, Y!$F$61:$J$61, "&lt;="&amp;AG751)</f>
        <v>0</v>
      </c>
      <c r="AI751" s="210" cm="1">
        <f t="array" ref="AI751">IFERROR(IF(AE751&gt;0, INDEX(Appliances, $W751, MATCH($AH751, Y!$F$61:$J$61, 0)+3),0), 0)</f>
        <v>0</v>
      </c>
      <c r="AJ751" s="64"/>
      <c r="AK751" s="211" t="b">
        <f t="shared" si="504"/>
        <v>0</v>
      </c>
      <c r="AL751" s="211" cm="1">
        <f t="array" ref="AL751">IF($AK751, INDEX(Appliances, $W751, 9), 0)</f>
        <v>0</v>
      </c>
      <c r="AM751" s="211" cm="1">
        <f t="array" ref="AM751">IF($AK751, INDEX(Appliances, $W751, 10), 0)</f>
        <v>0</v>
      </c>
      <c r="AN751" s="212">
        <f t="shared" si="495"/>
        <v>0</v>
      </c>
      <c r="AO751" s="213">
        <f t="shared" si="496"/>
        <v>0</v>
      </c>
      <c r="AP751" s="222" t="str">
        <f t="shared" si="497"/>
        <v>-</v>
      </c>
      <c r="AQ751" s="210">
        <f>_xlfn.MAXIFS(Y!$F$61:$J$61, Y!$F$61:$J$61, "&lt;="&amp;AP751)</f>
        <v>0</v>
      </c>
      <c r="AR751" s="210" cm="1">
        <f t="array" ref="AR751">IFERROR(IF(AN751&gt;0, INDEX(Appliances, $W751, MATCH($AQ751, Y!$F$61:$J$61, 0)+3),0), 0)</f>
        <v>0</v>
      </c>
      <c r="AS751" s="64"/>
      <c r="AT751" s="211" t="b">
        <f t="shared" si="505"/>
        <v>0</v>
      </c>
      <c r="AU751" s="211">
        <f t="shared" si="486"/>
        <v>0</v>
      </c>
      <c r="AV751" s="211">
        <f t="shared" si="487"/>
        <v>0</v>
      </c>
      <c r="AW751" s="212">
        <f t="shared" si="498"/>
        <v>0</v>
      </c>
      <c r="AX751" s="213">
        <f t="shared" si="499"/>
        <v>0</v>
      </c>
      <c r="AY751" s="222" t="str">
        <f t="shared" si="500"/>
        <v>-</v>
      </c>
      <c r="AZ751" s="210">
        <f>_xlfn.MAXIFS(Y!$F$61:$J$61, Y!$F$61:$J$61, "&lt;="&amp;AY751)</f>
        <v>0</v>
      </c>
      <c r="BA751" s="210" cm="1">
        <f t="array" ref="BA751">IFERROR(IF(AW751&gt;0, INDEX(Appliances, $W751, MATCH($AQ751, Y!$F$61:$J$61, 0)+3),0), 0)</f>
        <v>0</v>
      </c>
      <c r="BB751" s="64"/>
    </row>
    <row r="752" spans="1:54" s="264" customFormat="1" ht="12" x14ac:dyDescent="0.2">
      <c r="A752" s="64"/>
      <c r="B752" s="251">
        <v>730</v>
      </c>
      <c r="C752" s="255"/>
      <c r="D752" s="255"/>
      <c r="E752" s="256"/>
      <c r="F752" s="257" t="str">
        <f>IFERROR(VLOOKUP(E752, Z!$A$2:$C$4127, 3, FALSE), "")</f>
        <v/>
      </c>
      <c r="G752" s="258"/>
      <c r="H752" s="255"/>
      <c r="I752" s="255"/>
      <c r="J752" s="256"/>
      <c r="K752" s="259"/>
      <c r="L752" s="260"/>
      <c r="M752" s="253">
        <f t="shared" si="502"/>
        <v>0</v>
      </c>
      <c r="N752" s="261"/>
      <c r="O752" s="260"/>
      <c r="P752" s="253">
        <f t="shared" si="488"/>
        <v>0</v>
      </c>
      <c r="Q752" s="261"/>
      <c r="R752" s="260"/>
      <c r="S752" s="262">
        <f t="shared" si="489"/>
        <v>0</v>
      </c>
      <c r="T752" s="268"/>
      <c r="U752" s="263">
        <f t="shared" si="490"/>
        <v>0</v>
      </c>
      <c r="V752" s="64"/>
      <c r="W752" s="210">
        <f t="shared" si="501"/>
        <v>0</v>
      </c>
      <c r="X752" s="210" t="str">
        <f t="shared" si="491"/>
        <v>-</v>
      </c>
      <c r="Y752" s="210" t="e">
        <f>IF(X752, MATCH(J752, Y!$F$62:$H$62, 0), 0)</f>
        <v>#VALUE!</v>
      </c>
      <c r="Z752" s="210" cm="1">
        <f t="array" ref="Z752">IFERROR(IF($X752, INDEX(Appliances, $W752, $Y752+3), 0), 0)</f>
        <v>0</v>
      </c>
      <c r="AA752" s="64"/>
      <c r="AB752" s="211" t="b">
        <f t="shared" si="503"/>
        <v>0</v>
      </c>
      <c r="AC752" s="211" cm="1">
        <f t="array" ref="AC752">IF($AB752, INDEX(Appliances, $W752, 9), 0)</f>
        <v>0</v>
      </c>
      <c r="AD752" s="211" cm="1">
        <f t="array" ref="AD752">IF($AB752, INDEX(Appliances, $W752, 10), 0)</f>
        <v>0</v>
      </c>
      <c r="AE752" s="212">
        <f t="shared" si="492"/>
        <v>0</v>
      </c>
      <c r="AF752" s="213">
        <f t="shared" si="493"/>
        <v>0</v>
      </c>
      <c r="AG752" s="222" t="str">
        <f t="shared" si="494"/>
        <v>-</v>
      </c>
      <c r="AH752" s="210">
        <f>_xlfn.MAXIFS(Y!$F$61:$J$61, Y!$F$61:$J$61, "&lt;="&amp;AG752)</f>
        <v>0</v>
      </c>
      <c r="AI752" s="210" cm="1">
        <f t="array" ref="AI752">IFERROR(IF(AE752&gt;0, INDEX(Appliances, $W752, MATCH($AH752, Y!$F$61:$J$61, 0)+3),0), 0)</f>
        <v>0</v>
      </c>
      <c r="AJ752" s="64"/>
      <c r="AK752" s="211" t="b">
        <f t="shared" si="504"/>
        <v>0</v>
      </c>
      <c r="AL752" s="211" cm="1">
        <f t="array" ref="AL752">IF($AK752, INDEX(Appliances, $W752, 9), 0)</f>
        <v>0</v>
      </c>
      <c r="AM752" s="211" cm="1">
        <f t="array" ref="AM752">IF($AK752, INDEX(Appliances, $W752, 10), 0)</f>
        <v>0</v>
      </c>
      <c r="AN752" s="212">
        <f t="shared" si="495"/>
        <v>0</v>
      </c>
      <c r="AO752" s="213">
        <f t="shared" si="496"/>
        <v>0</v>
      </c>
      <c r="AP752" s="222" t="str">
        <f t="shared" si="497"/>
        <v>-</v>
      </c>
      <c r="AQ752" s="210">
        <f>_xlfn.MAXIFS(Y!$F$61:$J$61, Y!$F$61:$J$61, "&lt;="&amp;AP752)</f>
        <v>0</v>
      </c>
      <c r="AR752" s="210" cm="1">
        <f t="array" ref="AR752">IFERROR(IF(AN752&gt;0, INDEX(Appliances, $W752, MATCH($AQ752, Y!$F$61:$J$61, 0)+3),0), 0)</f>
        <v>0</v>
      </c>
      <c r="AS752" s="64"/>
      <c r="AT752" s="211" t="b">
        <f t="shared" si="505"/>
        <v>0</v>
      </c>
      <c r="AU752" s="211">
        <f t="shared" si="486"/>
        <v>0</v>
      </c>
      <c r="AV752" s="211">
        <f t="shared" si="487"/>
        <v>0</v>
      </c>
      <c r="AW752" s="212">
        <f t="shared" si="498"/>
        <v>0</v>
      </c>
      <c r="AX752" s="213">
        <f t="shared" si="499"/>
        <v>0</v>
      </c>
      <c r="AY752" s="222" t="str">
        <f t="shared" si="500"/>
        <v>-</v>
      </c>
      <c r="AZ752" s="210">
        <f>_xlfn.MAXIFS(Y!$F$61:$J$61, Y!$F$61:$J$61, "&lt;="&amp;AY752)</f>
        <v>0</v>
      </c>
      <c r="BA752" s="210" cm="1">
        <f t="array" ref="BA752">IFERROR(IF(AW752&gt;0, INDEX(Appliances, $W752, MATCH($AQ752, Y!$F$61:$J$61, 0)+3),0), 0)</f>
        <v>0</v>
      </c>
      <c r="BB752" s="64"/>
    </row>
    <row r="753" spans="1:54" s="264" customFormat="1" ht="12" x14ac:dyDescent="0.2">
      <c r="A753" s="64"/>
      <c r="B753" s="251">
        <v>731</v>
      </c>
      <c r="C753" s="255"/>
      <c r="D753" s="255"/>
      <c r="E753" s="256"/>
      <c r="F753" s="257" t="str">
        <f>IFERROR(VLOOKUP(E753, Z!$A$2:$C$4127, 3, FALSE), "")</f>
        <v/>
      </c>
      <c r="G753" s="258"/>
      <c r="H753" s="255"/>
      <c r="I753" s="255"/>
      <c r="J753" s="256"/>
      <c r="K753" s="259"/>
      <c r="L753" s="260"/>
      <c r="M753" s="253">
        <f t="shared" si="502"/>
        <v>0</v>
      </c>
      <c r="N753" s="261"/>
      <c r="O753" s="260"/>
      <c r="P753" s="253">
        <f t="shared" si="488"/>
        <v>0</v>
      </c>
      <c r="Q753" s="261"/>
      <c r="R753" s="260"/>
      <c r="S753" s="262">
        <f t="shared" si="489"/>
        <v>0</v>
      </c>
      <c r="T753" s="268"/>
      <c r="U753" s="263">
        <f t="shared" si="490"/>
        <v>0</v>
      </c>
      <c r="V753" s="64"/>
      <c r="W753" s="210">
        <f t="shared" si="501"/>
        <v>0</v>
      </c>
      <c r="X753" s="210" t="str">
        <f t="shared" si="491"/>
        <v>-</v>
      </c>
      <c r="Y753" s="210" t="e">
        <f>IF(X753, MATCH(J753, Y!$F$62:$H$62, 0), 0)</f>
        <v>#VALUE!</v>
      </c>
      <c r="Z753" s="210" cm="1">
        <f t="array" ref="Z753">IFERROR(IF($X753, INDEX(Appliances, $W753, $Y753+3), 0), 0)</f>
        <v>0</v>
      </c>
      <c r="AA753" s="64"/>
      <c r="AB753" s="211" t="b">
        <f t="shared" si="503"/>
        <v>0</v>
      </c>
      <c r="AC753" s="211" cm="1">
        <f t="array" ref="AC753">IF($AB753, INDEX(Appliances, $W753, 9), 0)</f>
        <v>0</v>
      </c>
      <c r="AD753" s="211" cm="1">
        <f t="array" ref="AD753">IF($AB753, INDEX(Appliances, $W753, 10), 0)</f>
        <v>0</v>
      </c>
      <c r="AE753" s="212">
        <f t="shared" si="492"/>
        <v>0</v>
      </c>
      <c r="AF753" s="213">
        <f t="shared" si="493"/>
        <v>0</v>
      </c>
      <c r="AG753" s="222" t="str">
        <f t="shared" si="494"/>
        <v>-</v>
      </c>
      <c r="AH753" s="210">
        <f>_xlfn.MAXIFS(Y!$F$61:$J$61, Y!$F$61:$J$61, "&lt;="&amp;AG753)</f>
        <v>0</v>
      </c>
      <c r="AI753" s="210" cm="1">
        <f t="array" ref="AI753">IFERROR(IF(AE753&gt;0, INDEX(Appliances, $W753, MATCH($AH753, Y!$F$61:$J$61, 0)+3),0), 0)</f>
        <v>0</v>
      </c>
      <c r="AJ753" s="64"/>
      <c r="AK753" s="211" t="b">
        <f t="shared" si="504"/>
        <v>0</v>
      </c>
      <c r="AL753" s="211" cm="1">
        <f t="array" ref="AL753">IF($AK753, INDEX(Appliances, $W753, 9), 0)</f>
        <v>0</v>
      </c>
      <c r="AM753" s="211" cm="1">
        <f t="array" ref="AM753">IF($AK753, INDEX(Appliances, $W753, 10), 0)</f>
        <v>0</v>
      </c>
      <c r="AN753" s="212">
        <f t="shared" si="495"/>
        <v>0</v>
      </c>
      <c r="AO753" s="213">
        <f t="shared" si="496"/>
        <v>0</v>
      </c>
      <c r="AP753" s="222" t="str">
        <f t="shared" si="497"/>
        <v>-</v>
      </c>
      <c r="AQ753" s="210">
        <f>_xlfn.MAXIFS(Y!$F$61:$J$61, Y!$F$61:$J$61, "&lt;="&amp;AP753)</f>
        <v>0</v>
      </c>
      <c r="AR753" s="210" cm="1">
        <f t="array" ref="AR753">IFERROR(IF(AN753&gt;0, INDEX(Appliances, $W753, MATCH($AQ753, Y!$F$61:$J$61, 0)+3),0), 0)</f>
        <v>0</v>
      </c>
      <c r="AS753" s="64"/>
      <c r="AT753" s="211" t="b">
        <f t="shared" si="505"/>
        <v>0</v>
      </c>
      <c r="AU753" s="211">
        <f t="shared" si="486"/>
        <v>0</v>
      </c>
      <c r="AV753" s="211">
        <f t="shared" si="487"/>
        <v>0</v>
      </c>
      <c r="AW753" s="212">
        <f t="shared" si="498"/>
        <v>0</v>
      </c>
      <c r="AX753" s="213">
        <f t="shared" si="499"/>
        <v>0</v>
      </c>
      <c r="AY753" s="222" t="str">
        <f t="shared" si="500"/>
        <v>-</v>
      </c>
      <c r="AZ753" s="210">
        <f>_xlfn.MAXIFS(Y!$F$61:$J$61, Y!$F$61:$J$61, "&lt;="&amp;AY753)</f>
        <v>0</v>
      </c>
      <c r="BA753" s="210" cm="1">
        <f t="array" ref="BA753">IFERROR(IF(AW753&gt;0, INDEX(Appliances, $W753, MATCH($AQ753, Y!$F$61:$J$61, 0)+3),0), 0)</f>
        <v>0</v>
      </c>
      <c r="BB753" s="64"/>
    </row>
    <row r="754" spans="1:54" s="264" customFormat="1" ht="12" x14ac:dyDescent="0.2">
      <c r="A754" s="64"/>
      <c r="B754" s="251">
        <v>732</v>
      </c>
      <c r="C754" s="255"/>
      <c r="D754" s="255"/>
      <c r="E754" s="256"/>
      <c r="F754" s="257" t="str">
        <f>IFERROR(VLOOKUP(E754, Z!$A$2:$C$4127, 3, FALSE), "")</f>
        <v/>
      </c>
      <c r="G754" s="258"/>
      <c r="H754" s="255"/>
      <c r="I754" s="255"/>
      <c r="J754" s="256"/>
      <c r="K754" s="259"/>
      <c r="L754" s="260"/>
      <c r="M754" s="253">
        <f t="shared" si="502"/>
        <v>0</v>
      </c>
      <c r="N754" s="261"/>
      <c r="O754" s="260"/>
      <c r="P754" s="253">
        <f t="shared" si="488"/>
        <v>0</v>
      </c>
      <c r="Q754" s="261"/>
      <c r="R754" s="260"/>
      <c r="S754" s="262">
        <f t="shared" si="489"/>
        <v>0</v>
      </c>
      <c r="T754" s="268"/>
      <c r="U754" s="263">
        <f t="shared" si="490"/>
        <v>0</v>
      </c>
      <c r="V754" s="64"/>
      <c r="W754" s="210">
        <f t="shared" si="501"/>
        <v>0</v>
      </c>
      <c r="X754" s="210" t="str">
        <f t="shared" si="491"/>
        <v>-</v>
      </c>
      <c r="Y754" s="210" t="e">
        <f>IF(X754, MATCH(J754, Y!$F$62:$H$62, 0), 0)</f>
        <v>#VALUE!</v>
      </c>
      <c r="Z754" s="210" cm="1">
        <f t="array" ref="Z754">IFERROR(IF($X754, INDEX(Appliances, $W754, $Y754+3), 0), 0)</f>
        <v>0</v>
      </c>
      <c r="AA754" s="64"/>
      <c r="AB754" s="211" t="b">
        <f t="shared" si="503"/>
        <v>0</v>
      </c>
      <c r="AC754" s="211" cm="1">
        <f t="array" ref="AC754">IF($AB754, INDEX(Appliances, $W754, 9), 0)</f>
        <v>0</v>
      </c>
      <c r="AD754" s="211" cm="1">
        <f t="array" ref="AD754">IF($AB754, INDEX(Appliances, $W754, 10), 0)</f>
        <v>0</v>
      </c>
      <c r="AE754" s="212">
        <f t="shared" si="492"/>
        <v>0</v>
      </c>
      <c r="AF754" s="213">
        <f t="shared" si="493"/>
        <v>0</v>
      </c>
      <c r="AG754" s="222" t="str">
        <f t="shared" si="494"/>
        <v>-</v>
      </c>
      <c r="AH754" s="210">
        <f>_xlfn.MAXIFS(Y!$F$61:$J$61, Y!$F$61:$J$61, "&lt;="&amp;AG754)</f>
        <v>0</v>
      </c>
      <c r="AI754" s="210" cm="1">
        <f t="array" ref="AI754">IFERROR(IF(AE754&gt;0, INDEX(Appliances, $W754, MATCH($AH754, Y!$F$61:$J$61, 0)+3),0), 0)</f>
        <v>0</v>
      </c>
      <c r="AJ754" s="64"/>
      <c r="AK754" s="211" t="b">
        <f t="shared" si="504"/>
        <v>0</v>
      </c>
      <c r="AL754" s="211" cm="1">
        <f t="array" ref="AL754">IF($AK754, INDEX(Appliances, $W754, 9), 0)</f>
        <v>0</v>
      </c>
      <c r="AM754" s="211" cm="1">
        <f t="array" ref="AM754">IF($AK754, INDEX(Appliances, $W754, 10), 0)</f>
        <v>0</v>
      </c>
      <c r="AN754" s="212">
        <f t="shared" si="495"/>
        <v>0</v>
      </c>
      <c r="AO754" s="213">
        <f t="shared" si="496"/>
        <v>0</v>
      </c>
      <c r="AP754" s="222" t="str">
        <f t="shared" si="497"/>
        <v>-</v>
      </c>
      <c r="AQ754" s="210">
        <f>_xlfn.MAXIFS(Y!$F$61:$J$61, Y!$F$61:$J$61, "&lt;="&amp;AP754)</f>
        <v>0</v>
      </c>
      <c r="AR754" s="210" cm="1">
        <f t="array" ref="AR754">IFERROR(IF(AN754&gt;0, INDEX(Appliances, $W754, MATCH($AQ754, Y!$F$61:$J$61, 0)+3),0), 0)</f>
        <v>0</v>
      </c>
      <c r="AS754" s="64"/>
      <c r="AT754" s="211" t="b">
        <f t="shared" si="505"/>
        <v>0</v>
      </c>
      <c r="AU754" s="211">
        <f t="shared" si="486"/>
        <v>0</v>
      </c>
      <c r="AV754" s="211">
        <f t="shared" si="487"/>
        <v>0</v>
      </c>
      <c r="AW754" s="212">
        <f t="shared" si="498"/>
        <v>0</v>
      </c>
      <c r="AX754" s="213">
        <f t="shared" si="499"/>
        <v>0</v>
      </c>
      <c r="AY754" s="222" t="str">
        <f t="shared" si="500"/>
        <v>-</v>
      </c>
      <c r="AZ754" s="210">
        <f>_xlfn.MAXIFS(Y!$F$61:$J$61, Y!$F$61:$J$61, "&lt;="&amp;AY754)</f>
        <v>0</v>
      </c>
      <c r="BA754" s="210" cm="1">
        <f t="array" ref="BA754">IFERROR(IF(AW754&gt;0, INDEX(Appliances, $W754, MATCH($AQ754, Y!$F$61:$J$61, 0)+3),0), 0)</f>
        <v>0</v>
      </c>
      <c r="BB754" s="64"/>
    </row>
    <row r="755" spans="1:54" s="264" customFormat="1" ht="12" x14ac:dyDescent="0.2">
      <c r="A755" s="64"/>
      <c r="B755" s="251">
        <v>733</v>
      </c>
      <c r="C755" s="255"/>
      <c r="D755" s="255"/>
      <c r="E755" s="256"/>
      <c r="F755" s="257" t="str">
        <f>IFERROR(VLOOKUP(E755, Z!$A$2:$C$4127, 3, FALSE), "")</f>
        <v/>
      </c>
      <c r="G755" s="258"/>
      <c r="H755" s="255"/>
      <c r="I755" s="255"/>
      <c r="J755" s="256"/>
      <c r="K755" s="259"/>
      <c r="L755" s="260"/>
      <c r="M755" s="253">
        <f t="shared" si="502"/>
        <v>0</v>
      </c>
      <c r="N755" s="261"/>
      <c r="O755" s="260"/>
      <c r="P755" s="253">
        <f t="shared" si="488"/>
        <v>0</v>
      </c>
      <c r="Q755" s="261"/>
      <c r="R755" s="260"/>
      <c r="S755" s="262">
        <f t="shared" si="489"/>
        <v>0</v>
      </c>
      <c r="T755" s="268"/>
      <c r="U755" s="263">
        <f t="shared" si="490"/>
        <v>0</v>
      </c>
      <c r="V755" s="64"/>
      <c r="W755" s="210">
        <f t="shared" si="501"/>
        <v>0</v>
      </c>
      <c r="X755" s="210" t="str">
        <f t="shared" si="491"/>
        <v>-</v>
      </c>
      <c r="Y755" s="210" t="e">
        <f>IF(X755, MATCH(J755, Y!$F$62:$H$62, 0), 0)</f>
        <v>#VALUE!</v>
      </c>
      <c r="Z755" s="210" cm="1">
        <f t="array" ref="Z755">IFERROR(IF($X755, INDEX(Appliances, $W755, $Y755+3), 0), 0)</f>
        <v>0</v>
      </c>
      <c r="AA755" s="64"/>
      <c r="AB755" s="211" t="b">
        <f t="shared" si="503"/>
        <v>0</v>
      </c>
      <c r="AC755" s="211" cm="1">
        <f t="array" ref="AC755">IF($AB755, INDEX(Appliances, $W755, 9), 0)</f>
        <v>0</v>
      </c>
      <c r="AD755" s="211" cm="1">
        <f t="array" ref="AD755">IF($AB755, INDEX(Appliances, $W755, 10), 0)</f>
        <v>0</v>
      </c>
      <c r="AE755" s="212">
        <f t="shared" si="492"/>
        <v>0</v>
      </c>
      <c r="AF755" s="213">
        <f t="shared" si="493"/>
        <v>0</v>
      </c>
      <c r="AG755" s="222" t="str">
        <f t="shared" si="494"/>
        <v>-</v>
      </c>
      <c r="AH755" s="210">
        <f>_xlfn.MAXIFS(Y!$F$61:$J$61, Y!$F$61:$J$61, "&lt;="&amp;AG755)</f>
        <v>0</v>
      </c>
      <c r="AI755" s="210" cm="1">
        <f t="array" ref="AI755">IFERROR(IF(AE755&gt;0, INDEX(Appliances, $W755, MATCH($AH755, Y!$F$61:$J$61, 0)+3),0), 0)</f>
        <v>0</v>
      </c>
      <c r="AJ755" s="64"/>
      <c r="AK755" s="211" t="b">
        <f t="shared" si="504"/>
        <v>0</v>
      </c>
      <c r="AL755" s="211" cm="1">
        <f t="array" ref="AL755">IF($AK755, INDEX(Appliances, $W755, 9), 0)</f>
        <v>0</v>
      </c>
      <c r="AM755" s="211" cm="1">
        <f t="array" ref="AM755">IF($AK755, INDEX(Appliances, $W755, 10), 0)</f>
        <v>0</v>
      </c>
      <c r="AN755" s="212">
        <f t="shared" si="495"/>
        <v>0</v>
      </c>
      <c r="AO755" s="213">
        <f t="shared" si="496"/>
        <v>0</v>
      </c>
      <c r="AP755" s="222" t="str">
        <f t="shared" si="497"/>
        <v>-</v>
      </c>
      <c r="AQ755" s="210">
        <f>_xlfn.MAXIFS(Y!$F$61:$J$61, Y!$F$61:$J$61, "&lt;="&amp;AP755)</f>
        <v>0</v>
      </c>
      <c r="AR755" s="210" cm="1">
        <f t="array" ref="AR755">IFERROR(IF(AN755&gt;0, INDEX(Appliances, $W755, MATCH($AQ755, Y!$F$61:$J$61, 0)+3),0), 0)</f>
        <v>0</v>
      </c>
      <c r="AS755" s="64"/>
      <c r="AT755" s="211" t="b">
        <f t="shared" si="505"/>
        <v>0</v>
      </c>
      <c r="AU755" s="211">
        <f t="shared" si="486"/>
        <v>0</v>
      </c>
      <c r="AV755" s="211">
        <f t="shared" si="487"/>
        <v>0</v>
      </c>
      <c r="AW755" s="212">
        <f t="shared" si="498"/>
        <v>0</v>
      </c>
      <c r="AX755" s="213">
        <f t="shared" si="499"/>
        <v>0</v>
      </c>
      <c r="AY755" s="222" t="str">
        <f t="shared" si="500"/>
        <v>-</v>
      </c>
      <c r="AZ755" s="210">
        <f>_xlfn.MAXIFS(Y!$F$61:$J$61, Y!$F$61:$J$61, "&lt;="&amp;AY755)</f>
        <v>0</v>
      </c>
      <c r="BA755" s="210" cm="1">
        <f t="array" ref="BA755">IFERROR(IF(AW755&gt;0, INDEX(Appliances, $W755, MATCH($AQ755, Y!$F$61:$J$61, 0)+3),0), 0)</f>
        <v>0</v>
      </c>
      <c r="BB755" s="64"/>
    </row>
    <row r="756" spans="1:54" s="264" customFormat="1" ht="12" x14ac:dyDescent="0.2">
      <c r="A756" s="64"/>
      <c r="B756" s="251">
        <v>734</v>
      </c>
      <c r="C756" s="255"/>
      <c r="D756" s="255"/>
      <c r="E756" s="256"/>
      <c r="F756" s="257" t="str">
        <f>IFERROR(VLOOKUP(E756, Z!$A$2:$C$4127, 3, FALSE), "")</f>
        <v/>
      </c>
      <c r="G756" s="258"/>
      <c r="H756" s="255"/>
      <c r="I756" s="255"/>
      <c r="J756" s="256"/>
      <c r="K756" s="259"/>
      <c r="L756" s="260"/>
      <c r="M756" s="253">
        <f t="shared" si="502"/>
        <v>0</v>
      </c>
      <c r="N756" s="261"/>
      <c r="O756" s="260"/>
      <c r="P756" s="253">
        <f t="shared" si="488"/>
        <v>0</v>
      </c>
      <c r="Q756" s="261"/>
      <c r="R756" s="260"/>
      <c r="S756" s="262">
        <f t="shared" si="489"/>
        <v>0</v>
      </c>
      <c r="T756" s="268"/>
      <c r="U756" s="263">
        <f t="shared" si="490"/>
        <v>0</v>
      </c>
      <c r="V756" s="64"/>
      <c r="W756" s="210">
        <f t="shared" si="501"/>
        <v>0</v>
      </c>
      <c r="X756" s="210" t="str">
        <f t="shared" si="491"/>
        <v>-</v>
      </c>
      <c r="Y756" s="210" t="e">
        <f>IF(X756, MATCH(J756, Y!$F$62:$H$62, 0), 0)</f>
        <v>#VALUE!</v>
      </c>
      <c r="Z756" s="210" cm="1">
        <f t="array" ref="Z756">IFERROR(IF($X756, INDEX(Appliances, $W756, $Y756+3), 0), 0)</f>
        <v>0</v>
      </c>
      <c r="AA756" s="64"/>
      <c r="AB756" s="211" t="b">
        <f t="shared" si="503"/>
        <v>0</v>
      </c>
      <c r="AC756" s="211" cm="1">
        <f t="array" ref="AC756">IF($AB756, INDEX(Appliances, $W756, 9), 0)</f>
        <v>0</v>
      </c>
      <c r="AD756" s="211" cm="1">
        <f t="array" ref="AD756">IF($AB756, INDEX(Appliances, $W756, 10), 0)</f>
        <v>0</v>
      </c>
      <c r="AE756" s="212">
        <f t="shared" si="492"/>
        <v>0</v>
      </c>
      <c r="AF756" s="213">
        <f t="shared" si="493"/>
        <v>0</v>
      </c>
      <c r="AG756" s="222" t="str">
        <f t="shared" si="494"/>
        <v>-</v>
      </c>
      <c r="AH756" s="210">
        <f>_xlfn.MAXIFS(Y!$F$61:$J$61, Y!$F$61:$J$61, "&lt;="&amp;AG756)</f>
        <v>0</v>
      </c>
      <c r="AI756" s="210" cm="1">
        <f t="array" ref="AI756">IFERROR(IF(AE756&gt;0, INDEX(Appliances, $W756, MATCH($AH756, Y!$F$61:$J$61, 0)+3),0), 0)</f>
        <v>0</v>
      </c>
      <c r="AJ756" s="64"/>
      <c r="AK756" s="211" t="b">
        <f t="shared" si="504"/>
        <v>0</v>
      </c>
      <c r="AL756" s="211" cm="1">
        <f t="array" ref="AL756">IF($AK756, INDEX(Appliances, $W756, 9), 0)</f>
        <v>0</v>
      </c>
      <c r="AM756" s="211" cm="1">
        <f t="array" ref="AM756">IF($AK756, INDEX(Appliances, $W756, 10), 0)</f>
        <v>0</v>
      </c>
      <c r="AN756" s="212">
        <f t="shared" si="495"/>
        <v>0</v>
      </c>
      <c r="AO756" s="213">
        <f t="shared" si="496"/>
        <v>0</v>
      </c>
      <c r="AP756" s="222" t="str">
        <f t="shared" si="497"/>
        <v>-</v>
      </c>
      <c r="AQ756" s="210">
        <f>_xlfn.MAXIFS(Y!$F$61:$J$61, Y!$F$61:$J$61, "&lt;="&amp;AP756)</f>
        <v>0</v>
      </c>
      <c r="AR756" s="210" cm="1">
        <f t="array" ref="AR756">IFERROR(IF(AN756&gt;0, INDEX(Appliances, $W756, MATCH($AQ756, Y!$F$61:$J$61, 0)+3),0), 0)</f>
        <v>0</v>
      </c>
      <c r="AS756" s="64"/>
      <c r="AT756" s="211" t="b">
        <f t="shared" si="505"/>
        <v>0</v>
      </c>
      <c r="AU756" s="211">
        <f t="shared" si="486"/>
        <v>0</v>
      </c>
      <c r="AV756" s="211">
        <f t="shared" si="487"/>
        <v>0</v>
      </c>
      <c r="AW756" s="212">
        <f t="shared" si="498"/>
        <v>0</v>
      </c>
      <c r="AX756" s="213">
        <f t="shared" si="499"/>
        <v>0</v>
      </c>
      <c r="AY756" s="222" t="str">
        <f t="shared" si="500"/>
        <v>-</v>
      </c>
      <c r="AZ756" s="210">
        <f>_xlfn.MAXIFS(Y!$F$61:$J$61, Y!$F$61:$J$61, "&lt;="&amp;AY756)</f>
        <v>0</v>
      </c>
      <c r="BA756" s="210" cm="1">
        <f t="array" ref="BA756">IFERROR(IF(AW756&gt;0, INDEX(Appliances, $W756, MATCH($AQ756, Y!$F$61:$J$61, 0)+3),0), 0)</f>
        <v>0</v>
      </c>
      <c r="BB756" s="64"/>
    </row>
    <row r="757" spans="1:54" s="264" customFormat="1" ht="12" x14ac:dyDescent="0.2">
      <c r="A757" s="64"/>
      <c r="B757" s="251">
        <v>735</v>
      </c>
      <c r="C757" s="255"/>
      <c r="D757" s="255"/>
      <c r="E757" s="256"/>
      <c r="F757" s="257" t="str">
        <f>IFERROR(VLOOKUP(E757, Z!$A$2:$C$4127, 3, FALSE), "")</f>
        <v/>
      </c>
      <c r="G757" s="258"/>
      <c r="H757" s="255"/>
      <c r="I757" s="255"/>
      <c r="J757" s="256"/>
      <c r="K757" s="259"/>
      <c r="L757" s="260"/>
      <c r="M757" s="253">
        <f t="shared" si="502"/>
        <v>0</v>
      </c>
      <c r="N757" s="261"/>
      <c r="O757" s="260"/>
      <c r="P757" s="253">
        <f t="shared" si="488"/>
        <v>0</v>
      </c>
      <c r="Q757" s="261"/>
      <c r="R757" s="260"/>
      <c r="S757" s="262">
        <f t="shared" si="489"/>
        <v>0</v>
      </c>
      <c r="T757" s="268"/>
      <c r="U757" s="263">
        <f t="shared" si="490"/>
        <v>0</v>
      </c>
      <c r="V757" s="64"/>
      <c r="W757" s="210">
        <f t="shared" si="501"/>
        <v>0</v>
      </c>
      <c r="X757" s="210" t="str">
        <f t="shared" si="491"/>
        <v>-</v>
      </c>
      <c r="Y757" s="210" t="e">
        <f>IF(X757, MATCH(J757, Y!$F$62:$H$62, 0), 0)</f>
        <v>#VALUE!</v>
      </c>
      <c r="Z757" s="210" cm="1">
        <f t="array" ref="Z757">IFERROR(IF($X757, INDEX(Appliances, $W757, $Y757+3), 0), 0)</f>
        <v>0</v>
      </c>
      <c r="AA757" s="64"/>
      <c r="AB757" s="211" t="b">
        <f t="shared" si="503"/>
        <v>0</v>
      </c>
      <c r="AC757" s="211" cm="1">
        <f t="array" ref="AC757">IF($AB757, INDEX(Appliances, $W757, 9), 0)</f>
        <v>0</v>
      </c>
      <c r="AD757" s="211" cm="1">
        <f t="array" ref="AD757">IF($AB757, INDEX(Appliances, $W757, 10), 0)</f>
        <v>0</v>
      </c>
      <c r="AE757" s="212">
        <f t="shared" si="492"/>
        <v>0</v>
      </c>
      <c r="AF757" s="213">
        <f t="shared" si="493"/>
        <v>0</v>
      </c>
      <c r="AG757" s="222" t="str">
        <f t="shared" si="494"/>
        <v>-</v>
      </c>
      <c r="AH757" s="210">
        <f>_xlfn.MAXIFS(Y!$F$61:$J$61, Y!$F$61:$J$61, "&lt;="&amp;AG757)</f>
        <v>0</v>
      </c>
      <c r="AI757" s="210" cm="1">
        <f t="array" ref="AI757">IFERROR(IF(AE757&gt;0, INDEX(Appliances, $W757, MATCH($AH757, Y!$F$61:$J$61, 0)+3),0), 0)</f>
        <v>0</v>
      </c>
      <c r="AJ757" s="64"/>
      <c r="AK757" s="211" t="b">
        <f t="shared" si="504"/>
        <v>0</v>
      </c>
      <c r="AL757" s="211" cm="1">
        <f t="array" ref="AL757">IF($AK757, INDEX(Appliances, $W757, 9), 0)</f>
        <v>0</v>
      </c>
      <c r="AM757" s="211" cm="1">
        <f t="array" ref="AM757">IF($AK757, INDEX(Appliances, $W757, 10), 0)</f>
        <v>0</v>
      </c>
      <c r="AN757" s="212">
        <f t="shared" si="495"/>
        <v>0</v>
      </c>
      <c r="AO757" s="213">
        <f t="shared" si="496"/>
        <v>0</v>
      </c>
      <c r="AP757" s="222" t="str">
        <f t="shared" si="497"/>
        <v>-</v>
      </c>
      <c r="AQ757" s="210">
        <f>_xlfn.MAXIFS(Y!$F$61:$J$61, Y!$F$61:$J$61, "&lt;="&amp;AP757)</f>
        <v>0</v>
      </c>
      <c r="AR757" s="210" cm="1">
        <f t="array" ref="AR757">IFERROR(IF(AN757&gt;0, INDEX(Appliances, $W757, MATCH($AQ757, Y!$F$61:$J$61, 0)+3),0), 0)</f>
        <v>0</v>
      </c>
      <c r="AS757" s="64"/>
      <c r="AT757" s="211" t="b">
        <f t="shared" si="505"/>
        <v>0</v>
      </c>
      <c r="AU757" s="211">
        <f t="shared" si="486"/>
        <v>0</v>
      </c>
      <c r="AV757" s="211">
        <f t="shared" si="487"/>
        <v>0</v>
      </c>
      <c r="AW757" s="212">
        <f t="shared" si="498"/>
        <v>0</v>
      </c>
      <c r="AX757" s="213">
        <f t="shared" si="499"/>
        <v>0</v>
      </c>
      <c r="AY757" s="222" t="str">
        <f t="shared" si="500"/>
        <v>-</v>
      </c>
      <c r="AZ757" s="210">
        <f>_xlfn.MAXIFS(Y!$F$61:$J$61, Y!$F$61:$J$61, "&lt;="&amp;AY757)</f>
        <v>0</v>
      </c>
      <c r="BA757" s="210" cm="1">
        <f t="array" ref="BA757">IFERROR(IF(AW757&gt;0, INDEX(Appliances, $W757, MATCH($AQ757, Y!$F$61:$J$61, 0)+3),0), 0)</f>
        <v>0</v>
      </c>
      <c r="BB757" s="64"/>
    </row>
    <row r="758" spans="1:54" s="264" customFormat="1" ht="12" x14ac:dyDescent="0.2">
      <c r="A758" s="64"/>
      <c r="B758" s="251">
        <v>736</v>
      </c>
      <c r="C758" s="255"/>
      <c r="D758" s="255"/>
      <c r="E758" s="256"/>
      <c r="F758" s="257" t="str">
        <f>IFERROR(VLOOKUP(E758, Z!$A$2:$C$4127, 3, FALSE), "")</f>
        <v/>
      </c>
      <c r="G758" s="258"/>
      <c r="H758" s="255"/>
      <c r="I758" s="255"/>
      <c r="J758" s="256"/>
      <c r="K758" s="259"/>
      <c r="L758" s="260"/>
      <c r="M758" s="253">
        <f t="shared" si="502"/>
        <v>0</v>
      </c>
      <c r="N758" s="261"/>
      <c r="O758" s="260"/>
      <c r="P758" s="253">
        <f t="shared" si="488"/>
        <v>0</v>
      </c>
      <c r="Q758" s="261"/>
      <c r="R758" s="260"/>
      <c r="S758" s="262">
        <f t="shared" si="489"/>
        <v>0</v>
      </c>
      <c r="T758" s="268"/>
      <c r="U758" s="263">
        <f t="shared" si="490"/>
        <v>0</v>
      </c>
      <c r="V758" s="64"/>
      <c r="W758" s="210">
        <f t="shared" si="501"/>
        <v>0</v>
      </c>
      <c r="X758" s="210" t="str">
        <f t="shared" si="491"/>
        <v>-</v>
      </c>
      <c r="Y758" s="210" t="e">
        <f>IF(X758, MATCH(J758, Y!$F$62:$H$62, 0), 0)</f>
        <v>#VALUE!</v>
      </c>
      <c r="Z758" s="210" cm="1">
        <f t="array" ref="Z758">IFERROR(IF($X758, INDEX(Appliances, $W758, $Y758+3), 0), 0)</f>
        <v>0</v>
      </c>
      <c r="AA758" s="64"/>
      <c r="AB758" s="211" t="b">
        <f t="shared" si="503"/>
        <v>0</v>
      </c>
      <c r="AC758" s="211" cm="1">
        <f t="array" ref="AC758">IF($AB758, INDEX(Appliances, $W758, 9), 0)</f>
        <v>0</v>
      </c>
      <c r="AD758" s="211" cm="1">
        <f t="array" ref="AD758">IF($AB758, INDEX(Appliances, $W758, 10), 0)</f>
        <v>0</v>
      </c>
      <c r="AE758" s="212">
        <f t="shared" si="492"/>
        <v>0</v>
      </c>
      <c r="AF758" s="213">
        <f t="shared" si="493"/>
        <v>0</v>
      </c>
      <c r="AG758" s="222" t="str">
        <f t="shared" si="494"/>
        <v>-</v>
      </c>
      <c r="AH758" s="210">
        <f>_xlfn.MAXIFS(Y!$F$61:$J$61, Y!$F$61:$J$61, "&lt;="&amp;AG758)</f>
        <v>0</v>
      </c>
      <c r="AI758" s="210" cm="1">
        <f t="array" ref="AI758">IFERROR(IF(AE758&gt;0, INDEX(Appliances, $W758, MATCH($AH758, Y!$F$61:$J$61, 0)+3),0), 0)</f>
        <v>0</v>
      </c>
      <c r="AJ758" s="64"/>
      <c r="AK758" s="211" t="b">
        <f t="shared" si="504"/>
        <v>0</v>
      </c>
      <c r="AL758" s="211" cm="1">
        <f t="array" ref="AL758">IF($AK758, INDEX(Appliances, $W758, 9), 0)</f>
        <v>0</v>
      </c>
      <c r="AM758" s="211" cm="1">
        <f t="array" ref="AM758">IF($AK758, INDEX(Appliances, $W758, 10), 0)</f>
        <v>0</v>
      </c>
      <c r="AN758" s="212">
        <f t="shared" si="495"/>
        <v>0</v>
      </c>
      <c r="AO758" s="213">
        <f t="shared" si="496"/>
        <v>0</v>
      </c>
      <c r="AP758" s="222" t="str">
        <f t="shared" si="497"/>
        <v>-</v>
      </c>
      <c r="AQ758" s="210">
        <f>_xlfn.MAXIFS(Y!$F$61:$J$61, Y!$F$61:$J$61, "&lt;="&amp;AP758)</f>
        <v>0</v>
      </c>
      <c r="AR758" s="210" cm="1">
        <f t="array" ref="AR758">IFERROR(IF(AN758&gt;0, INDEX(Appliances, $W758, MATCH($AQ758, Y!$F$61:$J$61, 0)+3),0), 0)</f>
        <v>0</v>
      </c>
      <c r="AS758" s="64"/>
      <c r="AT758" s="211" t="b">
        <f t="shared" si="505"/>
        <v>0</v>
      </c>
      <c r="AU758" s="211">
        <f t="shared" si="486"/>
        <v>0</v>
      </c>
      <c r="AV758" s="211">
        <f t="shared" si="487"/>
        <v>0</v>
      </c>
      <c r="AW758" s="212">
        <f t="shared" si="498"/>
        <v>0</v>
      </c>
      <c r="AX758" s="213">
        <f t="shared" si="499"/>
        <v>0</v>
      </c>
      <c r="AY758" s="222" t="str">
        <f t="shared" si="500"/>
        <v>-</v>
      </c>
      <c r="AZ758" s="210">
        <f>_xlfn.MAXIFS(Y!$F$61:$J$61, Y!$F$61:$J$61, "&lt;="&amp;AY758)</f>
        <v>0</v>
      </c>
      <c r="BA758" s="210" cm="1">
        <f t="array" ref="BA758">IFERROR(IF(AW758&gt;0, INDEX(Appliances, $W758, MATCH($AQ758, Y!$F$61:$J$61, 0)+3),0), 0)</f>
        <v>0</v>
      </c>
      <c r="BB758" s="64"/>
    </row>
    <row r="759" spans="1:54" s="264" customFormat="1" ht="12" x14ac:dyDescent="0.2">
      <c r="A759" s="64"/>
      <c r="B759" s="251">
        <v>737</v>
      </c>
      <c r="C759" s="255"/>
      <c r="D759" s="255"/>
      <c r="E759" s="256"/>
      <c r="F759" s="257" t="str">
        <f>IFERROR(VLOOKUP(E759, Z!$A$2:$C$4127, 3, FALSE), "")</f>
        <v/>
      </c>
      <c r="G759" s="258"/>
      <c r="H759" s="255"/>
      <c r="I759" s="255"/>
      <c r="J759" s="256"/>
      <c r="K759" s="259"/>
      <c r="L759" s="260"/>
      <c r="M759" s="253">
        <f t="shared" si="502"/>
        <v>0</v>
      </c>
      <c r="N759" s="261"/>
      <c r="O759" s="260"/>
      <c r="P759" s="253">
        <f t="shared" si="488"/>
        <v>0</v>
      </c>
      <c r="Q759" s="261"/>
      <c r="R759" s="260"/>
      <c r="S759" s="262">
        <f t="shared" si="489"/>
        <v>0</v>
      </c>
      <c r="T759" s="268"/>
      <c r="U759" s="263">
        <f t="shared" si="490"/>
        <v>0</v>
      </c>
      <c r="V759" s="64"/>
      <c r="W759" s="210">
        <f t="shared" si="501"/>
        <v>0</v>
      </c>
      <c r="X759" s="210" t="str">
        <f t="shared" si="491"/>
        <v>-</v>
      </c>
      <c r="Y759" s="210" t="e">
        <f>IF(X759, MATCH(J759, Y!$F$62:$H$62, 0), 0)</f>
        <v>#VALUE!</v>
      </c>
      <c r="Z759" s="210" cm="1">
        <f t="array" ref="Z759">IFERROR(IF($X759, INDEX(Appliances, $W759, $Y759+3), 0), 0)</f>
        <v>0</v>
      </c>
      <c r="AA759" s="64"/>
      <c r="AB759" s="211" t="b">
        <f t="shared" si="503"/>
        <v>0</v>
      </c>
      <c r="AC759" s="211" cm="1">
        <f t="array" ref="AC759">IF($AB759, INDEX(Appliances, $W759, 9), 0)</f>
        <v>0</v>
      </c>
      <c r="AD759" s="211" cm="1">
        <f t="array" ref="AD759">IF($AB759, INDEX(Appliances, $W759, 10), 0)</f>
        <v>0</v>
      </c>
      <c r="AE759" s="212">
        <f t="shared" si="492"/>
        <v>0</v>
      </c>
      <c r="AF759" s="213">
        <f t="shared" si="493"/>
        <v>0</v>
      </c>
      <c r="AG759" s="222" t="str">
        <f t="shared" si="494"/>
        <v>-</v>
      </c>
      <c r="AH759" s="210">
        <f>_xlfn.MAXIFS(Y!$F$61:$J$61, Y!$F$61:$J$61, "&lt;="&amp;AG759)</f>
        <v>0</v>
      </c>
      <c r="AI759" s="210" cm="1">
        <f t="array" ref="AI759">IFERROR(IF(AE759&gt;0, INDEX(Appliances, $W759, MATCH($AH759, Y!$F$61:$J$61, 0)+3),0), 0)</f>
        <v>0</v>
      </c>
      <c r="AJ759" s="64"/>
      <c r="AK759" s="211" t="b">
        <f t="shared" si="504"/>
        <v>0</v>
      </c>
      <c r="AL759" s="211" cm="1">
        <f t="array" ref="AL759">IF($AK759, INDEX(Appliances, $W759, 9), 0)</f>
        <v>0</v>
      </c>
      <c r="AM759" s="211" cm="1">
        <f t="array" ref="AM759">IF($AK759, INDEX(Appliances, $W759, 10), 0)</f>
        <v>0</v>
      </c>
      <c r="AN759" s="212">
        <f t="shared" si="495"/>
        <v>0</v>
      </c>
      <c r="AO759" s="213">
        <f t="shared" si="496"/>
        <v>0</v>
      </c>
      <c r="AP759" s="222" t="str">
        <f t="shared" si="497"/>
        <v>-</v>
      </c>
      <c r="AQ759" s="210">
        <f>_xlfn.MAXIFS(Y!$F$61:$J$61, Y!$F$61:$J$61, "&lt;="&amp;AP759)</f>
        <v>0</v>
      </c>
      <c r="AR759" s="210" cm="1">
        <f t="array" ref="AR759">IFERROR(IF(AN759&gt;0, INDEX(Appliances, $W759, MATCH($AQ759, Y!$F$61:$J$61, 0)+3),0), 0)</f>
        <v>0</v>
      </c>
      <c r="AS759" s="64"/>
      <c r="AT759" s="211" t="b">
        <f t="shared" si="505"/>
        <v>0</v>
      </c>
      <c r="AU759" s="211">
        <f t="shared" ref="AU759:AU822" si="506">IF($AT759, INDEX(Appliances, 10, 9), 0)</f>
        <v>0</v>
      </c>
      <c r="AV759" s="211">
        <f t="shared" ref="AV759:AV822" si="507">IF($AT759, INDEX(Appliances, 10, 10), 0)</f>
        <v>0</v>
      </c>
      <c r="AW759" s="212">
        <f t="shared" si="498"/>
        <v>0</v>
      </c>
      <c r="AX759" s="213">
        <f t="shared" si="499"/>
        <v>0</v>
      </c>
      <c r="AY759" s="222" t="str">
        <f t="shared" si="500"/>
        <v>-</v>
      </c>
      <c r="AZ759" s="210">
        <f>_xlfn.MAXIFS(Y!$F$61:$J$61, Y!$F$61:$J$61, "&lt;="&amp;AY759)</f>
        <v>0</v>
      </c>
      <c r="BA759" s="210" cm="1">
        <f t="array" ref="BA759">IFERROR(IF(AW759&gt;0, INDEX(Appliances, $W759, MATCH($AQ759, Y!$F$61:$J$61, 0)+3),0), 0)</f>
        <v>0</v>
      </c>
      <c r="BB759" s="64"/>
    </row>
    <row r="760" spans="1:54" s="264" customFormat="1" ht="12" x14ac:dyDescent="0.2">
      <c r="A760" s="64"/>
      <c r="B760" s="251">
        <v>738</v>
      </c>
      <c r="C760" s="255"/>
      <c r="D760" s="255"/>
      <c r="E760" s="256"/>
      <c r="F760" s="257" t="str">
        <f>IFERROR(VLOOKUP(E760, Z!$A$2:$C$4127, 3, FALSE), "")</f>
        <v/>
      </c>
      <c r="G760" s="258"/>
      <c r="H760" s="255"/>
      <c r="I760" s="255"/>
      <c r="J760" s="256"/>
      <c r="K760" s="259"/>
      <c r="L760" s="260"/>
      <c r="M760" s="253">
        <f t="shared" si="502"/>
        <v>0</v>
      </c>
      <c r="N760" s="261"/>
      <c r="O760" s="260"/>
      <c r="P760" s="253">
        <f t="shared" si="488"/>
        <v>0</v>
      </c>
      <c r="Q760" s="261"/>
      <c r="R760" s="260"/>
      <c r="S760" s="262">
        <f t="shared" si="489"/>
        <v>0</v>
      </c>
      <c r="T760" s="268"/>
      <c r="U760" s="263">
        <f t="shared" si="490"/>
        <v>0</v>
      </c>
      <c r="V760" s="64"/>
      <c r="W760" s="210">
        <f t="shared" si="501"/>
        <v>0</v>
      </c>
      <c r="X760" s="210" t="str">
        <f t="shared" si="491"/>
        <v>-</v>
      </c>
      <c r="Y760" s="210" t="e">
        <f>IF(X760, MATCH(J760, Y!$F$62:$H$62, 0), 0)</f>
        <v>#VALUE!</v>
      </c>
      <c r="Z760" s="210" cm="1">
        <f t="array" ref="Z760">IFERROR(IF($X760, INDEX(Appliances, $W760, $Y760+3), 0), 0)</f>
        <v>0</v>
      </c>
      <c r="AA760" s="64"/>
      <c r="AB760" s="211" t="b">
        <f t="shared" si="503"/>
        <v>0</v>
      </c>
      <c r="AC760" s="211" cm="1">
        <f t="array" ref="AC760">IF($AB760, INDEX(Appliances, $W760, 9), 0)</f>
        <v>0</v>
      </c>
      <c r="AD760" s="211" cm="1">
        <f t="array" ref="AD760">IF($AB760, INDEX(Appliances, $W760, 10), 0)</f>
        <v>0</v>
      </c>
      <c r="AE760" s="212">
        <f t="shared" si="492"/>
        <v>0</v>
      </c>
      <c r="AF760" s="213">
        <f t="shared" si="493"/>
        <v>0</v>
      </c>
      <c r="AG760" s="222" t="str">
        <f t="shared" si="494"/>
        <v>-</v>
      </c>
      <c r="AH760" s="210">
        <f>_xlfn.MAXIFS(Y!$F$61:$J$61, Y!$F$61:$J$61, "&lt;="&amp;AG760)</f>
        <v>0</v>
      </c>
      <c r="AI760" s="210" cm="1">
        <f t="array" ref="AI760">IFERROR(IF(AE760&gt;0, INDEX(Appliances, $W760, MATCH($AH760, Y!$F$61:$J$61, 0)+3),0), 0)</f>
        <v>0</v>
      </c>
      <c r="AJ760" s="64"/>
      <c r="AK760" s="211" t="b">
        <f t="shared" si="504"/>
        <v>0</v>
      </c>
      <c r="AL760" s="211" cm="1">
        <f t="array" ref="AL760">IF($AK760, INDEX(Appliances, $W760, 9), 0)</f>
        <v>0</v>
      </c>
      <c r="AM760" s="211" cm="1">
        <f t="array" ref="AM760">IF($AK760, INDEX(Appliances, $W760, 10), 0)</f>
        <v>0</v>
      </c>
      <c r="AN760" s="212">
        <f t="shared" si="495"/>
        <v>0</v>
      </c>
      <c r="AO760" s="213">
        <f t="shared" si="496"/>
        <v>0</v>
      </c>
      <c r="AP760" s="222" t="str">
        <f t="shared" si="497"/>
        <v>-</v>
      </c>
      <c r="AQ760" s="210">
        <f>_xlfn.MAXIFS(Y!$F$61:$J$61, Y!$F$61:$J$61, "&lt;="&amp;AP760)</f>
        <v>0</v>
      </c>
      <c r="AR760" s="210" cm="1">
        <f t="array" ref="AR760">IFERROR(IF(AN760&gt;0, INDEX(Appliances, $W760, MATCH($AQ760, Y!$F$61:$J$61, 0)+3),0), 0)</f>
        <v>0</v>
      </c>
      <c r="AS760" s="64"/>
      <c r="AT760" s="211" t="b">
        <f t="shared" si="505"/>
        <v>0</v>
      </c>
      <c r="AU760" s="211">
        <f t="shared" si="506"/>
        <v>0</v>
      </c>
      <c r="AV760" s="211">
        <f t="shared" si="507"/>
        <v>0</v>
      </c>
      <c r="AW760" s="212">
        <f t="shared" si="498"/>
        <v>0</v>
      </c>
      <c r="AX760" s="213">
        <f t="shared" si="499"/>
        <v>0</v>
      </c>
      <c r="AY760" s="222" t="str">
        <f t="shared" si="500"/>
        <v>-</v>
      </c>
      <c r="AZ760" s="210">
        <f>_xlfn.MAXIFS(Y!$F$61:$J$61, Y!$F$61:$J$61, "&lt;="&amp;AY760)</f>
        <v>0</v>
      </c>
      <c r="BA760" s="210" cm="1">
        <f t="array" ref="BA760">IFERROR(IF(AW760&gt;0, INDEX(Appliances, $W760, MATCH($AQ760, Y!$F$61:$J$61, 0)+3),0), 0)</f>
        <v>0</v>
      </c>
      <c r="BB760" s="64"/>
    </row>
    <row r="761" spans="1:54" s="264" customFormat="1" ht="12" x14ac:dyDescent="0.2">
      <c r="A761" s="64"/>
      <c r="B761" s="251">
        <v>739</v>
      </c>
      <c r="C761" s="255"/>
      <c r="D761" s="255"/>
      <c r="E761" s="256"/>
      <c r="F761" s="257" t="str">
        <f>IFERROR(VLOOKUP(E761, Z!$A$2:$C$4127, 3, FALSE), "")</f>
        <v/>
      </c>
      <c r="G761" s="258"/>
      <c r="H761" s="255"/>
      <c r="I761" s="255"/>
      <c r="J761" s="256"/>
      <c r="K761" s="259"/>
      <c r="L761" s="260"/>
      <c r="M761" s="253">
        <f t="shared" si="502"/>
        <v>0</v>
      </c>
      <c r="N761" s="261"/>
      <c r="O761" s="260"/>
      <c r="P761" s="253">
        <f t="shared" si="488"/>
        <v>0</v>
      </c>
      <c r="Q761" s="261"/>
      <c r="R761" s="260"/>
      <c r="S761" s="262">
        <f t="shared" si="489"/>
        <v>0</v>
      </c>
      <c r="T761" s="268"/>
      <c r="U761" s="263">
        <f t="shared" si="490"/>
        <v>0</v>
      </c>
      <c r="V761" s="64"/>
      <c r="W761" s="210">
        <f t="shared" si="501"/>
        <v>0</v>
      </c>
      <c r="X761" s="210" t="str">
        <f t="shared" si="491"/>
        <v>-</v>
      </c>
      <c r="Y761" s="210" t="e">
        <f>IF(X761, MATCH(J761, Y!$F$62:$H$62, 0), 0)</f>
        <v>#VALUE!</v>
      </c>
      <c r="Z761" s="210" cm="1">
        <f t="array" ref="Z761">IFERROR(IF($X761, INDEX(Appliances, $W761, $Y761+3), 0), 0)</f>
        <v>0</v>
      </c>
      <c r="AA761" s="64"/>
      <c r="AB761" s="211" t="b">
        <f t="shared" si="503"/>
        <v>0</v>
      </c>
      <c r="AC761" s="211" cm="1">
        <f t="array" ref="AC761">IF($AB761, INDEX(Appliances, $W761, 9), 0)</f>
        <v>0</v>
      </c>
      <c r="AD761" s="211" cm="1">
        <f t="array" ref="AD761">IF($AB761, INDEX(Appliances, $W761, 10), 0)</f>
        <v>0</v>
      </c>
      <c r="AE761" s="212">
        <f t="shared" si="492"/>
        <v>0</v>
      </c>
      <c r="AF761" s="213">
        <f t="shared" si="493"/>
        <v>0</v>
      </c>
      <c r="AG761" s="222" t="str">
        <f t="shared" si="494"/>
        <v>-</v>
      </c>
      <c r="AH761" s="210">
        <f>_xlfn.MAXIFS(Y!$F$61:$J$61, Y!$F$61:$J$61, "&lt;="&amp;AG761)</f>
        <v>0</v>
      </c>
      <c r="AI761" s="210" cm="1">
        <f t="array" ref="AI761">IFERROR(IF(AE761&gt;0, INDEX(Appliances, $W761, MATCH($AH761, Y!$F$61:$J$61, 0)+3),0), 0)</f>
        <v>0</v>
      </c>
      <c r="AJ761" s="64"/>
      <c r="AK761" s="211" t="b">
        <f t="shared" si="504"/>
        <v>0</v>
      </c>
      <c r="AL761" s="211" cm="1">
        <f t="array" ref="AL761">IF($AK761, INDEX(Appliances, $W761, 9), 0)</f>
        <v>0</v>
      </c>
      <c r="AM761" s="211" cm="1">
        <f t="array" ref="AM761">IF($AK761, INDEX(Appliances, $W761, 10), 0)</f>
        <v>0</v>
      </c>
      <c r="AN761" s="212">
        <f t="shared" si="495"/>
        <v>0</v>
      </c>
      <c r="AO761" s="213">
        <f t="shared" si="496"/>
        <v>0</v>
      </c>
      <c r="AP761" s="222" t="str">
        <f t="shared" si="497"/>
        <v>-</v>
      </c>
      <c r="AQ761" s="210">
        <f>_xlfn.MAXIFS(Y!$F$61:$J$61, Y!$F$61:$J$61, "&lt;="&amp;AP761)</f>
        <v>0</v>
      </c>
      <c r="AR761" s="210" cm="1">
        <f t="array" ref="AR761">IFERROR(IF(AN761&gt;0, INDEX(Appliances, $W761, MATCH($AQ761, Y!$F$61:$J$61, 0)+3),0), 0)</f>
        <v>0</v>
      </c>
      <c r="AS761" s="64"/>
      <c r="AT761" s="211" t="b">
        <f t="shared" si="505"/>
        <v>0</v>
      </c>
      <c r="AU761" s="211">
        <f t="shared" si="506"/>
        <v>0</v>
      </c>
      <c r="AV761" s="211">
        <f t="shared" si="507"/>
        <v>0</v>
      </c>
      <c r="AW761" s="212">
        <f t="shared" si="498"/>
        <v>0</v>
      </c>
      <c r="AX761" s="213">
        <f t="shared" si="499"/>
        <v>0</v>
      </c>
      <c r="AY761" s="222" t="str">
        <f t="shared" si="500"/>
        <v>-</v>
      </c>
      <c r="AZ761" s="210">
        <f>_xlfn.MAXIFS(Y!$F$61:$J$61, Y!$F$61:$J$61, "&lt;="&amp;AY761)</f>
        <v>0</v>
      </c>
      <c r="BA761" s="210" cm="1">
        <f t="array" ref="BA761">IFERROR(IF(AW761&gt;0, INDEX(Appliances, $W761, MATCH($AQ761, Y!$F$61:$J$61, 0)+3),0), 0)</f>
        <v>0</v>
      </c>
      <c r="BB761" s="64"/>
    </row>
    <row r="762" spans="1:54" s="264" customFormat="1" ht="12" x14ac:dyDescent="0.2">
      <c r="A762" s="64"/>
      <c r="B762" s="251">
        <v>740</v>
      </c>
      <c r="C762" s="255"/>
      <c r="D762" s="255"/>
      <c r="E762" s="256"/>
      <c r="F762" s="257" t="str">
        <f>IFERROR(VLOOKUP(E762, Z!$A$2:$C$4127, 3, FALSE), "")</f>
        <v/>
      </c>
      <c r="G762" s="258"/>
      <c r="H762" s="255"/>
      <c r="I762" s="255"/>
      <c r="J762" s="256"/>
      <c r="K762" s="259"/>
      <c r="L762" s="260"/>
      <c r="M762" s="253">
        <f t="shared" si="502"/>
        <v>0</v>
      </c>
      <c r="N762" s="261"/>
      <c r="O762" s="260"/>
      <c r="P762" s="253">
        <f t="shared" si="488"/>
        <v>0</v>
      </c>
      <c r="Q762" s="261"/>
      <c r="R762" s="260"/>
      <c r="S762" s="262">
        <f t="shared" si="489"/>
        <v>0</v>
      </c>
      <c r="T762" s="268"/>
      <c r="U762" s="263">
        <f t="shared" si="490"/>
        <v>0</v>
      </c>
      <c r="V762" s="64"/>
      <c r="W762" s="210">
        <f t="shared" si="501"/>
        <v>0</v>
      </c>
      <c r="X762" s="210" t="str">
        <f t="shared" si="491"/>
        <v>-</v>
      </c>
      <c r="Y762" s="210" t="e">
        <f>IF(X762, MATCH(J762, Y!$F$62:$H$62, 0), 0)</f>
        <v>#VALUE!</v>
      </c>
      <c r="Z762" s="210" cm="1">
        <f t="array" ref="Z762">IFERROR(IF($X762, INDEX(Appliances, $W762, $Y762+3), 0), 0)</f>
        <v>0</v>
      </c>
      <c r="AA762" s="64"/>
      <c r="AB762" s="211" t="b">
        <f t="shared" si="503"/>
        <v>0</v>
      </c>
      <c r="AC762" s="211" cm="1">
        <f t="array" ref="AC762">IF($AB762, INDEX(Appliances, $W762, 9), 0)</f>
        <v>0</v>
      </c>
      <c r="AD762" s="211" cm="1">
        <f t="array" ref="AD762">IF($AB762, INDEX(Appliances, $W762, 10), 0)</f>
        <v>0</v>
      </c>
      <c r="AE762" s="212">
        <f t="shared" si="492"/>
        <v>0</v>
      </c>
      <c r="AF762" s="213">
        <f t="shared" si="493"/>
        <v>0</v>
      </c>
      <c r="AG762" s="222" t="str">
        <f t="shared" si="494"/>
        <v>-</v>
      </c>
      <c r="AH762" s="210">
        <f>_xlfn.MAXIFS(Y!$F$61:$J$61, Y!$F$61:$J$61, "&lt;="&amp;AG762)</f>
        <v>0</v>
      </c>
      <c r="AI762" s="210" cm="1">
        <f t="array" ref="AI762">IFERROR(IF(AE762&gt;0, INDEX(Appliances, $W762, MATCH($AH762, Y!$F$61:$J$61, 0)+3),0), 0)</f>
        <v>0</v>
      </c>
      <c r="AJ762" s="64"/>
      <c r="AK762" s="211" t="b">
        <f t="shared" si="504"/>
        <v>0</v>
      </c>
      <c r="AL762" s="211" cm="1">
        <f t="array" ref="AL762">IF($AK762, INDEX(Appliances, $W762, 9), 0)</f>
        <v>0</v>
      </c>
      <c r="AM762" s="211" cm="1">
        <f t="array" ref="AM762">IF($AK762, INDEX(Appliances, $W762, 10), 0)</f>
        <v>0</v>
      </c>
      <c r="AN762" s="212">
        <f t="shared" si="495"/>
        <v>0</v>
      </c>
      <c r="AO762" s="213">
        <f t="shared" si="496"/>
        <v>0</v>
      </c>
      <c r="AP762" s="222" t="str">
        <f t="shared" si="497"/>
        <v>-</v>
      </c>
      <c r="AQ762" s="210">
        <f>_xlfn.MAXIFS(Y!$F$61:$J$61, Y!$F$61:$J$61, "&lt;="&amp;AP762)</f>
        <v>0</v>
      </c>
      <c r="AR762" s="210" cm="1">
        <f t="array" ref="AR762">IFERROR(IF(AN762&gt;0, INDEX(Appliances, $W762, MATCH($AQ762, Y!$F$61:$J$61, 0)+3),0), 0)</f>
        <v>0</v>
      </c>
      <c r="AS762" s="64"/>
      <c r="AT762" s="211" t="b">
        <f t="shared" si="505"/>
        <v>0</v>
      </c>
      <c r="AU762" s="211">
        <f t="shared" si="506"/>
        <v>0</v>
      </c>
      <c r="AV762" s="211">
        <f t="shared" si="507"/>
        <v>0</v>
      </c>
      <c r="AW762" s="212">
        <f t="shared" si="498"/>
        <v>0</v>
      </c>
      <c r="AX762" s="213">
        <f t="shared" si="499"/>
        <v>0</v>
      </c>
      <c r="AY762" s="222" t="str">
        <f t="shared" si="500"/>
        <v>-</v>
      </c>
      <c r="AZ762" s="210">
        <f>_xlfn.MAXIFS(Y!$F$61:$J$61, Y!$F$61:$J$61, "&lt;="&amp;AY762)</f>
        <v>0</v>
      </c>
      <c r="BA762" s="210" cm="1">
        <f t="array" ref="BA762">IFERROR(IF(AW762&gt;0, INDEX(Appliances, $W762, MATCH($AQ762, Y!$F$61:$J$61, 0)+3),0), 0)</f>
        <v>0</v>
      </c>
      <c r="BB762" s="64"/>
    </row>
    <row r="763" spans="1:54" s="264" customFormat="1" ht="12" x14ac:dyDescent="0.2">
      <c r="A763" s="64"/>
      <c r="B763" s="251">
        <v>741</v>
      </c>
      <c r="C763" s="255"/>
      <c r="D763" s="255"/>
      <c r="E763" s="256"/>
      <c r="F763" s="257" t="str">
        <f>IFERROR(VLOOKUP(E763, Z!$A$2:$C$4127, 3, FALSE), "")</f>
        <v/>
      </c>
      <c r="G763" s="258"/>
      <c r="H763" s="255"/>
      <c r="I763" s="255"/>
      <c r="J763" s="256"/>
      <c r="K763" s="259"/>
      <c r="L763" s="260"/>
      <c r="M763" s="253">
        <f t="shared" si="502"/>
        <v>0</v>
      </c>
      <c r="N763" s="261"/>
      <c r="O763" s="260"/>
      <c r="P763" s="253">
        <f t="shared" ref="P763:P826" si="508">AX763</f>
        <v>0</v>
      </c>
      <c r="Q763" s="261"/>
      <c r="R763" s="260"/>
      <c r="S763" s="262">
        <f t="shared" ref="S763:S826" si="509">AO763</f>
        <v>0</v>
      </c>
      <c r="T763" s="268"/>
      <c r="U763" s="263">
        <f t="shared" ref="U763:U826" si="510">MAX(Z763,AI763,AR763,BA763)*1000</f>
        <v>0</v>
      </c>
      <c r="V763" s="64"/>
      <c r="W763" s="210">
        <f t="shared" si="501"/>
        <v>0</v>
      </c>
      <c r="X763" s="210" t="str">
        <f t="shared" ref="X763:X826" si="511">IF(W763=0, "-", IF(W763&lt;=8, TRUE, FALSE))</f>
        <v>-</v>
      </c>
      <c r="Y763" s="210" t="e">
        <f>IF(X763, MATCH(J763, Y!$F$62:$H$62, 0), 0)</f>
        <v>#VALUE!</v>
      </c>
      <c r="Z763" s="210" cm="1">
        <f t="array" ref="Z763">IFERROR(IF($X763, INDEX(Appliances, $W763, $Y763+3), 0), 0)</f>
        <v>0</v>
      </c>
      <c r="AA763" s="64"/>
      <c r="AB763" s="211" t="b">
        <f t="shared" si="503"/>
        <v>0</v>
      </c>
      <c r="AC763" s="211" cm="1">
        <f t="array" ref="AC763">IF($AB763, INDEX(Appliances, $W763, 9), 0)</f>
        <v>0</v>
      </c>
      <c r="AD763" s="211" cm="1">
        <f t="array" ref="AD763">IF($AB763, INDEX(Appliances, $W763, 10), 0)</f>
        <v>0</v>
      </c>
      <c r="AE763" s="212">
        <f t="shared" ref="AE763:AE826" si="512">IF(AB763, $K763, 0)</f>
        <v>0</v>
      </c>
      <c r="AF763" s="213">
        <f t="shared" ref="AF763:AF826" si="513">IFERROR($AC763 * AE763 + $AD763, 0)</f>
        <v>0</v>
      </c>
      <c r="AG763" s="222" t="str">
        <f t="shared" ref="AG763:AG826" si="514">IFERROR(1 - L763/AF763, "-")</f>
        <v>-</v>
      </c>
      <c r="AH763" s="210">
        <f>_xlfn.MAXIFS(Y!$F$61:$J$61, Y!$F$61:$J$61, "&lt;="&amp;AG763)</f>
        <v>0</v>
      </c>
      <c r="AI763" s="210" cm="1">
        <f t="array" ref="AI763">IFERROR(IF(AE763&gt;0, INDEX(Appliances, $W763, MATCH($AH763, Y!$F$61:$J$61, 0)+3),0), 0)</f>
        <v>0</v>
      </c>
      <c r="AJ763" s="64"/>
      <c r="AK763" s="211" t="b">
        <f t="shared" si="504"/>
        <v>0</v>
      </c>
      <c r="AL763" s="211" cm="1">
        <f t="array" ref="AL763">IF($AK763, INDEX(Appliances, $W763, 9), 0)</f>
        <v>0</v>
      </c>
      <c r="AM763" s="211" cm="1">
        <f t="array" ref="AM763">IF($AK763, INDEX(Appliances, $W763, 10), 0)</f>
        <v>0</v>
      </c>
      <c r="AN763" s="212">
        <f t="shared" ref="AN763:AN826" si="515">IF(AK763, $Q763, 0)</f>
        <v>0</v>
      </c>
      <c r="AO763" s="213">
        <f t="shared" ref="AO763:AO826" si="516">IFERROR($AL763 * AN763 + $AM763, 0)</f>
        <v>0</v>
      </c>
      <c r="AP763" s="222" t="str">
        <f t="shared" ref="AP763:AP826" si="517">IFERROR(1 - R763/AO763, "-")</f>
        <v>-</v>
      </c>
      <c r="AQ763" s="210">
        <f>_xlfn.MAXIFS(Y!$F$61:$J$61, Y!$F$61:$J$61, "&lt;="&amp;AP763)</f>
        <v>0</v>
      </c>
      <c r="AR763" s="210" cm="1">
        <f t="array" ref="AR763">IFERROR(IF(AN763&gt;0, INDEX(Appliances, $W763, MATCH($AQ763, Y!$F$61:$J$61, 0)+3),0), 0)</f>
        <v>0</v>
      </c>
      <c r="AS763" s="64"/>
      <c r="AT763" s="211" t="b">
        <f t="shared" si="505"/>
        <v>0</v>
      </c>
      <c r="AU763" s="211">
        <f t="shared" si="506"/>
        <v>0</v>
      </c>
      <c r="AV763" s="211">
        <f t="shared" si="507"/>
        <v>0</v>
      </c>
      <c r="AW763" s="212">
        <f t="shared" ref="AW763:AW826" si="518">IF(AT763, $N763, 0)</f>
        <v>0</v>
      </c>
      <c r="AX763" s="213">
        <f t="shared" ref="AX763:AX826" si="519">IFERROR(IF(AW763&lt;35, $AU763 * AW763 + $AV763, 0.05), 0)</f>
        <v>0</v>
      </c>
      <c r="AY763" s="222" t="str">
        <f t="shared" ref="AY763:AY826" si="520">IFERROR(1 - AA763/AX763, "-")</f>
        <v>-</v>
      </c>
      <c r="AZ763" s="210">
        <f>_xlfn.MAXIFS(Y!$F$61:$J$61, Y!$F$61:$J$61, "&lt;="&amp;AY763)</f>
        <v>0</v>
      </c>
      <c r="BA763" s="210" cm="1">
        <f t="array" ref="BA763">IFERROR(IF(AW763&gt;0, INDEX(Appliances, $W763, MATCH($AQ763, Y!$F$61:$J$61, 0)+3),0), 0)</f>
        <v>0</v>
      </c>
      <c r="BB763" s="64"/>
    </row>
    <row r="764" spans="1:54" s="264" customFormat="1" ht="12" x14ac:dyDescent="0.2">
      <c r="A764" s="64"/>
      <c r="B764" s="251">
        <v>742</v>
      </c>
      <c r="C764" s="255"/>
      <c r="D764" s="255"/>
      <c r="E764" s="256"/>
      <c r="F764" s="257" t="str">
        <f>IFERROR(VLOOKUP(E764, Z!$A$2:$C$4127, 3, FALSE), "")</f>
        <v/>
      </c>
      <c r="G764" s="258"/>
      <c r="H764" s="255"/>
      <c r="I764" s="255"/>
      <c r="J764" s="256"/>
      <c r="K764" s="259"/>
      <c r="L764" s="260"/>
      <c r="M764" s="253">
        <f t="shared" si="502"/>
        <v>0</v>
      </c>
      <c r="N764" s="261"/>
      <c r="O764" s="260"/>
      <c r="P764" s="253">
        <f t="shared" si="508"/>
        <v>0</v>
      </c>
      <c r="Q764" s="261"/>
      <c r="R764" s="260"/>
      <c r="S764" s="262">
        <f t="shared" si="509"/>
        <v>0</v>
      </c>
      <c r="T764" s="268"/>
      <c r="U764" s="263">
        <f t="shared" si="510"/>
        <v>0</v>
      </c>
      <c r="V764" s="64"/>
      <c r="W764" s="210">
        <f t="shared" ref="W764:W827" si="521">IFERROR(IFERROR(IFERROR( MATCH(G764, INDEX(Appliances,,1), 0), MATCH(G764, INDEX(Appliances,,2), 0)), MATCH(G764, INDEX(Appliances,,3), 0)), 0)</f>
        <v>0</v>
      </c>
      <c r="X764" s="210" t="str">
        <f t="shared" si="511"/>
        <v>-</v>
      </c>
      <c r="Y764" s="210" t="e">
        <f>IF(X764, MATCH(J764, Y!$F$62:$H$62, 0), 0)</f>
        <v>#VALUE!</v>
      </c>
      <c r="Z764" s="210" cm="1">
        <f t="array" ref="Z764">IFERROR(IF($X764, INDEX(Appliances, $W764, $Y764+3), 0), 0)</f>
        <v>0</v>
      </c>
      <c r="AA764" s="64"/>
      <c r="AB764" s="211" t="b">
        <f t="shared" si="503"/>
        <v>0</v>
      </c>
      <c r="AC764" s="211" cm="1">
        <f t="array" ref="AC764">IF($AB764, INDEX(Appliances, $W764, 9), 0)</f>
        <v>0</v>
      </c>
      <c r="AD764" s="211" cm="1">
        <f t="array" ref="AD764">IF($AB764, INDEX(Appliances, $W764, 10), 0)</f>
        <v>0</v>
      </c>
      <c r="AE764" s="212">
        <f t="shared" si="512"/>
        <v>0</v>
      </c>
      <c r="AF764" s="213">
        <f t="shared" si="513"/>
        <v>0</v>
      </c>
      <c r="AG764" s="222" t="str">
        <f t="shared" si="514"/>
        <v>-</v>
      </c>
      <c r="AH764" s="210">
        <f>_xlfn.MAXIFS(Y!$F$61:$J$61, Y!$F$61:$J$61, "&lt;="&amp;AG764)</f>
        <v>0</v>
      </c>
      <c r="AI764" s="210" cm="1">
        <f t="array" ref="AI764">IFERROR(IF(AE764&gt;0, INDEX(Appliances, $W764, MATCH($AH764, Y!$F$61:$J$61, 0)+3),0), 0)</f>
        <v>0</v>
      </c>
      <c r="AJ764" s="64"/>
      <c r="AK764" s="211" t="b">
        <f t="shared" si="504"/>
        <v>0</v>
      </c>
      <c r="AL764" s="211" cm="1">
        <f t="array" ref="AL764">IF($AK764, INDEX(Appliances, $W764, 9), 0)</f>
        <v>0</v>
      </c>
      <c r="AM764" s="211" cm="1">
        <f t="array" ref="AM764">IF($AK764, INDEX(Appliances, $W764, 10), 0)</f>
        <v>0</v>
      </c>
      <c r="AN764" s="212">
        <f t="shared" si="515"/>
        <v>0</v>
      </c>
      <c r="AO764" s="213">
        <f t="shared" si="516"/>
        <v>0</v>
      </c>
      <c r="AP764" s="222" t="str">
        <f t="shared" si="517"/>
        <v>-</v>
      </c>
      <c r="AQ764" s="210">
        <f>_xlfn.MAXIFS(Y!$F$61:$J$61, Y!$F$61:$J$61, "&lt;="&amp;AP764)</f>
        <v>0</v>
      </c>
      <c r="AR764" s="210" cm="1">
        <f t="array" ref="AR764">IFERROR(IF(AN764&gt;0, INDEX(Appliances, $W764, MATCH($AQ764, Y!$F$61:$J$61, 0)+3),0), 0)</f>
        <v>0</v>
      </c>
      <c r="AS764" s="64"/>
      <c r="AT764" s="211" t="b">
        <f t="shared" si="505"/>
        <v>0</v>
      </c>
      <c r="AU764" s="211">
        <f t="shared" si="506"/>
        <v>0</v>
      </c>
      <c r="AV764" s="211">
        <f t="shared" si="507"/>
        <v>0</v>
      </c>
      <c r="AW764" s="212">
        <f t="shared" si="518"/>
        <v>0</v>
      </c>
      <c r="AX764" s="213">
        <f t="shared" si="519"/>
        <v>0</v>
      </c>
      <c r="AY764" s="222" t="str">
        <f t="shared" si="520"/>
        <v>-</v>
      </c>
      <c r="AZ764" s="210">
        <f>_xlfn.MAXIFS(Y!$F$61:$J$61, Y!$F$61:$J$61, "&lt;="&amp;AY764)</f>
        <v>0</v>
      </c>
      <c r="BA764" s="210" cm="1">
        <f t="array" ref="BA764">IFERROR(IF(AW764&gt;0, INDEX(Appliances, $W764, MATCH($AQ764, Y!$F$61:$J$61, 0)+3),0), 0)</f>
        <v>0</v>
      </c>
      <c r="BB764" s="64"/>
    </row>
    <row r="765" spans="1:54" s="264" customFormat="1" ht="12" x14ac:dyDescent="0.2">
      <c r="A765" s="64"/>
      <c r="B765" s="251">
        <v>743</v>
      </c>
      <c r="C765" s="255"/>
      <c r="D765" s="255"/>
      <c r="E765" s="256"/>
      <c r="F765" s="257" t="str">
        <f>IFERROR(VLOOKUP(E765, Z!$A$2:$C$4127, 3, FALSE), "")</f>
        <v/>
      </c>
      <c r="G765" s="258"/>
      <c r="H765" s="255"/>
      <c r="I765" s="255"/>
      <c r="J765" s="256"/>
      <c r="K765" s="259"/>
      <c r="L765" s="260"/>
      <c r="M765" s="253">
        <f t="shared" si="502"/>
        <v>0</v>
      </c>
      <c r="N765" s="261"/>
      <c r="O765" s="260"/>
      <c r="P765" s="253">
        <f t="shared" si="508"/>
        <v>0</v>
      </c>
      <c r="Q765" s="261"/>
      <c r="R765" s="260"/>
      <c r="S765" s="262">
        <f t="shared" si="509"/>
        <v>0</v>
      </c>
      <c r="T765" s="268"/>
      <c r="U765" s="263">
        <f t="shared" si="510"/>
        <v>0</v>
      </c>
      <c r="V765" s="64"/>
      <c r="W765" s="210">
        <f t="shared" si="521"/>
        <v>0</v>
      </c>
      <c r="X765" s="210" t="str">
        <f t="shared" si="511"/>
        <v>-</v>
      </c>
      <c r="Y765" s="210" t="e">
        <f>IF(X765, MATCH(J765, Y!$F$62:$H$62, 0), 0)</f>
        <v>#VALUE!</v>
      </c>
      <c r="Z765" s="210" cm="1">
        <f t="array" ref="Z765">IFERROR(IF($X765, INDEX(Appliances, $W765, $Y765+3), 0), 0)</f>
        <v>0</v>
      </c>
      <c r="AA765" s="64"/>
      <c r="AB765" s="211" t="b">
        <f t="shared" si="503"/>
        <v>0</v>
      </c>
      <c r="AC765" s="211" cm="1">
        <f t="array" ref="AC765">IF($AB765, INDEX(Appliances, $W765, 9), 0)</f>
        <v>0</v>
      </c>
      <c r="AD765" s="211" cm="1">
        <f t="array" ref="AD765">IF($AB765, INDEX(Appliances, $W765, 10), 0)</f>
        <v>0</v>
      </c>
      <c r="AE765" s="212">
        <f t="shared" si="512"/>
        <v>0</v>
      </c>
      <c r="AF765" s="213">
        <f t="shared" si="513"/>
        <v>0</v>
      </c>
      <c r="AG765" s="222" t="str">
        <f t="shared" si="514"/>
        <v>-</v>
      </c>
      <c r="AH765" s="210">
        <f>_xlfn.MAXIFS(Y!$F$61:$J$61, Y!$F$61:$J$61, "&lt;="&amp;AG765)</f>
        <v>0</v>
      </c>
      <c r="AI765" s="210" cm="1">
        <f t="array" ref="AI765">IFERROR(IF(AE765&gt;0, INDEX(Appliances, $W765, MATCH($AH765, Y!$F$61:$J$61, 0)+3),0), 0)</f>
        <v>0</v>
      </c>
      <c r="AJ765" s="64"/>
      <c r="AK765" s="211" t="b">
        <f t="shared" si="504"/>
        <v>0</v>
      </c>
      <c r="AL765" s="211" cm="1">
        <f t="array" ref="AL765">IF($AK765, INDEX(Appliances, $W765, 9), 0)</f>
        <v>0</v>
      </c>
      <c r="AM765" s="211" cm="1">
        <f t="array" ref="AM765">IF($AK765, INDEX(Appliances, $W765, 10), 0)</f>
        <v>0</v>
      </c>
      <c r="AN765" s="212">
        <f t="shared" si="515"/>
        <v>0</v>
      </c>
      <c r="AO765" s="213">
        <f t="shared" si="516"/>
        <v>0</v>
      </c>
      <c r="AP765" s="222" t="str">
        <f t="shared" si="517"/>
        <v>-</v>
      </c>
      <c r="AQ765" s="210">
        <f>_xlfn.MAXIFS(Y!$F$61:$J$61, Y!$F$61:$J$61, "&lt;="&amp;AP765)</f>
        <v>0</v>
      </c>
      <c r="AR765" s="210" cm="1">
        <f t="array" ref="AR765">IFERROR(IF(AN765&gt;0, INDEX(Appliances, $W765, MATCH($AQ765, Y!$F$61:$J$61, 0)+3),0), 0)</f>
        <v>0</v>
      </c>
      <c r="AS765" s="64"/>
      <c r="AT765" s="211" t="b">
        <f t="shared" si="505"/>
        <v>0</v>
      </c>
      <c r="AU765" s="211">
        <f t="shared" si="506"/>
        <v>0</v>
      </c>
      <c r="AV765" s="211">
        <f t="shared" si="507"/>
        <v>0</v>
      </c>
      <c r="AW765" s="212">
        <f t="shared" si="518"/>
        <v>0</v>
      </c>
      <c r="AX765" s="213">
        <f t="shared" si="519"/>
        <v>0</v>
      </c>
      <c r="AY765" s="222" t="str">
        <f t="shared" si="520"/>
        <v>-</v>
      </c>
      <c r="AZ765" s="210">
        <f>_xlfn.MAXIFS(Y!$F$61:$J$61, Y!$F$61:$J$61, "&lt;="&amp;AY765)</f>
        <v>0</v>
      </c>
      <c r="BA765" s="210" cm="1">
        <f t="array" ref="BA765">IFERROR(IF(AW765&gt;0, INDEX(Appliances, $W765, MATCH($AQ765, Y!$F$61:$J$61, 0)+3),0), 0)</f>
        <v>0</v>
      </c>
      <c r="BB765" s="64"/>
    </row>
    <row r="766" spans="1:54" s="264" customFormat="1" ht="12" x14ac:dyDescent="0.2">
      <c r="A766" s="64"/>
      <c r="B766" s="251">
        <v>744</v>
      </c>
      <c r="C766" s="255"/>
      <c r="D766" s="255"/>
      <c r="E766" s="256"/>
      <c r="F766" s="257" t="str">
        <f>IFERROR(VLOOKUP(E766, Z!$A$2:$C$4127, 3, FALSE), "")</f>
        <v/>
      </c>
      <c r="G766" s="258"/>
      <c r="H766" s="255"/>
      <c r="I766" s="255"/>
      <c r="J766" s="256"/>
      <c r="K766" s="259"/>
      <c r="L766" s="260"/>
      <c r="M766" s="253">
        <f t="shared" si="502"/>
        <v>0</v>
      </c>
      <c r="N766" s="261"/>
      <c r="O766" s="260"/>
      <c r="P766" s="253">
        <f t="shared" si="508"/>
        <v>0</v>
      </c>
      <c r="Q766" s="261"/>
      <c r="R766" s="260"/>
      <c r="S766" s="262">
        <f t="shared" si="509"/>
        <v>0</v>
      </c>
      <c r="T766" s="268"/>
      <c r="U766" s="263">
        <f t="shared" si="510"/>
        <v>0</v>
      </c>
      <c r="V766" s="64"/>
      <c r="W766" s="210">
        <f t="shared" si="521"/>
        <v>0</v>
      </c>
      <c r="X766" s="210" t="str">
        <f t="shared" si="511"/>
        <v>-</v>
      </c>
      <c r="Y766" s="210" t="e">
        <f>IF(X766, MATCH(J766, Y!$F$62:$H$62, 0), 0)</f>
        <v>#VALUE!</v>
      </c>
      <c r="Z766" s="210" cm="1">
        <f t="array" ref="Z766">IFERROR(IF($X766, INDEX(Appliances, $W766, $Y766+3), 0), 0)</f>
        <v>0</v>
      </c>
      <c r="AA766" s="64"/>
      <c r="AB766" s="211" t="b">
        <f t="shared" si="503"/>
        <v>0</v>
      </c>
      <c r="AC766" s="211" cm="1">
        <f t="array" ref="AC766">IF($AB766, INDEX(Appliances, $W766, 9), 0)</f>
        <v>0</v>
      </c>
      <c r="AD766" s="211" cm="1">
        <f t="array" ref="AD766">IF($AB766, INDEX(Appliances, $W766, 10), 0)</f>
        <v>0</v>
      </c>
      <c r="AE766" s="212">
        <f t="shared" si="512"/>
        <v>0</v>
      </c>
      <c r="AF766" s="213">
        <f t="shared" si="513"/>
        <v>0</v>
      </c>
      <c r="AG766" s="222" t="str">
        <f t="shared" si="514"/>
        <v>-</v>
      </c>
      <c r="AH766" s="210">
        <f>_xlfn.MAXIFS(Y!$F$61:$J$61, Y!$F$61:$J$61, "&lt;="&amp;AG766)</f>
        <v>0</v>
      </c>
      <c r="AI766" s="210" cm="1">
        <f t="array" ref="AI766">IFERROR(IF(AE766&gt;0, INDEX(Appliances, $W766, MATCH($AH766, Y!$F$61:$J$61, 0)+3),0), 0)</f>
        <v>0</v>
      </c>
      <c r="AJ766" s="64"/>
      <c r="AK766" s="211" t="b">
        <f t="shared" si="504"/>
        <v>0</v>
      </c>
      <c r="AL766" s="211" cm="1">
        <f t="array" ref="AL766">IF($AK766, INDEX(Appliances, $W766, 9), 0)</f>
        <v>0</v>
      </c>
      <c r="AM766" s="211" cm="1">
        <f t="array" ref="AM766">IF($AK766, INDEX(Appliances, $W766, 10), 0)</f>
        <v>0</v>
      </c>
      <c r="AN766" s="212">
        <f t="shared" si="515"/>
        <v>0</v>
      </c>
      <c r="AO766" s="213">
        <f t="shared" si="516"/>
        <v>0</v>
      </c>
      <c r="AP766" s="222" t="str">
        <f t="shared" si="517"/>
        <v>-</v>
      </c>
      <c r="AQ766" s="210">
        <f>_xlfn.MAXIFS(Y!$F$61:$J$61, Y!$F$61:$J$61, "&lt;="&amp;AP766)</f>
        <v>0</v>
      </c>
      <c r="AR766" s="210" cm="1">
        <f t="array" ref="AR766">IFERROR(IF(AN766&gt;0, INDEX(Appliances, $W766, MATCH($AQ766, Y!$F$61:$J$61, 0)+3),0), 0)</f>
        <v>0</v>
      </c>
      <c r="AS766" s="64"/>
      <c r="AT766" s="211" t="b">
        <f t="shared" si="505"/>
        <v>0</v>
      </c>
      <c r="AU766" s="211">
        <f t="shared" si="506"/>
        <v>0</v>
      </c>
      <c r="AV766" s="211">
        <f t="shared" si="507"/>
        <v>0</v>
      </c>
      <c r="AW766" s="212">
        <f t="shared" si="518"/>
        <v>0</v>
      </c>
      <c r="AX766" s="213">
        <f t="shared" si="519"/>
        <v>0</v>
      </c>
      <c r="AY766" s="222" t="str">
        <f t="shared" si="520"/>
        <v>-</v>
      </c>
      <c r="AZ766" s="210">
        <f>_xlfn.MAXIFS(Y!$F$61:$J$61, Y!$F$61:$J$61, "&lt;="&amp;AY766)</f>
        <v>0</v>
      </c>
      <c r="BA766" s="210" cm="1">
        <f t="array" ref="BA766">IFERROR(IF(AW766&gt;0, INDEX(Appliances, $W766, MATCH($AQ766, Y!$F$61:$J$61, 0)+3),0), 0)</f>
        <v>0</v>
      </c>
      <c r="BB766" s="64"/>
    </row>
    <row r="767" spans="1:54" s="264" customFormat="1" ht="12" x14ac:dyDescent="0.2">
      <c r="A767" s="64"/>
      <c r="B767" s="251">
        <v>745</v>
      </c>
      <c r="C767" s="255"/>
      <c r="D767" s="255"/>
      <c r="E767" s="256"/>
      <c r="F767" s="257" t="str">
        <f>IFERROR(VLOOKUP(E767, Z!$A$2:$C$4127, 3, FALSE), "")</f>
        <v/>
      </c>
      <c r="G767" s="258"/>
      <c r="H767" s="255"/>
      <c r="I767" s="255"/>
      <c r="J767" s="256"/>
      <c r="K767" s="259"/>
      <c r="L767" s="260"/>
      <c r="M767" s="253">
        <f t="shared" si="502"/>
        <v>0</v>
      </c>
      <c r="N767" s="261"/>
      <c r="O767" s="260"/>
      <c r="P767" s="253">
        <f t="shared" si="508"/>
        <v>0</v>
      </c>
      <c r="Q767" s="261"/>
      <c r="R767" s="260"/>
      <c r="S767" s="262">
        <f t="shared" si="509"/>
        <v>0</v>
      </c>
      <c r="T767" s="268"/>
      <c r="U767" s="263">
        <f t="shared" si="510"/>
        <v>0</v>
      </c>
      <c r="V767" s="64"/>
      <c r="W767" s="210">
        <f t="shared" si="521"/>
        <v>0</v>
      </c>
      <c r="X767" s="210" t="str">
        <f t="shared" si="511"/>
        <v>-</v>
      </c>
      <c r="Y767" s="210" t="e">
        <f>IF(X767, MATCH(J767, Y!$F$62:$H$62, 0), 0)</f>
        <v>#VALUE!</v>
      </c>
      <c r="Z767" s="210" cm="1">
        <f t="array" ref="Z767">IFERROR(IF($X767, INDEX(Appliances, $W767, $Y767+3), 0), 0)</f>
        <v>0</v>
      </c>
      <c r="AA767" s="64"/>
      <c r="AB767" s="211" t="b">
        <f t="shared" si="503"/>
        <v>0</v>
      </c>
      <c r="AC767" s="211" cm="1">
        <f t="array" ref="AC767">IF($AB767, INDEX(Appliances, $W767, 9), 0)</f>
        <v>0</v>
      </c>
      <c r="AD767" s="211" cm="1">
        <f t="array" ref="AD767">IF($AB767, INDEX(Appliances, $W767, 10), 0)</f>
        <v>0</v>
      </c>
      <c r="AE767" s="212">
        <f t="shared" si="512"/>
        <v>0</v>
      </c>
      <c r="AF767" s="213">
        <f t="shared" si="513"/>
        <v>0</v>
      </c>
      <c r="AG767" s="222" t="str">
        <f t="shared" si="514"/>
        <v>-</v>
      </c>
      <c r="AH767" s="210">
        <f>_xlfn.MAXIFS(Y!$F$61:$J$61, Y!$F$61:$J$61, "&lt;="&amp;AG767)</f>
        <v>0</v>
      </c>
      <c r="AI767" s="210" cm="1">
        <f t="array" ref="AI767">IFERROR(IF(AE767&gt;0, INDEX(Appliances, $W767, MATCH($AH767, Y!$F$61:$J$61, 0)+3),0), 0)</f>
        <v>0</v>
      </c>
      <c r="AJ767" s="64"/>
      <c r="AK767" s="211" t="b">
        <f t="shared" si="504"/>
        <v>0</v>
      </c>
      <c r="AL767" s="211" cm="1">
        <f t="array" ref="AL767">IF($AK767, INDEX(Appliances, $W767, 9), 0)</f>
        <v>0</v>
      </c>
      <c r="AM767" s="211" cm="1">
        <f t="array" ref="AM767">IF($AK767, INDEX(Appliances, $W767, 10), 0)</f>
        <v>0</v>
      </c>
      <c r="AN767" s="212">
        <f t="shared" si="515"/>
        <v>0</v>
      </c>
      <c r="AO767" s="213">
        <f t="shared" si="516"/>
        <v>0</v>
      </c>
      <c r="AP767" s="222" t="str">
        <f t="shared" si="517"/>
        <v>-</v>
      </c>
      <c r="AQ767" s="210">
        <f>_xlfn.MAXIFS(Y!$F$61:$J$61, Y!$F$61:$J$61, "&lt;="&amp;AP767)</f>
        <v>0</v>
      </c>
      <c r="AR767" s="210" cm="1">
        <f t="array" ref="AR767">IFERROR(IF(AN767&gt;0, INDEX(Appliances, $W767, MATCH($AQ767, Y!$F$61:$J$61, 0)+3),0), 0)</f>
        <v>0</v>
      </c>
      <c r="AS767" s="64"/>
      <c r="AT767" s="211" t="b">
        <f t="shared" si="505"/>
        <v>0</v>
      </c>
      <c r="AU767" s="211">
        <f t="shared" si="506"/>
        <v>0</v>
      </c>
      <c r="AV767" s="211">
        <f t="shared" si="507"/>
        <v>0</v>
      </c>
      <c r="AW767" s="212">
        <f t="shared" si="518"/>
        <v>0</v>
      </c>
      <c r="AX767" s="213">
        <f t="shared" si="519"/>
        <v>0</v>
      </c>
      <c r="AY767" s="222" t="str">
        <f t="shared" si="520"/>
        <v>-</v>
      </c>
      <c r="AZ767" s="210">
        <f>_xlfn.MAXIFS(Y!$F$61:$J$61, Y!$F$61:$J$61, "&lt;="&amp;AY767)</f>
        <v>0</v>
      </c>
      <c r="BA767" s="210" cm="1">
        <f t="array" ref="BA767">IFERROR(IF(AW767&gt;0, INDEX(Appliances, $W767, MATCH($AQ767, Y!$F$61:$J$61, 0)+3),0), 0)</f>
        <v>0</v>
      </c>
      <c r="BB767" s="64"/>
    </row>
    <row r="768" spans="1:54" s="264" customFormat="1" ht="12" x14ac:dyDescent="0.2">
      <c r="A768" s="64"/>
      <c r="B768" s="251">
        <v>746</v>
      </c>
      <c r="C768" s="255"/>
      <c r="D768" s="255"/>
      <c r="E768" s="256"/>
      <c r="F768" s="257" t="str">
        <f>IFERROR(VLOOKUP(E768, Z!$A$2:$C$4127, 3, FALSE), "")</f>
        <v/>
      </c>
      <c r="G768" s="258"/>
      <c r="H768" s="255"/>
      <c r="I768" s="255"/>
      <c r="J768" s="256"/>
      <c r="K768" s="259"/>
      <c r="L768" s="260"/>
      <c r="M768" s="253">
        <f t="shared" si="502"/>
        <v>0</v>
      </c>
      <c r="N768" s="261"/>
      <c r="O768" s="260"/>
      <c r="P768" s="253">
        <f t="shared" si="508"/>
        <v>0</v>
      </c>
      <c r="Q768" s="261"/>
      <c r="R768" s="260"/>
      <c r="S768" s="262">
        <f t="shared" si="509"/>
        <v>0</v>
      </c>
      <c r="T768" s="268"/>
      <c r="U768" s="263">
        <f t="shared" si="510"/>
        <v>0</v>
      </c>
      <c r="V768" s="64"/>
      <c r="W768" s="210">
        <f t="shared" si="521"/>
        <v>0</v>
      </c>
      <c r="X768" s="210" t="str">
        <f t="shared" si="511"/>
        <v>-</v>
      </c>
      <c r="Y768" s="210" t="e">
        <f>IF(X768, MATCH(J768, Y!$F$62:$H$62, 0), 0)</f>
        <v>#VALUE!</v>
      </c>
      <c r="Z768" s="210" cm="1">
        <f t="array" ref="Z768">IFERROR(IF($X768, INDEX(Appliances, $W768, $Y768+3), 0), 0)</f>
        <v>0</v>
      </c>
      <c r="AA768" s="64"/>
      <c r="AB768" s="211" t="b">
        <f t="shared" si="503"/>
        <v>0</v>
      </c>
      <c r="AC768" s="211" cm="1">
        <f t="array" ref="AC768">IF($AB768, INDEX(Appliances, $W768, 9), 0)</f>
        <v>0</v>
      </c>
      <c r="AD768" s="211" cm="1">
        <f t="array" ref="AD768">IF($AB768, INDEX(Appliances, $W768, 10), 0)</f>
        <v>0</v>
      </c>
      <c r="AE768" s="212">
        <f t="shared" si="512"/>
        <v>0</v>
      </c>
      <c r="AF768" s="213">
        <f t="shared" si="513"/>
        <v>0</v>
      </c>
      <c r="AG768" s="222" t="str">
        <f t="shared" si="514"/>
        <v>-</v>
      </c>
      <c r="AH768" s="210">
        <f>_xlfn.MAXIFS(Y!$F$61:$J$61, Y!$F$61:$J$61, "&lt;="&amp;AG768)</f>
        <v>0</v>
      </c>
      <c r="AI768" s="210" cm="1">
        <f t="array" ref="AI768">IFERROR(IF(AE768&gt;0, INDEX(Appliances, $W768, MATCH($AH768, Y!$F$61:$J$61, 0)+3),0), 0)</f>
        <v>0</v>
      </c>
      <c r="AJ768" s="64"/>
      <c r="AK768" s="211" t="b">
        <f t="shared" si="504"/>
        <v>0</v>
      </c>
      <c r="AL768" s="211" cm="1">
        <f t="array" ref="AL768">IF($AK768, INDEX(Appliances, $W768, 9), 0)</f>
        <v>0</v>
      </c>
      <c r="AM768" s="211" cm="1">
        <f t="array" ref="AM768">IF($AK768, INDEX(Appliances, $W768, 10), 0)</f>
        <v>0</v>
      </c>
      <c r="AN768" s="212">
        <f t="shared" si="515"/>
        <v>0</v>
      </c>
      <c r="AO768" s="213">
        <f t="shared" si="516"/>
        <v>0</v>
      </c>
      <c r="AP768" s="222" t="str">
        <f t="shared" si="517"/>
        <v>-</v>
      </c>
      <c r="AQ768" s="210">
        <f>_xlfn.MAXIFS(Y!$F$61:$J$61, Y!$F$61:$J$61, "&lt;="&amp;AP768)</f>
        <v>0</v>
      </c>
      <c r="AR768" s="210" cm="1">
        <f t="array" ref="AR768">IFERROR(IF(AN768&gt;0, INDEX(Appliances, $W768, MATCH($AQ768, Y!$F$61:$J$61, 0)+3),0), 0)</f>
        <v>0</v>
      </c>
      <c r="AS768" s="64"/>
      <c r="AT768" s="211" t="b">
        <f t="shared" si="505"/>
        <v>0</v>
      </c>
      <c r="AU768" s="211">
        <f t="shared" si="506"/>
        <v>0</v>
      </c>
      <c r="AV768" s="211">
        <f t="shared" si="507"/>
        <v>0</v>
      </c>
      <c r="AW768" s="212">
        <f t="shared" si="518"/>
        <v>0</v>
      </c>
      <c r="AX768" s="213">
        <f t="shared" si="519"/>
        <v>0</v>
      </c>
      <c r="AY768" s="222" t="str">
        <f t="shared" si="520"/>
        <v>-</v>
      </c>
      <c r="AZ768" s="210">
        <f>_xlfn.MAXIFS(Y!$F$61:$J$61, Y!$F$61:$J$61, "&lt;="&amp;AY768)</f>
        <v>0</v>
      </c>
      <c r="BA768" s="210" cm="1">
        <f t="array" ref="BA768">IFERROR(IF(AW768&gt;0, INDEX(Appliances, $W768, MATCH($AQ768, Y!$F$61:$J$61, 0)+3),0), 0)</f>
        <v>0</v>
      </c>
      <c r="BB768" s="64"/>
    </row>
    <row r="769" spans="1:54" s="264" customFormat="1" ht="12" x14ac:dyDescent="0.2">
      <c r="A769" s="64"/>
      <c r="B769" s="251">
        <v>747</v>
      </c>
      <c r="C769" s="255"/>
      <c r="D769" s="255"/>
      <c r="E769" s="256"/>
      <c r="F769" s="257" t="str">
        <f>IFERROR(VLOOKUP(E769, Z!$A$2:$C$4127, 3, FALSE), "")</f>
        <v/>
      </c>
      <c r="G769" s="258"/>
      <c r="H769" s="255"/>
      <c r="I769" s="255"/>
      <c r="J769" s="256"/>
      <c r="K769" s="259"/>
      <c r="L769" s="260"/>
      <c r="M769" s="253">
        <f t="shared" si="502"/>
        <v>0</v>
      </c>
      <c r="N769" s="261"/>
      <c r="O769" s="260"/>
      <c r="P769" s="253">
        <f t="shared" si="508"/>
        <v>0</v>
      </c>
      <c r="Q769" s="261"/>
      <c r="R769" s="260"/>
      <c r="S769" s="262">
        <f t="shared" si="509"/>
        <v>0</v>
      </c>
      <c r="T769" s="268"/>
      <c r="U769" s="263">
        <f t="shared" si="510"/>
        <v>0</v>
      </c>
      <c r="V769" s="64"/>
      <c r="W769" s="210">
        <f t="shared" si="521"/>
        <v>0</v>
      </c>
      <c r="X769" s="210" t="str">
        <f t="shared" si="511"/>
        <v>-</v>
      </c>
      <c r="Y769" s="210" t="e">
        <f>IF(X769, MATCH(J769, Y!$F$62:$H$62, 0), 0)</f>
        <v>#VALUE!</v>
      </c>
      <c r="Z769" s="210" cm="1">
        <f t="array" ref="Z769">IFERROR(IF($X769, INDEX(Appliances, $W769, $Y769+3), 0), 0)</f>
        <v>0</v>
      </c>
      <c r="AA769" s="64"/>
      <c r="AB769" s="211" t="b">
        <f t="shared" si="503"/>
        <v>0</v>
      </c>
      <c r="AC769" s="211" cm="1">
        <f t="array" ref="AC769">IF($AB769, INDEX(Appliances, $W769, 9), 0)</f>
        <v>0</v>
      </c>
      <c r="AD769" s="211" cm="1">
        <f t="array" ref="AD769">IF($AB769, INDEX(Appliances, $W769, 10), 0)</f>
        <v>0</v>
      </c>
      <c r="AE769" s="212">
        <f t="shared" si="512"/>
        <v>0</v>
      </c>
      <c r="AF769" s="213">
        <f t="shared" si="513"/>
        <v>0</v>
      </c>
      <c r="AG769" s="222" t="str">
        <f t="shared" si="514"/>
        <v>-</v>
      </c>
      <c r="AH769" s="210">
        <f>_xlfn.MAXIFS(Y!$F$61:$J$61, Y!$F$61:$J$61, "&lt;="&amp;AG769)</f>
        <v>0</v>
      </c>
      <c r="AI769" s="210" cm="1">
        <f t="array" ref="AI769">IFERROR(IF(AE769&gt;0, INDEX(Appliances, $W769, MATCH($AH769, Y!$F$61:$J$61, 0)+3),0), 0)</f>
        <v>0</v>
      </c>
      <c r="AJ769" s="64"/>
      <c r="AK769" s="211" t="b">
        <f t="shared" si="504"/>
        <v>0</v>
      </c>
      <c r="AL769" s="211" cm="1">
        <f t="array" ref="AL769">IF($AK769, INDEX(Appliances, $W769, 9), 0)</f>
        <v>0</v>
      </c>
      <c r="AM769" s="211" cm="1">
        <f t="array" ref="AM769">IF($AK769, INDEX(Appliances, $W769, 10), 0)</f>
        <v>0</v>
      </c>
      <c r="AN769" s="212">
        <f t="shared" si="515"/>
        <v>0</v>
      </c>
      <c r="AO769" s="213">
        <f t="shared" si="516"/>
        <v>0</v>
      </c>
      <c r="AP769" s="222" t="str">
        <f t="shared" si="517"/>
        <v>-</v>
      </c>
      <c r="AQ769" s="210">
        <f>_xlfn.MAXIFS(Y!$F$61:$J$61, Y!$F$61:$J$61, "&lt;="&amp;AP769)</f>
        <v>0</v>
      </c>
      <c r="AR769" s="210" cm="1">
        <f t="array" ref="AR769">IFERROR(IF(AN769&gt;0, INDEX(Appliances, $W769, MATCH($AQ769, Y!$F$61:$J$61, 0)+3),0), 0)</f>
        <v>0</v>
      </c>
      <c r="AS769" s="64"/>
      <c r="AT769" s="211" t="b">
        <f t="shared" si="505"/>
        <v>0</v>
      </c>
      <c r="AU769" s="211">
        <f t="shared" si="506"/>
        <v>0</v>
      </c>
      <c r="AV769" s="211">
        <f t="shared" si="507"/>
        <v>0</v>
      </c>
      <c r="AW769" s="212">
        <f t="shared" si="518"/>
        <v>0</v>
      </c>
      <c r="AX769" s="213">
        <f t="shared" si="519"/>
        <v>0</v>
      </c>
      <c r="AY769" s="222" t="str">
        <f t="shared" si="520"/>
        <v>-</v>
      </c>
      <c r="AZ769" s="210">
        <f>_xlfn.MAXIFS(Y!$F$61:$J$61, Y!$F$61:$J$61, "&lt;="&amp;AY769)</f>
        <v>0</v>
      </c>
      <c r="BA769" s="210" cm="1">
        <f t="array" ref="BA769">IFERROR(IF(AW769&gt;0, INDEX(Appliances, $W769, MATCH($AQ769, Y!$F$61:$J$61, 0)+3),0), 0)</f>
        <v>0</v>
      </c>
      <c r="BB769" s="64"/>
    </row>
    <row r="770" spans="1:54" s="264" customFormat="1" ht="12" x14ac:dyDescent="0.2">
      <c r="A770" s="64"/>
      <c r="B770" s="251">
        <v>748</v>
      </c>
      <c r="C770" s="255"/>
      <c r="D770" s="255"/>
      <c r="E770" s="256"/>
      <c r="F770" s="257" t="str">
        <f>IFERROR(VLOOKUP(E770, Z!$A$2:$C$4127, 3, FALSE), "")</f>
        <v/>
      </c>
      <c r="G770" s="258"/>
      <c r="H770" s="255"/>
      <c r="I770" s="255"/>
      <c r="J770" s="256"/>
      <c r="K770" s="259"/>
      <c r="L770" s="260"/>
      <c r="M770" s="253">
        <f t="shared" si="502"/>
        <v>0</v>
      </c>
      <c r="N770" s="261"/>
      <c r="O770" s="260"/>
      <c r="P770" s="253">
        <f t="shared" si="508"/>
        <v>0</v>
      </c>
      <c r="Q770" s="261"/>
      <c r="R770" s="260"/>
      <c r="S770" s="262">
        <f t="shared" si="509"/>
        <v>0</v>
      </c>
      <c r="T770" s="268"/>
      <c r="U770" s="263">
        <f t="shared" si="510"/>
        <v>0</v>
      </c>
      <c r="V770" s="64"/>
      <c r="W770" s="210">
        <f t="shared" si="521"/>
        <v>0</v>
      </c>
      <c r="X770" s="210" t="str">
        <f t="shared" si="511"/>
        <v>-</v>
      </c>
      <c r="Y770" s="210" t="e">
        <f>IF(X770, MATCH(J770, Y!$F$62:$H$62, 0), 0)</f>
        <v>#VALUE!</v>
      </c>
      <c r="Z770" s="210" cm="1">
        <f t="array" ref="Z770">IFERROR(IF($X770, INDEX(Appliances, $W770, $Y770+3), 0), 0)</f>
        <v>0</v>
      </c>
      <c r="AA770" s="64"/>
      <c r="AB770" s="211" t="b">
        <f t="shared" si="503"/>
        <v>0</v>
      </c>
      <c r="AC770" s="211" cm="1">
        <f t="array" ref="AC770">IF($AB770, INDEX(Appliances, $W770, 9), 0)</f>
        <v>0</v>
      </c>
      <c r="AD770" s="211" cm="1">
        <f t="array" ref="AD770">IF($AB770, INDEX(Appliances, $W770, 10), 0)</f>
        <v>0</v>
      </c>
      <c r="AE770" s="212">
        <f t="shared" si="512"/>
        <v>0</v>
      </c>
      <c r="AF770" s="213">
        <f t="shared" si="513"/>
        <v>0</v>
      </c>
      <c r="AG770" s="222" t="str">
        <f t="shared" si="514"/>
        <v>-</v>
      </c>
      <c r="AH770" s="210">
        <f>_xlfn.MAXIFS(Y!$F$61:$J$61, Y!$F$61:$J$61, "&lt;="&amp;AG770)</f>
        <v>0</v>
      </c>
      <c r="AI770" s="210" cm="1">
        <f t="array" ref="AI770">IFERROR(IF(AE770&gt;0, INDEX(Appliances, $W770, MATCH($AH770, Y!$F$61:$J$61, 0)+3),0), 0)</f>
        <v>0</v>
      </c>
      <c r="AJ770" s="64"/>
      <c r="AK770" s="211" t="b">
        <f t="shared" si="504"/>
        <v>0</v>
      </c>
      <c r="AL770" s="211" cm="1">
        <f t="array" ref="AL770">IF($AK770, INDEX(Appliances, $W770, 9), 0)</f>
        <v>0</v>
      </c>
      <c r="AM770" s="211" cm="1">
        <f t="array" ref="AM770">IF($AK770, INDEX(Appliances, $W770, 10), 0)</f>
        <v>0</v>
      </c>
      <c r="AN770" s="212">
        <f t="shared" si="515"/>
        <v>0</v>
      </c>
      <c r="AO770" s="213">
        <f t="shared" si="516"/>
        <v>0</v>
      </c>
      <c r="AP770" s="222" t="str">
        <f t="shared" si="517"/>
        <v>-</v>
      </c>
      <c r="AQ770" s="210">
        <f>_xlfn.MAXIFS(Y!$F$61:$J$61, Y!$F$61:$J$61, "&lt;="&amp;AP770)</f>
        <v>0</v>
      </c>
      <c r="AR770" s="210" cm="1">
        <f t="array" ref="AR770">IFERROR(IF(AN770&gt;0, INDEX(Appliances, $W770, MATCH($AQ770, Y!$F$61:$J$61, 0)+3),0), 0)</f>
        <v>0</v>
      </c>
      <c r="AS770" s="64"/>
      <c r="AT770" s="211" t="b">
        <f t="shared" si="505"/>
        <v>0</v>
      </c>
      <c r="AU770" s="211">
        <f t="shared" si="506"/>
        <v>0</v>
      </c>
      <c r="AV770" s="211">
        <f t="shared" si="507"/>
        <v>0</v>
      </c>
      <c r="AW770" s="212">
        <f t="shared" si="518"/>
        <v>0</v>
      </c>
      <c r="AX770" s="213">
        <f t="shared" si="519"/>
        <v>0</v>
      </c>
      <c r="AY770" s="222" t="str">
        <f t="shared" si="520"/>
        <v>-</v>
      </c>
      <c r="AZ770" s="210">
        <f>_xlfn.MAXIFS(Y!$F$61:$J$61, Y!$F$61:$J$61, "&lt;="&amp;AY770)</f>
        <v>0</v>
      </c>
      <c r="BA770" s="210" cm="1">
        <f t="array" ref="BA770">IFERROR(IF(AW770&gt;0, INDEX(Appliances, $W770, MATCH($AQ770, Y!$F$61:$J$61, 0)+3),0), 0)</f>
        <v>0</v>
      </c>
      <c r="BB770" s="64"/>
    </row>
    <row r="771" spans="1:54" s="264" customFormat="1" ht="12" x14ac:dyDescent="0.2">
      <c r="A771" s="64"/>
      <c r="B771" s="251">
        <v>749</v>
      </c>
      <c r="C771" s="255"/>
      <c r="D771" s="255"/>
      <c r="E771" s="256"/>
      <c r="F771" s="257" t="str">
        <f>IFERROR(VLOOKUP(E771, Z!$A$2:$C$4127, 3, FALSE), "")</f>
        <v/>
      </c>
      <c r="G771" s="258"/>
      <c r="H771" s="255"/>
      <c r="I771" s="255"/>
      <c r="J771" s="256"/>
      <c r="K771" s="259"/>
      <c r="L771" s="260"/>
      <c r="M771" s="253">
        <f t="shared" si="502"/>
        <v>0</v>
      </c>
      <c r="N771" s="261"/>
      <c r="O771" s="260"/>
      <c r="P771" s="253">
        <f t="shared" si="508"/>
        <v>0</v>
      </c>
      <c r="Q771" s="261"/>
      <c r="R771" s="260"/>
      <c r="S771" s="262">
        <f t="shared" si="509"/>
        <v>0</v>
      </c>
      <c r="T771" s="268"/>
      <c r="U771" s="263">
        <f t="shared" si="510"/>
        <v>0</v>
      </c>
      <c r="V771" s="64"/>
      <c r="W771" s="210">
        <f t="shared" si="521"/>
        <v>0</v>
      </c>
      <c r="X771" s="210" t="str">
        <f t="shared" si="511"/>
        <v>-</v>
      </c>
      <c r="Y771" s="210" t="e">
        <f>IF(X771, MATCH(J771, Y!$F$62:$H$62, 0), 0)</f>
        <v>#VALUE!</v>
      </c>
      <c r="Z771" s="210" cm="1">
        <f t="array" ref="Z771">IFERROR(IF($X771, INDEX(Appliances, $W771, $Y771+3), 0), 0)</f>
        <v>0</v>
      </c>
      <c r="AA771" s="64"/>
      <c r="AB771" s="211" t="b">
        <f t="shared" si="503"/>
        <v>0</v>
      </c>
      <c r="AC771" s="211" cm="1">
        <f t="array" ref="AC771">IF($AB771, INDEX(Appliances, $W771, 9), 0)</f>
        <v>0</v>
      </c>
      <c r="AD771" s="211" cm="1">
        <f t="array" ref="AD771">IF($AB771, INDEX(Appliances, $W771, 10), 0)</f>
        <v>0</v>
      </c>
      <c r="AE771" s="212">
        <f t="shared" si="512"/>
        <v>0</v>
      </c>
      <c r="AF771" s="213">
        <f t="shared" si="513"/>
        <v>0</v>
      </c>
      <c r="AG771" s="222" t="str">
        <f t="shared" si="514"/>
        <v>-</v>
      </c>
      <c r="AH771" s="210">
        <f>_xlfn.MAXIFS(Y!$F$61:$J$61, Y!$F$61:$J$61, "&lt;="&amp;AG771)</f>
        <v>0</v>
      </c>
      <c r="AI771" s="210" cm="1">
        <f t="array" ref="AI771">IFERROR(IF(AE771&gt;0, INDEX(Appliances, $W771, MATCH($AH771, Y!$F$61:$J$61, 0)+3),0), 0)</f>
        <v>0</v>
      </c>
      <c r="AJ771" s="64"/>
      <c r="AK771" s="211" t="b">
        <f t="shared" si="504"/>
        <v>0</v>
      </c>
      <c r="AL771" s="211" cm="1">
        <f t="array" ref="AL771">IF($AK771, INDEX(Appliances, $W771, 9), 0)</f>
        <v>0</v>
      </c>
      <c r="AM771" s="211" cm="1">
        <f t="array" ref="AM771">IF($AK771, INDEX(Appliances, $W771, 10), 0)</f>
        <v>0</v>
      </c>
      <c r="AN771" s="212">
        <f t="shared" si="515"/>
        <v>0</v>
      </c>
      <c r="AO771" s="213">
        <f t="shared" si="516"/>
        <v>0</v>
      </c>
      <c r="AP771" s="222" t="str">
        <f t="shared" si="517"/>
        <v>-</v>
      </c>
      <c r="AQ771" s="210">
        <f>_xlfn.MAXIFS(Y!$F$61:$J$61, Y!$F$61:$J$61, "&lt;="&amp;AP771)</f>
        <v>0</v>
      </c>
      <c r="AR771" s="210" cm="1">
        <f t="array" ref="AR771">IFERROR(IF(AN771&gt;0, INDEX(Appliances, $W771, MATCH($AQ771, Y!$F$61:$J$61, 0)+3),0), 0)</f>
        <v>0</v>
      </c>
      <c r="AS771" s="64"/>
      <c r="AT771" s="211" t="b">
        <f t="shared" si="505"/>
        <v>0</v>
      </c>
      <c r="AU771" s="211">
        <f t="shared" si="506"/>
        <v>0</v>
      </c>
      <c r="AV771" s="211">
        <f t="shared" si="507"/>
        <v>0</v>
      </c>
      <c r="AW771" s="212">
        <f t="shared" si="518"/>
        <v>0</v>
      </c>
      <c r="AX771" s="213">
        <f t="shared" si="519"/>
        <v>0</v>
      </c>
      <c r="AY771" s="222" t="str">
        <f t="shared" si="520"/>
        <v>-</v>
      </c>
      <c r="AZ771" s="210">
        <f>_xlfn.MAXIFS(Y!$F$61:$J$61, Y!$F$61:$J$61, "&lt;="&amp;AY771)</f>
        <v>0</v>
      </c>
      <c r="BA771" s="210" cm="1">
        <f t="array" ref="BA771">IFERROR(IF(AW771&gt;0, INDEX(Appliances, $W771, MATCH($AQ771, Y!$F$61:$J$61, 0)+3),0), 0)</f>
        <v>0</v>
      </c>
      <c r="BB771" s="64"/>
    </row>
    <row r="772" spans="1:54" s="264" customFormat="1" ht="12" x14ac:dyDescent="0.2">
      <c r="A772" s="64"/>
      <c r="B772" s="251">
        <v>750</v>
      </c>
      <c r="C772" s="255"/>
      <c r="D772" s="255"/>
      <c r="E772" s="256"/>
      <c r="F772" s="257" t="str">
        <f>IFERROR(VLOOKUP(E772, Z!$A$2:$C$4127, 3, FALSE), "")</f>
        <v/>
      </c>
      <c r="G772" s="258"/>
      <c r="H772" s="255"/>
      <c r="I772" s="255"/>
      <c r="J772" s="256"/>
      <c r="K772" s="259"/>
      <c r="L772" s="260"/>
      <c r="M772" s="253">
        <f t="shared" si="502"/>
        <v>0</v>
      </c>
      <c r="N772" s="261"/>
      <c r="O772" s="260"/>
      <c r="P772" s="253">
        <f t="shared" si="508"/>
        <v>0</v>
      </c>
      <c r="Q772" s="261"/>
      <c r="R772" s="260"/>
      <c r="S772" s="262">
        <f t="shared" si="509"/>
        <v>0</v>
      </c>
      <c r="T772" s="268"/>
      <c r="U772" s="263">
        <f t="shared" si="510"/>
        <v>0</v>
      </c>
      <c r="V772" s="64"/>
      <c r="W772" s="210">
        <f t="shared" si="521"/>
        <v>0</v>
      </c>
      <c r="X772" s="210" t="str">
        <f t="shared" si="511"/>
        <v>-</v>
      </c>
      <c r="Y772" s="210" t="e">
        <f>IF(X772, MATCH(J772, Y!$F$62:$H$62, 0), 0)</f>
        <v>#VALUE!</v>
      </c>
      <c r="Z772" s="210" cm="1">
        <f t="array" ref="Z772">IFERROR(IF($X772, INDEX(Appliances, $W772, $Y772+3), 0), 0)</f>
        <v>0</v>
      </c>
      <c r="AA772" s="64"/>
      <c r="AB772" s="211" t="b">
        <f t="shared" si="503"/>
        <v>0</v>
      </c>
      <c r="AC772" s="211" cm="1">
        <f t="array" ref="AC772">IF($AB772, INDEX(Appliances, $W772, 9), 0)</f>
        <v>0</v>
      </c>
      <c r="AD772" s="211" cm="1">
        <f t="array" ref="AD772">IF($AB772, INDEX(Appliances, $W772, 10), 0)</f>
        <v>0</v>
      </c>
      <c r="AE772" s="212">
        <f t="shared" si="512"/>
        <v>0</v>
      </c>
      <c r="AF772" s="213">
        <f t="shared" si="513"/>
        <v>0</v>
      </c>
      <c r="AG772" s="222" t="str">
        <f t="shared" si="514"/>
        <v>-</v>
      </c>
      <c r="AH772" s="210">
        <f>_xlfn.MAXIFS(Y!$F$61:$J$61, Y!$F$61:$J$61, "&lt;="&amp;AG772)</f>
        <v>0</v>
      </c>
      <c r="AI772" s="210" cm="1">
        <f t="array" ref="AI772">IFERROR(IF(AE772&gt;0, INDEX(Appliances, $W772, MATCH($AH772, Y!$F$61:$J$61, 0)+3),0), 0)</f>
        <v>0</v>
      </c>
      <c r="AJ772" s="64"/>
      <c r="AK772" s="211" t="b">
        <f t="shared" si="504"/>
        <v>0</v>
      </c>
      <c r="AL772" s="211" cm="1">
        <f t="array" ref="AL772">IF($AK772, INDEX(Appliances, $W772, 9), 0)</f>
        <v>0</v>
      </c>
      <c r="AM772" s="211" cm="1">
        <f t="array" ref="AM772">IF($AK772, INDEX(Appliances, $W772, 10), 0)</f>
        <v>0</v>
      </c>
      <c r="AN772" s="212">
        <f t="shared" si="515"/>
        <v>0</v>
      </c>
      <c r="AO772" s="213">
        <f t="shared" si="516"/>
        <v>0</v>
      </c>
      <c r="AP772" s="222" t="str">
        <f t="shared" si="517"/>
        <v>-</v>
      </c>
      <c r="AQ772" s="210">
        <f>_xlfn.MAXIFS(Y!$F$61:$J$61, Y!$F$61:$J$61, "&lt;="&amp;AP772)</f>
        <v>0</v>
      </c>
      <c r="AR772" s="210" cm="1">
        <f t="array" ref="AR772">IFERROR(IF(AN772&gt;0, INDEX(Appliances, $W772, MATCH($AQ772, Y!$F$61:$J$61, 0)+3),0), 0)</f>
        <v>0</v>
      </c>
      <c r="AS772" s="64"/>
      <c r="AT772" s="211" t="b">
        <f t="shared" si="505"/>
        <v>0</v>
      </c>
      <c r="AU772" s="211">
        <f t="shared" si="506"/>
        <v>0</v>
      </c>
      <c r="AV772" s="211">
        <f t="shared" si="507"/>
        <v>0</v>
      </c>
      <c r="AW772" s="212">
        <f t="shared" si="518"/>
        <v>0</v>
      </c>
      <c r="AX772" s="213">
        <f t="shared" si="519"/>
        <v>0</v>
      </c>
      <c r="AY772" s="222" t="str">
        <f t="shared" si="520"/>
        <v>-</v>
      </c>
      <c r="AZ772" s="210">
        <f>_xlfn.MAXIFS(Y!$F$61:$J$61, Y!$F$61:$J$61, "&lt;="&amp;AY772)</f>
        <v>0</v>
      </c>
      <c r="BA772" s="210" cm="1">
        <f t="array" ref="BA772">IFERROR(IF(AW772&gt;0, INDEX(Appliances, $W772, MATCH($AQ772, Y!$F$61:$J$61, 0)+3),0), 0)</f>
        <v>0</v>
      </c>
      <c r="BB772" s="64"/>
    </row>
    <row r="773" spans="1:54" s="264" customFormat="1" ht="12" x14ac:dyDescent="0.2">
      <c r="A773" s="64"/>
      <c r="B773" s="251">
        <v>751</v>
      </c>
      <c r="C773" s="255"/>
      <c r="D773" s="255"/>
      <c r="E773" s="256"/>
      <c r="F773" s="257" t="str">
        <f>IFERROR(VLOOKUP(E773, Z!$A$2:$C$4127, 3, FALSE), "")</f>
        <v/>
      </c>
      <c r="G773" s="258"/>
      <c r="H773" s="255"/>
      <c r="I773" s="255"/>
      <c r="J773" s="256"/>
      <c r="K773" s="259"/>
      <c r="L773" s="260"/>
      <c r="M773" s="253">
        <f t="shared" si="502"/>
        <v>0</v>
      </c>
      <c r="N773" s="261"/>
      <c r="O773" s="260"/>
      <c r="P773" s="253">
        <f t="shared" si="508"/>
        <v>0</v>
      </c>
      <c r="Q773" s="261"/>
      <c r="R773" s="260"/>
      <c r="S773" s="262">
        <f t="shared" si="509"/>
        <v>0</v>
      </c>
      <c r="T773" s="268"/>
      <c r="U773" s="263">
        <f t="shared" si="510"/>
        <v>0</v>
      </c>
      <c r="V773" s="64"/>
      <c r="W773" s="210">
        <f t="shared" si="521"/>
        <v>0</v>
      </c>
      <c r="X773" s="210" t="str">
        <f t="shared" si="511"/>
        <v>-</v>
      </c>
      <c r="Y773" s="210" t="e">
        <f>IF(X773, MATCH(J773, Y!$F$62:$H$62, 0), 0)</f>
        <v>#VALUE!</v>
      </c>
      <c r="Z773" s="210" cm="1">
        <f t="array" ref="Z773">IFERROR(IF($X773, INDEX(Appliances, $W773, $Y773+3), 0), 0)</f>
        <v>0</v>
      </c>
      <c r="AA773" s="64"/>
      <c r="AB773" s="211" t="b">
        <f t="shared" si="503"/>
        <v>0</v>
      </c>
      <c r="AC773" s="211" cm="1">
        <f t="array" ref="AC773">IF($AB773, INDEX(Appliances, $W773, 9), 0)</f>
        <v>0</v>
      </c>
      <c r="AD773" s="211" cm="1">
        <f t="array" ref="AD773">IF($AB773, INDEX(Appliances, $W773, 10), 0)</f>
        <v>0</v>
      </c>
      <c r="AE773" s="212">
        <f t="shared" si="512"/>
        <v>0</v>
      </c>
      <c r="AF773" s="213">
        <f t="shared" si="513"/>
        <v>0</v>
      </c>
      <c r="AG773" s="222" t="str">
        <f t="shared" si="514"/>
        <v>-</v>
      </c>
      <c r="AH773" s="210">
        <f>_xlfn.MAXIFS(Y!$F$61:$J$61, Y!$F$61:$J$61, "&lt;="&amp;AG773)</f>
        <v>0</v>
      </c>
      <c r="AI773" s="210" cm="1">
        <f t="array" ref="AI773">IFERROR(IF(AE773&gt;0, INDEX(Appliances, $W773, MATCH($AH773, Y!$F$61:$J$61, 0)+3),0), 0)</f>
        <v>0</v>
      </c>
      <c r="AJ773" s="64"/>
      <c r="AK773" s="211" t="b">
        <f t="shared" si="504"/>
        <v>0</v>
      </c>
      <c r="AL773" s="211" cm="1">
        <f t="array" ref="AL773">IF($AK773, INDEX(Appliances, $W773, 9), 0)</f>
        <v>0</v>
      </c>
      <c r="AM773" s="211" cm="1">
        <f t="array" ref="AM773">IF($AK773, INDEX(Appliances, $W773, 10), 0)</f>
        <v>0</v>
      </c>
      <c r="AN773" s="212">
        <f t="shared" si="515"/>
        <v>0</v>
      </c>
      <c r="AO773" s="213">
        <f t="shared" si="516"/>
        <v>0</v>
      </c>
      <c r="AP773" s="222" t="str">
        <f t="shared" si="517"/>
        <v>-</v>
      </c>
      <c r="AQ773" s="210">
        <f>_xlfn.MAXIFS(Y!$F$61:$J$61, Y!$F$61:$J$61, "&lt;="&amp;AP773)</f>
        <v>0</v>
      </c>
      <c r="AR773" s="210" cm="1">
        <f t="array" ref="AR773">IFERROR(IF(AN773&gt;0, INDEX(Appliances, $W773, MATCH($AQ773, Y!$F$61:$J$61, 0)+3),0), 0)</f>
        <v>0</v>
      </c>
      <c r="AS773" s="64"/>
      <c r="AT773" s="211" t="b">
        <f t="shared" si="505"/>
        <v>0</v>
      </c>
      <c r="AU773" s="211">
        <f t="shared" si="506"/>
        <v>0</v>
      </c>
      <c r="AV773" s="211">
        <f t="shared" si="507"/>
        <v>0</v>
      </c>
      <c r="AW773" s="212">
        <f t="shared" si="518"/>
        <v>0</v>
      </c>
      <c r="AX773" s="213">
        <f t="shared" si="519"/>
        <v>0</v>
      </c>
      <c r="AY773" s="222" t="str">
        <f t="shared" si="520"/>
        <v>-</v>
      </c>
      <c r="AZ773" s="210">
        <f>_xlfn.MAXIFS(Y!$F$61:$J$61, Y!$F$61:$J$61, "&lt;="&amp;AY773)</f>
        <v>0</v>
      </c>
      <c r="BA773" s="210" cm="1">
        <f t="array" ref="BA773">IFERROR(IF(AW773&gt;0, INDEX(Appliances, $W773, MATCH($AQ773, Y!$F$61:$J$61, 0)+3),0), 0)</f>
        <v>0</v>
      </c>
      <c r="BB773" s="64"/>
    </row>
    <row r="774" spans="1:54" s="264" customFormat="1" ht="12" x14ac:dyDescent="0.2">
      <c r="A774" s="64"/>
      <c r="B774" s="251">
        <v>752</v>
      </c>
      <c r="C774" s="255"/>
      <c r="D774" s="255"/>
      <c r="E774" s="256"/>
      <c r="F774" s="257" t="str">
        <f>IFERROR(VLOOKUP(E774, Z!$A$2:$C$4127, 3, FALSE), "")</f>
        <v/>
      </c>
      <c r="G774" s="258"/>
      <c r="H774" s="255"/>
      <c r="I774" s="255"/>
      <c r="J774" s="256"/>
      <c r="K774" s="259"/>
      <c r="L774" s="260"/>
      <c r="M774" s="253">
        <f t="shared" si="502"/>
        <v>0</v>
      </c>
      <c r="N774" s="261"/>
      <c r="O774" s="260"/>
      <c r="P774" s="253">
        <f t="shared" si="508"/>
        <v>0</v>
      </c>
      <c r="Q774" s="261"/>
      <c r="R774" s="260"/>
      <c r="S774" s="262">
        <f t="shared" si="509"/>
        <v>0</v>
      </c>
      <c r="T774" s="268"/>
      <c r="U774" s="263">
        <f t="shared" si="510"/>
        <v>0</v>
      </c>
      <c r="V774" s="64"/>
      <c r="W774" s="210">
        <f t="shared" si="521"/>
        <v>0</v>
      </c>
      <c r="X774" s="210" t="str">
        <f t="shared" si="511"/>
        <v>-</v>
      </c>
      <c r="Y774" s="210" t="e">
        <f>IF(X774, MATCH(J774, Y!$F$62:$H$62, 0), 0)</f>
        <v>#VALUE!</v>
      </c>
      <c r="Z774" s="210" cm="1">
        <f t="array" ref="Z774">IFERROR(IF($X774, INDEX(Appliances, $W774, $Y774+3), 0), 0)</f>
        <v>0</v>
      </c>
      <c r="AA774" s="64"/>
      <c r="AB774" s="211" t="b">
        <f t="shared" si="503"/>
        <v>0</v>
      </c>
      <c r="AC774" s="211" cm="1">
        <f t="array" ref="AC774">IF($AB774, INDEX(Appliances, $W774, 9), 0)</f>
        <v>0</v>
      </c>
      <c r="AD774" s="211" cm="1">
        <f t="array" ref="AD774">IF($AB774, INDEX(Appliances, $W774, 10), 0)</f>
        <v>0</v>
      </c>
      <c r="AE774" s="212">
        <f t="shared" si="512"/>
        <v>0</v>
      </c>
      <c r="AF774" s="213">
        <f t="shared" si="513"/>
        <v>0</v>
      </c>
      <c r="AG774" s="222" t="str">
        <f t="shared" si="514"/>
        <v>-</v>
      </c>
      <c r="AH774" s="210">
        <f>_xlfn.MAXIFS(Y!$F$61:$J$61, Y!$F$61:$J$61, "&lt;="&amp;AG774)</f>
        <v>0</v>
      </c>
      <c r="AI774" s="210" cm="1">
        <f t="array" ref="AI774">IFERROR(IF(AE774&gt;0, INDEX(Appliances, $W774, MATCH($AH774, Y!$F$61:$J$61, 0)+3),0), 0)</f>
        <v>0</v>
      </c>
      <c r="AJ774" s="64"/>
      <c r="AK774" s="211" t="b">
        <f t="shared" si="504"/>
        <v>0</v>
      </c>
      <c r="AL774" s="211" cm="1">
        <f t="array" ref="AL774">IF($AK774, INDEX(Appliances, $W774, 9), 0)</f>
        <v>0</v>
      </c>
      <c r="AM774" s="211" cm="1">
        <f t="array" ref="AM774">IF($AK774, INDEX(Appliances, $W774, 10), 0)</f>
        <v>0</v>
      </c>
      <c r="AN774" s="212">
        <f t="shared" si="515"/>
        <v>0</v>
      </c>
      <c r="AO774" s="213">
        <f t="shared" si="516"/>
        <v>0</v>
      </c>
      <c r="AP774" s="222" t="str">
        <f t="shared" si="517"/>
        <v>-</v>
      </c>
      <c r="AQ774" s="210">
        <f>_xlfn.MAXIFS(Y!$F$61:$J$61, Y!$F$61:$J$61, "&lt;="&amp;AP774)</f>
        <v>0</v>
      </c>
      <c r="AR774" s="210" cm="1">
        <f t="array" ref="AR774">IFERROR(IF(AN774&gt;0, INDEX(Appliances, $W774, MATCH($AQ774, Y!$F$61:$J$61, 0)+3),0), 0)</f>
        <v>0</v>
      </c>
      <c r="AS774" s="64"/>
      <c r="AT774" s="211" t="b">
        <f t="shared" si="505"/>
        <v>0</v>
      </c>
      <c r="AU774" s="211">
        <f t="shared" si="506"/>
        <v>0</v>
      </c>
      <c r="AV774" s="211">
        <f t="shared" si="507"/>
        <v>0</v>
      </c>
      <c r="AW774" s="212">
        <f t="shared" si="518"/>
        <v>0</v>
      </c>
      <c r="AX774" s="213">
        <f t="shared" si="519"/>
        <v>0</v>
      </c>
      <c r="AY774" s="222" t="str">
        <f t="shared" si="520"/>
        <v>-</v>
      </c>
      <c r="AZ774" s="210">
        <f>_xlfn.MAXIFS(Y!$F$61:$J$61, Y!$F$61:$J$61, "&lt;="&amp;AY774)</f>
        <v>0</v>
      </c>
      <c r="BA774" s="210" cm="1">
        <f t="array" ref="BA774">IFERROR(IF(AW774&gt;0, INDEX(Appliances, $W774, MATCH($AQ774, Y!$F$61:$J$61, 0)+3),0), 0)</f>
        <v>0</v>
      </c>
      <c r="BB774" s="64"/>
    </row>
    <row r="775" spans="1:54" s="264" customFormat="1" ht="12" x14ac:dyDescent="0.2">
      <c r="A775" s="64"/>
      <c r="B775" s="251">
        <v>753</v>
      </c>
      <c r="C775" s="255"/>
      <c r="D775" s="255"/>
      <c r="E775" s="256"/>
      <c r="F775" s="257" t="str">
        <f>IFERROR(VLOOKUP(E775, Z!$A$2:$C$4127, 3, FALSE), "")</f>
        <v/>
      </c>
      <c r="G775" s="258"/>
      <c r="H775" s="255"/>
      <c r="I775" s="255"/>
      <c r="J775" s="256"/>
      <c r="K775" s="259"/>
      <c r="L775" s="260"/>
      <c r="M775" s="253">
        <f t="shared" si="502"/>
        <v>0</v>
      </c>
      <c r="N775" s="261"/>
      <c r="O775" s="260"/>
      <c r="P775" s="253">
        <f t="shared" si="508"/>
        <v>0</v>
      </c>
      <c r="Q775" s="261"/>
      <c r="R775" s="260"/>
      <c r="S775" s="262">
        <f t="shared" si="509"/>
        <v>0</v>
      </c>
      <c r="T775" s="268"/>
      <c r="U775" s="263">
        <f t="shared" si="510"/>
        <v>0</v>
      </c>
      <c r="V775" s="64"/>
      <c r="W775" s="210">
        <f t="shared" si="521"/>
        <v>0</v>
      </c>
      <c r="X775" s="210" t="str">
        <f t="shared" si="511"/>
        <v>-</v>
      </c>
      <c r="Y775" s="210" t="e">
        <f>IF(X775, MATCH(J775, Y!$F$62:$H$62, 0), 0)</f>
        <v>#VALUE!</v>
      </c>
      <c r="Z775" s="210" cm="1">
        <f t="array" ref="Z775">IFERROR(IF($X775, INDEX(Appliances, $W775, $Y775+3), 0), 0)</f>
        <v>0</v>
      </c>
      <c r="AA775" s="64"/>
      <c r="AB775" s="211" t="b">
        <f t="shared" si="503"/>
        <v>0</v>
      </c>
      <c r="AC775" s="211" cm="1">
        <f t="array" ref="AC775">IF($AB775, INDEX(Appliances, $W775, 9), 0)</f>
        <v>0</v>
      </c>
      <c r="AD775" s="211" cm="1">
        <f t="array" ref="AD775">IF($AB775, INDEX(Appliances, $W775, 10), 0)</f>
        <v>0</v>
      </c>
      <c r="AE775" s="212">
        <f t="shared" si="512"/>
        <v>0</v>
      </c>
      <c r="AF775" s="213">
        <f t="shared" si="513"/>
        <v>0</v>
      </c>
      <c r="AG775" s="222" t="str">
        <f t="shared" si="514"/>
        <v>-</v>
      </c>
      <c r="AH775" s="210">
        <f>_xlfn.MAXIFS(Y!$F$61:$J$61, Y!$F$61:$J$61, "&lt;="&amp;AG775)</f>
        <v>0</v>
      </c>
      <c r="AI775" s="210" cm="1">
        <f t="array" ref="AI775">IFERROR(IF(AE775&gt;0, INDEX(Appliances, $W775, MATCH($AH775, Y!$F$61:$J$61, 0)+3),0), 0)</f>
        <v>0</v>
      </c>
      <c r="AJ775" s="64"/>
      <c r="AK775" s="211" t="b">
        <f t="shared" si="504"/>
        <v>0</v>
      </c>
      <c r="AL775" s="211" cm="1">
        <f t="array" ref="AL775">IF($AK775, INDEX(Appliances, $W775, 9), 0)</f>
        <v>0</v>
      </c>
      <c r="AM775" s="211" cm="1">
        <f t="array" ref="AM775">IF($AK775, INDEX(Appliances, $W775, 10), 0)</f>
        <v>0</v>
      </c>
      <c r="AN775" s="212">
        <f t="shared" si="515"/>
        <v>0</v>
      </c>
      <c r="AO775" s="213">
        <f t="shared" si="516"/>
        <v>0</v>
      </c>
      <c r="AP775" s="222" t="str">
        <f t="shared" si="517"/>
        <v>-</v>
      </c>
      <c r="AQ775" s="210">
        <f>_xlfn.MAXIFS(Y!$F$61:$J$61, Y!$F$61:$J$61, "&lt;="&amp;AP775)</f>
        <v>0</v>
      </c>
      <c r="AR775" s="210" cm="1">
        <f t="array" ref="AR775">IFERROR(IF(AN775&gt;0, INDEX(Appliances, $W775, MATCH($AQ775, Y!$F$61:$J$61, 0)+3),0), 0)</f>
        <v>0</v>
      </c>
      <c r="AS775" s="64"/>
      <c r="AT775" s="211" t="b">
        <f t="shared" si="505"/>
        <v>0</v>
      </c>
      <c r="AU775" s="211">
        <f t="shared" si="506"/>
        <v>0</v>
      </c>
      <c r="AV775" s="211">
        <f t="shared" si="507"/>
        <v>0</v>
      </c>
      <c r="AW775" s="212">
        <f t="shared" si="518"/>
        <v>0</v>
      </c>
      <c r="AX775" s="213">
        <f t="shared" si="519"/>
        <v>0</v>
      </c>
      <c r="AY775" s="222" t="str">
        <f t="shared" si="520"/>
        <v>-</v>
      </c>
      <c r="AZ775" s="210">
        <f>_xlfn.MAXIFS(Y!$F$61:$J$61, Y!$F$61:$J$61, "&lt;="&amp;AY775)</f>
        <v>0</v>
      </c>
      <c r="BA775" s="210" cm="1">
        <f t="array" ref="BA775">IFERROR(IF(AW775&gt;0, INDEX(Appliances, $W775, MATCH($AQ775, Y!$F$61:$J$61, 0)+3),0), 0)</f>
        <v>0</v>
      </c>
      <c r="BB775" s="64"/>
    </row>
    <row r="776" spans="1:54" s="264" customFormat="1" ht="12" x14ac:dyDescent="0.2">
      <c r="A776" s="64"/>
      <c r="B776" s="251">
        <v>754</v>
      </c>
      <c r="C776" s="255"/>
      <c r="D776" s="255"/>
      <c r="E776" s="256"/>
      <c r="F776" s="257" t="str">
        <f>IFERROR(VLOOKUP(E776, Z!$A$2:$C$4127, 3, FALSE), "")</f>
        <v/>
      </c>
      <c r="G776" s="258"/>
      <c r="H776" s="255"/>
      <c r="I776" s="255"/>
      <c r="J776" s="256"/>
      <c r="K776" s="259"/>
      <c r="L776" s="260"/>
      <c r="M776" s="253">
        <f t="shared" si="502"/>
        <v>0</v>
      </c>
      <c r="N776" s="261"/>
      <c r="O776" s="260"/>
      <c r="P776" s="253">
        <f t="shared" si="508"/>
        <v>0</v>
      </c>
      <c r="Q776" s="261"/>
      <c r="R776" s="260"/>
      <c r="S776" s="262">
        <f t="shared" si="509"/>
        <v>0</v>
      </c>
      <c r="T776" s="268"/>
      <c r="U776" s="263">
        <f t="shared" si="510"/>
        <v>0</v>
      </c>
      <c r="V776" s="64"/>
      <c r="W776" s="210">
        <f t="shared" si="521"/>
        <v>0</v>
      </c>
      <c r="X776" s="210" t="str">
        <f t="shared" si="511"/>
        <v>-</v>
      </c>
      <c r="Y776" s="210" t="e">
        <f>IF(X776, MATCH(J776, Y!$F$62:$H$62, 0), 0)</f>
        <v>#VALUE!</v>
      </c>
      <c r="Z776" s="210" cm="1">
        <f t="array" ref="Z776">IFERROR(IF($X776, INDEX(Appliances, $W776, $Y776+3), 0), 0)</f>
        <v>0</v>
      </c>
      <c r="AA776" s="64"/>
      <c r="AB776" s="211" t="b">
        <f t="shared" si="503"/>
        <v>0</v>
      </c>
      <c r="AC776" s="211" cm="1">
        <f t="array" ref="AC776">IF($AB776, INDEX(Appliances, $W776, 9), 0)</f>
        <v>0</v>
      </c>
      <c r="AD776" s="211" cm="1">
        <f t="array" ref="AD776">IF($AB776, INDEX(Appliances, $W776, 10), 0)</f>
        <v>0</v>
      </c>
      <c r="AE776" s="212">
        <f t="shared" si="512"/>
        <v>0</v>
      </c>
      <c r="AF776" s="213">
        <f t="shared" si="513"/>
        <v>0</v>
      </c>
      <c r="AG776" s="222" t="str">
        <f t="shared" si="514"/>
        <v>-</v>
      </c>
      <c r="AH776" s="210">
        <f>_xlfn.MAXIFS(Y!$F$61:$J$61, Y!$F$61:$J$61, "&lt;="&amp;AG776)</f>
        <v>0</v>
      </c>
      <c r="AI776" s="210" cm="1">
        <f t="array" ref="AI776">IFERROR(IF(AE776&gt;0, INDEX(Appliances, $W776, MATCH($AH776, Y!$F$61:$J$61, 0)+3),0), 0)</f>
        <v>0</v>
      </c>
      <c r="AJ776" s="64"/>
      <c r="AK776" s="211" t="b">
        <f t="shared" si="504"/>
        <v>0</v>
      </c>
      <c r="AL776" s="211" cm="1">
        <f t="array" ref="AL776">IF($AK776, INDEX(Appliances, $W776, 9), 0)</f>
        <v>0</v>
      </c>
      <c r="AM776" s="211" cm="1">
        <f t="array" ref="AM776">IF($AK776, INDEX(Appliances, $W776, 10), 0)</f>
        <v>0</v>
      </c>
      <c r="AN776" s="212">
        <f t="shared" si="515"/>
        <v>0</v>
      </c>
      <c r="AO776" s="213">
        <f t="shared" si="516"/>
        <v>0</v>
      </c>
      <c r="AP776" s="222" t="str">
        <f t="shared" si="517"/>
        <v>-</v>
      </c>
      <c r="AQ776" s="210">
        <f>_xlfn.MAXIFS(Y!$F$61:$J$61, Y!$F$61:$J$61, "&lt;="&amp;AP776)</f>
        <v>0</v>
      </c>
      <c r="AR776" s="210" cm="1">
        <f t="array" ref="AR776">IFERROR(IF(AN776&gt;0, INDEX(Appliances, $W776, MATCH($AQ776, Y!$F$61:$J$61, 0)+3),0), 0)</f>
        <v>0</v>
      </c>
      <c r="AS776" s="64"/>
      <c r="AT776" s="211" t="b">
        <f t="shared" si="505"/>
        <v>0</v>
      </c>
      <c r="AU776" s="211">
        <f t="shared" si="506"/>
        <v>0</v>
      </c>
      <c r="AV776" s="211">
        <f t="shared" si="507"/>
        <v>0</v>
      </c>
      <c r="AW776" s="212">
        <f t="shared" si="518"/>
        <v>0</v>
      </c>
      <c r="AX776" s="213">
        <f t="shared" si="519"/>
        <v>0</v>
      </c>
      <c r="AY776" s="222" t="str">
        <f t="shared" si="520"/>
        <v>-</v>
      </c>
      <c r="AZ776" s="210">
        <f>_xlfn.MAXIFS(Y!$F$61:$J$61, Y!$F$61:$J$61, "&lt;="&amp;AY776)</f>
        <v>0</v>
      </c>
      <c r="BA776" s="210" cm="1">
        <f t="array" ref="BA776">IFERROR(IF(AW776&gt;0, INDEX(Appliances, $W776, MATCH($AQ776, Y!$F$61:$J$61, 0)+3),0), 0)</f>
        <v>0</v>
      </c>
      <c r="BB776" s="64"/>
    </row>
    <row r="777" spans="1:54" s="264" customFormat="1" ht="12" x14ac:dyDescent="0.2">
      <c r="A777" s="64"/>
      <c r="B777" s="251">
        <v>755</v>
      </c>
      <c r="C777" s="255"/>
      <c r="D777" s="255"/>
      <c r="E777" s="256"/>
      <c r="F777" s="257" t="str">
        <f>IFERROR(VLOOKUP(E777, Z!$A$2:$C$4127, 3, FALSE), "")</f>
        <v/>
      </c>
      <c r="G777" s="258"/>
      <c r="H777" s="255"/>
      <c r="I777" s="255"/>
      <c r="J777" s="256"/>
      <c r="K777" s="259"/>
      <c r="L777" s="260"/>
      <c r="M777" s="253">
        <f t="shared" si="502"/>
        <v>0</v>
      </c>
      <c r="N777" s="261"/>
      <c r="O777" s="260"/>
      <c r="P777" s="253">
        <f t="shared" si="508"/>
        <v>0</v>
      </c>
      <c r="Q777" s="261"/>
      <c r="R777" s="260"/>
      <c r="S777" s="262">
        <f t="shared" si="509"/>
        <v>0</v>
      </c>
      <c r="T777" s="268"/>
      <c r="U777" s="263">
        <f t="shared" si="510"/>
        <v>0</v>
      </c>
      <c r="V777" s="64"/>
      <c r="W777" s="210">
        <f t="shared" si="521"/>
        <v>0</v>
      </c>
      <c r="X777" s="210" t="str">
        <f t="shared" si="511"/>
        <v>-</v>
      </c>
      <c r="Y777" s="210" t="e">
        <f>IF(X777, MATCH(J777, Y!$F$62:$H$62, 0), 0)</f>
        <v>#VALUE!</v>
      </c>
      <c r="Z777" s="210" cm="1">
        <f t="array" ref="Z777">IFERROR(IF($X777, INDEX(Appliances, $W777, $Y777+3), 0), 0)</f>
        <v>0</v>
      </c>
      <c r="AA777" s="64"/>
      <c r="AB777" s="211" t="b">
        <f t="shared" si="503"/>
        <v>0</v>
      </c>
      <c r="AC777" s="211" cm="1">
        <f t="array" ref="AC777">IF($AB777, INDEX(Appliances, $W777, 9), 0)</f>
        <v>0</v>
      </c>
      <c r="AD777" s="211" cm="1">
        <f t="array" ref="AD777">IF($AB777, INDEX(Appliances, $W777, 10), 0)</f>
        <v>0</v>
      </c>
      <c r="AE777" s="212">
        <f t="shared" si="512"/>
        <v>0</v>
      </c>
      <c r="AF777" s="213">
        <f t="shared" si="513"/>
        <v>0</v>
      </c>
      <c r="AG777" s="222" t="str">
        <f t="shared" si="514"/>
        <v>-</v>
      </c>
      <c r="AH777" s="210">
        <f>_xlfn.MAXIFS(Y!$F$61:$J$61, Y!$F$61:$J$61, "&lt;="&amp;AG777)</f>
        <v>0</v>
      </c>
      <c r="AI777" s="210" cm="1">
        <f t="array" ref="AI777">IFERROR(IF(AE777&gt;0, INDEX(Appliances, $W777, MATCH($AH777, Y!$F$61:$J$61, 0)+3),0), 0)</f>
        <v>0</v>
      </c>
      <c r="AJ777" s="64"/>
      <c r="AK777" s="211" t="b">
        <f t="shared" si="504"/>
        <v>0</v>
      </c>
      <c r="AL777" s="211" cm="1">
        <f t="array" ref="AL777">IF($AK777, INDEX(Appliances, $W777, 9), 0)</f>
        <v>0</v>
      </c>
      <c r="AM777" s="211" cm="1">
        <f t="array" ref="AM777">IF($AK777, INDEX(Appliances, $W777, 10), 0)</f>
        <v>0</v>
      </c>
      <c r="AN777" s="212">
        <f t="shared" si="515"/>
        <v>0</v>
      </c>
      <c r="AO777" s="213">
        <f t="shared" si="516"/>
        <v>0</v>
      </c>
      <c r="AP777" s="222" t="str">
        <f t="shared" si="517"/>
        <v>-</v>
      </c>
      <c r="AQ777" s="210">
        <f>_xlfn.MAXIFS(Y!$F$61:$J$61, Y!$F$61:$J$61, "&lt;="&amp;AP777)</f>
        <v>0</v>
      </c>
      <c r="AR777" s="210" cm="1">
        <f t="array" ref="AR777">IFERROR(IF(AN777&gt;0, INDEX(Appliances, $W777, MATCH($AQ777, Y!$F$61:$J$61, 0)+3),0), 0)</f>
        <v>0</v>
      </c>
      <c r="AS777" s="64"/>
      <c r="AT777" s="211" t="b">
        <f t="shared" si="505"/>
        <v>0</v>
      </c>
      <c r="AU777" s="211">
        <f t="shared" si="506"/>
        <v>0</v>
      </c>
      <c r="AV777" s="211">
        <f t="shared" si="507"/>
        <v>0</v>
      </c>
      <c r="AW777" s="212">
        <f t="shared" si="518"/>
        <v>0</v>
      </c>
      <c r="AX777" s="213">
        <f t="shared" si="519"/>
        <v>0</v>
      </c>
      <c r="AY777" s="222" t="str">
        <f t="shared" si="520"/>
        <v>-</v>
      </c>
      <c r="AZ777" s="210">
        <f>_xlfn.MAXIFS(Y!$F$61:$J$61, Y!$F$61:$J$61, "&lt;="&amp;AY777)</f>
        <v>0</v>
      </c>
      <c r="BA777" s="210" cm="1">
        <f t="array" ref="BA777">IFERROR(IF(AW777&gt;0, INDEX(Appliances, $W777, MATCH($AQ777, Y!$F$61:$J$61, 0)+3),0), 0)</f>
        <v>0</v>
      </c>
      <c r="BB777" s="64"/>
    </row>
    <row r="778" spans="1:54" s="264" customFormat="1" ht="12" x14ac:dyDescent="0.2">
      <c r="A778" s="64"/>
      <c r="B778" s="251">
        <v>756</v>
      </c>
      <c r="C778" s="255"/>
      <c r="D778" s="255"/>
      <c r="E778" s="256"/>
      <c r="F778" s="257" t="str">
        <f>IFERROR(VLOOKUP(E778, Z!$A$2:$C$4127, 3, FALSE), "")</f>
        <v/>
      </c>
      <c r="G778" s="258"/>
      <c r="H778" s="255"/>
      <c r="I778" s="255"/>
      <c r="J778" s="256"/>
      <c r="K778" s="259"/>
      <c r="L778" s="260"/>
      <c r="M778" s="253">
        <f t="shared" si="502"/>
        <v>0</v>
      </c>
      <c r="N778" s="261"/>
      <c r="O778" s="260"/>
      <c r="P778" s="253">
        <f t="shared" si="508"/>
        <v>0</v>
      </c>
      <c r="Q778" s="261"/>
      <c r="R778" s="260"/>
      <c r="S778" s="262">
        <f t="shared" si="509"/>
        <v>0</v>
      </c>
      <c r="T778" s="268"/>
      <c r="U778" s="263">
        <f t="shared" si="510"/>
        <v>0</v>
      </c>
      <c r="V778" s="64"/>
      <c r="W778" s="210">
        <f t="shared" si="521"/>
        <v>0</v>
      </c>
      <c r="X778" s="210" t="str">
        <f t="shared" si="511"/>
        <v>-</v>
      </c>
      <c r="Y778" s="210" t="e">
        <f>IF(X778, MATCH(J778, Y!$F$62:$H$62, 0), 0)</f>
        <v>#VALUE!</v>
      </c>
      <c r="Z778" s="210" cm="1">
        <f t="array" ref="Z778">IFERROR(IF($X778, INDEX(Appliances, $W778, $Y778+3), 0), 0)</f>
        <v>0</v>
      </c>
      <c r="AA778" s="64"/>
      <c r="AB778" s="211" t="b">
        <f t="shared" si="503"/>
        <v>0</v>
      </c>
      <c r="AC778" s="211" cm="1">
        <f t="array" ref="AC778">IF($AB778, INDEX(Appliances, $W778, 9), 0)</f>
        <v>0</v>
      </c>
      <c r="AD778" s="211" cm="1">
        <f t="array" ref="AD778">IF($AB778, INDEX(Appliances, $W778, 10), 0)</f>
        <v>0</v>
      </c>
      <c r="AE778" s="212">
        <f t="shared" si="512"/>
        <v>0</v>
      </c>
      <c r="AF778" s="213">
        <f t="shared" si="513"/>
        <v>0</v>
      </c>
      <c r="AG778" s="222" t="str">
        <f t="shared" si="514"/>
        <v>-</v>
      </c>
      <c r="AH778" s="210">
        <f>_xlfn.MAXIFS(Y!$F$61:$J$61, Y!$F$61:$J$61, "&lt;="&amp;AG778)</f>
        <v>0</v>
      </c>
      <c r="AI778" s="210" cm="1">
        <f t="array" ref="AI778">IFERROR(IF(AE778&gt;0, INDEX(Appliances, $W778, MATCH($AH778, Y!$F$61:$J$61, 0)+3),0), 0)</f>
        <v>0</v>
      </c>
      <c r="AJ778" s="64"/>
      <c r="AK778" s="211" t="b">
        <f t="shared" si="504"/>
        <v>0</v>
      </c>
      <c r="AL778" s="211" cm="1">
        <f t="array" ref="AL778">IF($AK778, INDEX(Appliances, $W778, 9), 0)</f>
        <v>0</v>
      </c>
      <c r="AM778" s="211" cm="1">
        <f t="array" ref="AM778">IF($AK778, INDEX(Appliances, $W778, 10), 0)</f>
        <v>0</v>
      </c>
      <c r="AN778" s="212">
        <f t="shared" si="515"/>
        <v>0</v>
      </c>
      <c r="AO778" s="213">
        <f t="shared" si="516"/>
        <v>0</v>
      </c>
      <c r="AP778" s="222" t="str">
        <f t="shared" si="517"/>
        <v>-</v>
      </c>
      <c r="AQ778" s="210">
        <f>_xlfn.MAXIFS(Y!$F$61:$J$61, Y!$F$61:$J$61, "&lt;="&amp;AP778)</f>
        <v>0</v>
      </c>
      <c r="AR778" s="210" cm="1">
        <f t="array" ref="AR778">IFERROR(IF(AN778&gt;0, INDEX(Appliances, $W778, MATCH($AQ778, Y!$F$61:$J$61, 0)+3),0), 0)</f>
        <v>0</v>
      </c>
      <c r="AS778" s="64"/>
      <c r="AT778" s="211" t="b">
        <f t="shared" si="505"/>
        <v>0</v>
      </c>
      <c r="AU778" s="211">
        <f t="shared" si="506"/>
        <v>0</v>
      </c>
      <c r="AV778" s="211">
        <f t="shared" si="507"/>
        <v>0</v>
      </c>
      <c r="AW778" s="212">
        <f t="shared" si="518"/>
        <v>0</v>
      </c>
      <c r="AX778" s="213">
        <f t="shared" si="519"/>
        <v>0</v>
      </c>
      <c r="AY778" s="222" t="str">
        <f t="shared" si="520"/>
        <v>-</v>
      </c>
      <c r="AZ778" s="210">
        <f>_xlfn.MAXIFS(Y!$F$61:$J$61, Y!$F$61:$J$61, "&lt;="&amp;AY778)</f>
        <v>0</v>
      </c>
      <c r="BA778" s="210" cm="1">
        <f t="array" ref="BA778">IFERROR(IF(AW778&gt;0, INDEX(Appliances, $W778, MATCH($AQ778, Y!$F$61:$J$61, 0)+3),0), 0)</f>
        <v>0</v>
      </c>
      <c r="BB778" s="64"/>
    </row>
    <row r="779" spans="1:54" s="264" customFormat="1" ht="12" x14ac:dyDescent="0.2">
      <c r="A779" s="64"/>
      <c r="B779" s="251">
        <v>757</v>
      </c>
      <c r="C779" s="255"/>
      <c r="D779" s="255"/>
      <c r="E779" s="256"/>
      <c r="F779" s="257" t="str">
        <f>IFERROR(VLOOKUP(E779, Z!$A$2:$C$4127, 3, FALSE), "")</f>
        <v/>
      </c>
      <c r="G779" s="258"/>
      <c r="H779" s="255"/>
      <c r="I779" s="255"/>
      <c r="J779" s="256"/>
      <c r="K779" s="259"/>
      <c r="L779" s="260"/>
      <c r="M779" s="253">
        <f t="shared" si="502"/>
        <v>0</v>
      </c>
      <c r="N779" s="261"/>
      <c r="O779" s="260"/>
      <c r="P779" s="253">
        <f t="shared" si="508"/>
        <v>0</v>
      </c>
      <c r="Q779" s="261"/>
      <c r="R779" s="260"/>
      <c r="S779" s="262">
        <f t="shared" si="509"/>
        <v>0</v>
      </c>
      <c r="T779" s="268"/>
      <c r="U779" s="263">
        <f t="shared" si="510"/>
        <v>0</v>
      </c>
      <c r="V779" s="64"/>
      <c r="W779" s="210">
        <f t="shared" si="521"/>
        <v>0</v>
      </c>
      <c r="X779" s="210" t="str">
        <f t="shared" si="511"/>
        <v>-</v>
      </c>
      <c r="Y779" s="210" t="e">
        <f>IF(X779, MATCH(J779, Y!$F$62:$H$62, 0), 0)</f>
        <v>#VALUE!</v>
      </c>
      <c r="Z779" s="210" cm="1">
        <f t="array" ref="Z779">IFERROR(IF($X779, INDEX(Appliances, $W779, $Y779+3), 0), 0)</f>
        <v>0</v>
      </c>
      <c r="AA779" s="64"/>
      <c r="AB779" s="211" t="b">
        <f t="shared" si="503"/>
        <v>0</v>
      </c>
      <c r="AC779" s="211" cm="1">
        <f t="array" ref="AC779">IF($AB779, INDEX(Appliances, $W779, 9), 0)</f>
        <v>0</v>
      </c>
      <c r="AD779" s="211" cm="1">
        <f t="array" ref="AD779">IF($AB779, INDEX(Appliances, $W779, 10), 0)</f>
        <v>0</v>
      </c>
      <c r="AE779" s="212">
        <f t="shared" si="512"/>
        <v>0</v>
      </c>
      <c r="AF779" s="213">
        <f t="shared" si="513"/>
        <v>0</v>
      </c>
      <c r="AG779" s="222" t="str">
        <f t="shared" si="514"/>
        <v>-</v>
      </c>
      <c r="AH779" s="210">
        <f>_xlfn.MAXIFS(Y!$F$61:$J$61, Y!$F$61:$J$61, "&lt;="&amp;AG779)</f>
        <v>0</v>
      </c>
      <c r="AI779" s="210" cm="1">
        <f t="array" ref="AI779">IFERROR(IF(AE779&gt;0, INDEX(Appliances, $W779, MATCH($AH779, Y!$F$61:$J$61, 0)+3),0), 0)</f>
        <v>0</v>
      </c>
      <c r="AJ779" s="64"/>
      <c r="AK779" s="211" t="b">
        <f t="shared" si="504"/>
        <v>0</v>
      </c>
      <c r="AL779" s="211" cm="1">
        <f t="array" ref="AL779">IF($AK779, INDEX(Appliances, $W779, 9), 0)</f>
        <v>0</v>
      </c>
      <c r="AM779" s="211" cm="1">
        <f t="array" ref="AM779">IF($AK779, INDEX(Appliances, $W779, 10), 0)</f>
        <v>0</v>
      </c>
      <c r="AN779" s="212">
        <f t="shared" si="515"/>
        <v>0</v>
      </c>
      <c r="AO779" s="213">
        <f t="shared" si="516"/>
        <v>0</v>
      </c>
      <c r="AP779" s="222" t="str">
        <f t="shared" si="517"/>
        <v>-</v>
      </c>
      <c r="AQ779" s="210">
        <f>_xlfn.MAXIFS(Y!$F$61:$J$61, Y!$F$61:$J$61, "&lt;="&amp;AP779)</f>
        <v>0</v>
      </c>
      <c r="AR779" s="210" cm="1">
        <f t="array" ref="AR779">IFERROR(IF(AN779&gt;0, INDEX(Appliances, $W779, MATCH($AQ779, Y!$F$61:$J$61, 0)+3),0), 0)</f>
        <v>0</v>
      </c>
      <c r="AS779" s="64"/>
      <c r="AT779" s="211" t="b">
        <f t="shared" si="505"/>
        <v>0</v>
      </c>
      <c r="AU779" s="211">
        <f t="shared" si="506"/>
        <v>0</v>
      </c>
      <c r="AV779" s="211">
        <f t="shared" si="507"/>
        <v>0</v>
      </c>
      <c r="AW779" s="212">
        <f t="shared" si="518"/>
        <v>0</v>
      </c>
      <c r="AX779" s="213">
        <f t="shared" si="519"/>
        <v>0</v>
      </c>
      <c r="AY779" s="222" t="str">
        <f t="shared" si="520"/>
        <v>-</v>
      </c>
      <c r="AZ779" s="210">
        <f>_xlfn.MAXIFS(Y!$F$61:$J$61, Y!$F$61:$J$61, "&lt;="&amp;AY779)</f>
        <v>0</v>
      </c>
      <c r="BA779" s="210" cm="1">
        <f t="array" ref="BA779">IFERROR(IF(AW779&gt;0, INDEX(Appliances, $W779, MATCH($AQ779, Y!$F$61:$J$61, 0)+3),0), 0)</f>
        <v>0</v>
      </c>
      <c r="BB779" s="64"/>
    </row>
    <row r="780" spans="1:54" s="264" customFormat="1" ht="12" x14ac:dyDescent="0.2">
      <c r="A780" s="64"/>
      <c r="B780" s="251">
        <v>758</v>
      </c>
      <c r="C780" s="255"/>
      <c r="D780" s="255"/>
      <c r="E780" s="256"/>
      <c r="F780" s="257" t="str">
        <f>IFERROR(VLOOKUP(E780, Z!$A$2:$C$4127, 3, FALSE), "")</f>
        <v/>
      </c>
      <c r="G780" s="258"/>
      <c r="H780" s="255"/>
      <c r="I780" s="255"/>
      <c r="J780" s="256"/>
      <c r="K780" s="259"/>
      <c r="L780" s="260"/>
      <c r="M780" s="253">
        <f t="shared" si="502"/>
        <v>0</v>
      </c>
      <c r="N780" s="261"/>
      <c r="O780" s="260"/>
      <c r="P780" s="253">
        <f t="shared" si="508"/>
        <v>0</v>
      </c>
      <c r="Q780" s="261"/>
      <c r="R780" s="260"/>
      <c r="S780" s="262">
        <f t="shared" si="509"/>
        <v>0</v>
      </c>
      <c r="T780" s="268"/>
      <c r="U780" s="263">
        <f t="shared" si="510"/>
        <v>0</v>
      </c>
      <c r="V780" s="64"/>
      <c r="W780" s="210">
        <f t="shared" si="521"/>
        <v>0</v>
      </c>
      <c r="X780" s="210" t="str">
        <f t="shared" si="511"/>
        <v>-</v>
      </c>
      <c r="Y780" s="210" t="e">
        <f>IF(X780, MATCH(J780, Y!$F$62:$H$62, 0), 0)</f>
        <v>#VALUE!</v>
      </c>
      <c r="Z780" s="210" cm="1">
        <f t="array" ref="Z780">IFERROR(IF($X780, INDEX(Appliances, $W780, $Y780+3), 0), 0)</f>
        <v>0</v>
      </c>
      <c r="AA780" s="64"/>
      <c r="AB780" s="211" t="b">
        <f t="shared" si="503"/>
        <v>0</v>
      </c>
      <c r="AC780" s="211" cm="1">
        <f t="array" ref="AC780">IF($AB780, INDEX(Appliances, $W780, 9), 0)</f>
        <v>0</v>
      </c>
      <c r="AD780" s="211" cm="1">
        <f t="array" ref="AD780">IF($AB780, INDEX(Appliances, $W780, 10), 0)</f>
        <v>0</v>
      </c>
      <c r="AE780" s="212">
        <f t="shared" si="512"/>
        <v>0</v>
      </c>
      <c r="AF780" s="213">
        <f t="shared" si="513"/>
        <v>0</v>
      </c>
      <c r="AG780" s="222" t="str">
        <f t="shared" si="514"/>
        <v>-</v>
      </c>
      <c r="AH780" s="210">
        <f>_xlfn.MAXIFS(Y!$F$61:$J$61, Y!$F$61:$J$61, "&lt;="&amp;AG780)</f>
        <v>0</v>
      </c>
      <c r="AI780" s="210" cm="1">
        <f t="array" ref="AI780">IFERROR(IF(AE780&gt;0, INDEX(Appliances, $W780, MATCH($AH780, Y!$F$61:$J$61, 0)+3),0), 0)</f>
        <v>0</v>
      </c>
      <c r="AJ780" s="64"/>
      <c r="AK780" s="211" t="b">
        <f t="shared" si="504"/>
        <v>0</v>
      </c>
      <c r="AL780" s="211" cm="1">
        <f t="array" ref="AL780">IF($AK780, INDEX(Appliances, $W780, 9), 0)</f>
        <v>0</v>
      </c>
      <c r="AM780" s="211" cm="1">
        <f t="array" ref="AM780">IF($AK780, INDEX(Appliances, $W780, 10), 0)</f>
        <v>0</v>
      </c>
      <c r="AN780" s="212">
        <f t="shared" si="515"/>
        <v>0</v>
      </c>
      <c r="AO780" s="213">
        <f t="shared" si="516"/>
        <v>0</v>
      </c>
      <c r="AP780" s="222" t="str">
        <f t="shared" si="517"/>
        <v>-</v>
      </c>
      <c r="AQ780" s="210">
        <f>_xlfn.MAXIFS(Y!$F$61:$J$61, Y!$F$61:$J$61, "&lt;="&amp;AP780)</f>
        <v>0</v>
      </c>
      <c r="AR780" s="210" cm="1">
        <f t="array" ref="AR780">IFERROR(IF(AN780&gt;0, INDEX(Appliances, $W780, MATCH($AQ780, Y!$F$61:$J$61, 0)+3),0), 0)</f>
        <v>0</v>
      </c>
      <c r="AS780" s="64"/>
      <c r="AT780" s="211" t="b">
        <f t="shared" si="505"/>
        <v>0</v>
      </c>
      <c r="AU780" s="211">
        <f t="shared" si="506"/>
        <v>0</v>
      </c>
      <c r="AV780" s="211">
        <f t="shared" si="507"/>
        <v>0</v>
      </c>
      <c r="AW780" s="212">
        <f t="shared" si="518"/>
        <v>0</v>
      </c>
      <c r="AX780" s="213">
        <f t="shared" si="519"/>
        <v>0</v>
      </c>
      <c r="AY780" s="222" t="str">
        <f t="shared" si="520"/>
        <v>-</v>
      </c>
      <c r="AZ780" s="210">
        <f>_xlfn.MAXIFS(Y!$F$61:$J$61, Y!$F$61:$J$61, "&lt;="&amp;AY780)</f>
        <v>0</v>
      </c>
      <c r="BA780" s="210" cm="1">
        <f t="array" ref="BA780">IFERROR(IF(AW780&gt;0, INDEX(Appliances, $W780, MATCH($AQ780, Y!$F$61:$J$61, 0)+3),0), 0)</f>
        <v>0</v>
      </c>
      <c r="BB780" s="64"/>
    </row>
    <row r="781" spans="1:54" s="264" customFormat="1" ht="12" x14ac:dyDescent="0.2">
      <c r="A781" s="64"/>
      <c r="B781" s="251">
        <v>759</v>
      </c>
      <c r="C781" s="255"/>
      <c r="D781" s="255"/>
      <c r="E781" s="256"/>
      <c r="F781" s="257" t="str">
        <f>IFERROR(VLOOKUP(E781, Z!$A$2:$C$4127, 3, FALSE), "")</f>
        <v/>
      </c>
      <c r="G781" s="258"/>
      <c r="H781" s="255"/>
      <c r="I781" s="255"/>
      <c r="J781" s="256"/>
      <c r="K781" s="259"/>
      <c r="L781" s="260"/>
      <c r="M781" s="253">
        <f t="shared" si="502"/>
        <v>0</v>
      </c>
      <c r="N781" s="261"/>
      <c r="O781" s="260"/>
      <c r="P781" s="253">
        <f t="shared" si="508"/>
        <v>0</v>
      </c>
      <c r="Q781" s="261"/>
      <c r="R781" s="260"/>
      <c r="S781" s="262">
        <f t="shared" si="509"/>
        <v>0</v>
      </c>
      <c r="T781" s="268"/>
      <c r="U781" s="263">
        <f t="shared" si="510"/>
        <v>0</v>
      </c>
      <c r="V781" s="64"/>
      <c r="W781" s="210">
        <f t="shared" si="521"/>
        <v>0</v>
      </c>
      <c r="X781" s="210" t="str">
        <f t="shared" si="511"/>
        <v>-</v>
      </c>
      <c r="Y781" s="210" t="e">
        <f>IF(X781, MATCH(J781, Y!$F$62:$H$62, 0), 0)</f>
        <v>#VALUE!</v>
      </c>
      <c r="Z781" s="210" cm="1">
        <f t="array" ref="Z781">IFERROR(IF($X781, INDEX(Appliances, $W781, $Y781+3), 0), 0)</f>
        <v>0</v>
      </c>
      <c r="AA781" s="64"/>
      <c r="AB781" s="211" t="b">
        <f t="shared" si="503"/>
        <v>0</v>
      </c>
      <c r="AC781" s="211" cm="1">
        <f t="array" ref="AC781">IF($AB781, INDEX(Appliances, $W781, 9), 0)</f>
        <v>0</v>
      </c>
      <c r="AD781" s="211" cm="1">
        <f t="array" ref="AD781">IF($AB781, INDEX(Appliances, $W781, 10), 0)</f>
        <v>0</v>
      </c>
      <c r="AE781" s="212">
        <f t="shared" si="512"/>
        <v>0</v>
      </c>
      <c r="AF781" s="213">
        <f t="shared" si="513"/>
        <v>0</v>
      </c>
      <c r="AG781" s="222" t="str">
        <f t="shared" si="514"/>
        <v>-</v>
      </c>
      <c r="AH781" s="210">
        <f>_xlfn.MAXIFS(Y!$F$61:$J$61, Y!$F$61:$J$61, "&lt;="&amp;AG781)</f>
        <v>0</v>
      </c>
      <c r="AI781" s="210" cm="1">
        <f t="array" ref="AI781">IFERROR(IF(AE781&gt;0, INDEX(Appliances, $W781, MATCH($AH781, Y!$F$61:$J$61, 0)+3),0), 0)</f>
        <v>0</v>
      </c>
      <c r="AJ781" s="64"/>
      <c r="AK781" s="211" t="b">
        <f t="shared" si="504"/>
        <v>0</v>
      </c>
      <c r="AL781" s="211" cm="1">
        <f t="array" ref="AL781">IF($AK781, INDEX(Appliances, $W781, 9), 0)</f>
        <v>0</v>
      </c>
      <c r="AM781" s="211" cm="1">
        <f t="array" ref="AM781">IF($AK781, INDEX(Appliances, $W781, 10), 0)</f>
        <v>0</v>
      </c>
      <c r="AN781" s="212">
        <f t="shared" si="515"/>
        <v>0</v>
      </c>
      <c r="AO781" s="213">
        <f t="shared" si="516"/>
        <v>0</v>
      </c>
      <c r="AP781" s="222" t="str">
        <f t="shared" si="517"/>
        <v>-</v>
      </c>
      <c r="AQ781" s="210">
        <f>_xlfn.MAXIFS(Y!$F$61:$J$61, Y!$F$61:$J$61, "&lt;="&amp;AP781)</f>
        <v>0</v>
      </c>
      <c r="AR781" s="210" cm="1">
        <f t="array" ref="AR781">IFERROR(IF(AN781&gt;0, INDEX(Appliances, $W781, MATCH($AQ781, Y!$F$61:$J$61, 0)+3),0), 0)</f>
        <v>0</v>
      </c>
      <c r="AS781" s="64"/>
      <c r="AT781" s="211" t="b">
        <f t="shared" si="505"/>
        <v>0</v>
      </c>
      <c r="AU781" s="211">
        <f t="shared" si="506"/>
        <v>0</v>
      </c>
      <c r="AV781" s="211">
        <f t="shared" si="507"/>
        <v>0</v>
      </c>
      <c r="AW781" s="212">
        <f t="shared" si="518"/>
        <v>0</v>
      </c>
      <c r="AX781" s="213">
        <f t="shared" si="519"/>
        <v>0</v>
      </c>
      <c r="AY781" s="222" t="str">
        <f t="shared" si="520"/>
        <v>-</v>
      </c>
      <c r="AZ781" s="210">
        <f>_xlfn.MAXIFS(Y!$F$61:$J$61, Y!$F$61:$J$61, "&lt;="&amp;AY781)</f>
        <v>0</v>
      </c>
      <c r="BA781" s="210" cm="1">
        <f t="array" ref="BA781">IFERROR(IF(AW781&gt;0, INDEX(Appliances, $W781, MATCH($AQ781, Y!$F$61:$J$61, 0)+3),0), 0)</f>
        <v>0</v>
      </c>
      <c r="BB781" s="64"/>
    </row>
    <row r="782" spans="1:54" s="264" customFormat="1" ht="12" x14ac:dyDescent="0.2">
      <c r="A782" s="64"/>
      <c r="B782" s="251">
        <v>760</v>
      </c>
      <c r="C782" s="255"/>
      <c r="D782" s="255"/>
      <c r="E782" s="256"/>
      <c r="F782" s="257" t="str">
        <f>IFERROR(VLOOKUP(E782, Z!$A$2:$C$4127, 3, FALSE), "")</f>
        <v/>
      </c>
      <c r="G782" s="258"/>
      <c r="H782" s="255"/>
      <c r="I782" s="255"/>
      <c r="J782" s="256"/>
      <c r="K782" s="259"/>
      <c r="L782" s="260"/>
      <c r="M782" s="253">
        <f t="shared" si="502"/>
        <v>0</v>
      </c>
      <c r="N782" s="261"/>
      <c r="O782" s="260"/>
      <c r="P782" s="253">
        <f t="shared" si="508"/>
        <v>0</v>
      </c>
      <c r="Q782" s="261"/>
      <c r="R782" s="260"/>
      <c r="S782" s="262">
        <f t="shared" si="509"/>
        <v>0</v>
      </c>
      <c r="T782" s="268"/>
      <c r="U782" s="263">
        <f t="shared" si="510"/>
        <v>0</v>
      </c>
      <c r="V782" s="64"/>
      <c r="W782" s="210">
        <f t="shared" si="521"/>
        <v>0</v>
      </c>
      <c r="X782" s="210" t="str">
        <f t="shared" si="511"/>
        <v>-</v>
      </c>
      <c r="Y782" s="210" t="e">
        <f>IF(X782, MATCH(J782, Y!$F$62:$H$62, 0), 0)</f>
        <v>#VALUE!</v>
      </c>
      <c r="Z782" s="210" cm="1">
        <f t="array" ref="Z782">IFERROR(IF($X782, INDEX(Appliances, $W782, $Y782+3), 0), 0)</f>
        <v>0</v>
      </c>
      <c r="AA782" s="64"/>
      <c r="AB782" s="211" t="b">
        <f t="shared" si="503"/>
        <v>0</v>
      </c>
      <c r="AC782" s="211" cm="1">
        <f t="array" ref="AC782">IF($AB782, INDEX(Appliances, $W782, 9), 0)</f>
        <v>0</v>
      </c>
      <c r="AD782" s="211" cm="1">
        <f t="array" ref="AD782">IF($AB782, INDEX(Appliances, $W782, 10), 0)</f>
        <v>0</v>
      </c>
      <c r="AE782" s="212">
        <f t="shared" si="512"/>
        <v>0</v>
      </c>
      <c r="AF782" s="213">
        <f t="shared" si="513"/>
        <v>0</v>
      </c>
      <c r="AG782" s="222" t="str">
        <f t="shared" si="514"/>
        <v>-</v>
      </c>
      <c r="AH782" s="210">
        <f>_xlfn.MAXIFS(Y!$F$61:$J$61, Y!$F$61:$J$61, "&lt;="&amp;AG782)</f>
        <v>0</v>
      </c>
      <c r="AI782" s="210" cm="1">
        <f t="array" ref="AI782">IFERROR(IF(AE782&gt;0, INDEX(Appliances, $W782, MATCH($AH782, Y!$F$61:$J$61, 0)+3),0), 0)</f>
        <v>0</v>
      </c>
      <c r="AJ782" s="64"/>
      <c r="AK782" s="211" t="b">
        <f t="shared" si="504"/>
        <v>0</v>
      </c>
      <c r="AL782" s="211" cm="1">
        <f t="array" ref="AL782">IF($AK782, INDEX(Appliances, $W782, 9), 0)</f>
        <v>0</v>
      </c>
      <c r="AM782" s="211" cm="1">
        <f t="array" ref="AM782">IF($AK782, INDEX(Appliances, $W782, 10), 0)</f>
        <v>0</v>
      </c>
      <c r="AN782" s="212">
        <f t="shared" si="515"/>
        <v>0</v>
      </c>
      <c r="AO782" s="213">
        <f t="shared" si="516"/>
        <v>0</v>
      </c>
      <c r="AP782" s="222" t="str">
        <f t="shared" si="517"/>
        <v>-</v>
      </c>
      <c r="AQ782" s="210">
        <f>_xlfn.MAXIFS(Y!$F$61:$J$61, Y!$F$61:$J$61, "&lt;="&amp;AP782)</f>
        <v>0</v>
      </c>
      <c r="AR782" s="210" cm="1">
        <f t="array" ref="AR782">IFERROR(IF(AN782&gt;0, INDEX(Appliances, $W782, MATCH($AQ782, Y!$F$61:$J$61, 0)+3),0), 0)</f>
        <v>0</v>
      </c>
      <c r="AS782" s="64"/>
      <c r="AT782" s="211" t="b">
        <f t="shared" si="505"/>
        <v>0</v>
      </c>
      <c r="AU782" s="211">
        <f t="shared" si="506"/>
        <v>0</v>
      </c>
      <c r="AV782" s="211">
        <f t="shared" si="507"/>
        <v>0</v>
      </c>
      <c r="AW782" s="212">
        <f t="shared" si="518"/>
        <v>0</v>
      </c>
      <c r="AX782" s="213">
        <f t="shared" si="519"/>
        <v>0</v>
      </c>
      <c r="AY782" s="222" t="str">
        <f t="shared" si="520"/>
        <v>-</v>
      </c>
      <c r="AZ782" s="210">
        <f>_xlfn.MAXIFS(Y!$F$61:$J$61, Y!$F$61:$J$61, "&lt;="&amp;AY782)</f>
        <v>0</v>
      </c>
      <c r="BA782" s="210" cm="1">
        <f t="array" ref="BA782">IFERROR(IF(AW782&gt;0, INDEX(Appliances, $W782, MATCH($AQ782, Y!$F$61:$J$61, 0)+3),0), 0)</f>
        <v>0</v>
      </c>
      <c r="BB782" s="64"/>
    </row>
    <row r="783" spans="1:54" s="264" customFormat="1" ht="12" x14ac:dyDescent="0.2">
      <c r="A783" s="64"/>
      <c r="B783" s="251">
        <v>761</v>
      </c>
      <c r="C783" s="255"/>
      <c r="D783" s="255"/>
      <c r="E783" s="256"/>
      <c r="F783" s="257" t="str">
        <f>IFERROR(VLOOKUP(E783, Z!$A$2:$C$4127, 3, FALSE), "")</f>
        <v/>
      </c>
      <c r="G783" s="258"/>
      <c r="H783" s="255"/>
      <c r="I783" s="255"/>
      <c r="J783" s="256"/>
      <c r="K783" s="259"/>
      <c r="L783" s="260"/>
      <c r="M783" s="253">
        <f t="shared" si="502"/>
        <v>0</v>
      </c>
      <c r="N783" s="261"/>
      <c r="O783" s="260"/>
      <c r="P783" s="253">
        <f t="shared" si="508"/>
        <v>0</v>
      </c>
      <c r="Q783" s="261"/>
      <c r="R783" s="260"/>
      <c r="S783" s="262">
        <f t="shared" si="509"/>
        <v>0</v>
      </c>
      <c r="T783" s="268"/>
      <c r="U783" s="263">
        <f t="shared" si="510"/>
        <v>0</v>
      </c>
      <c r="V783" s="64"/>
      <c r="W783" s="210">
        <f t="shared" si="521"/>
        <v>0</v>
      </c>
      <c r="X783" s="210" t="str">
        <f t="shared" si="511"/>
        <v>-</v>
      </c>
      <c r="Y783" s="210" t="e">
        <f>IF(X783, MATCH(J783, Y!$F$62:$H$62, 0), 0)</f>
        <v>#VALUE!</v>
      </c>
      <c r="Z783" s="210" cm="1">
        <f t="array" ref="Z783">IFERROR(IF($X783, INDEX(Appliances, $W783, $Y783+3), 0), 0)</f>
        <v>0</v>
      </c>
      <c r="AA783" s="64"/>
      <c r="AB783" s="211" t="b">
        <f t="shared" si="503"/>
        <v>0</v>
      </c>
      <c r="AC783" s="211" cm="1">
        <f t="array" ref="AC783">IF($AB783, INDEX(Appliances, $W783, 9), 0)</f>
        <v>0</v>
      </c>
      <c r="AD783" s="211" cm="1">
        <f t="array" ref="AD783">IF($AB783, INDEX(Appliances, $W783, 10), 0)</f>
        <v>0</v>
      </c>
      <c r="AE783" s="212">
        <f t="shared" si="512"/>
        <v>0</v>
      </c>
      <c r="AF783" s="213">
        <f t="shared" si="513"/>
        <v>0</v>
      </c>
      <c r="AG783" s="222" t="str">
        <f t="shared" si="514"/>
        <v>-</v>
      </c>
      <c r="AH783" s="210">
        <f>_xlfn.MAXIFS(Y!$F$61:$J$61, Y!$F$61:$J$61, "&lt;="&amp;AG783)</f>
        <v>0</v>
      </c>
      <c r="AI783" s="210" cm="1">
        <f t="array" ref="AI783">IFERROR(IF(AE783&gt;0, INDEX(Appliances, $W783, MATCH($AH783, Y!$F$61:$J$61, 0)+3),0), 0)</f>
        <v>0</v>
      </c>
      <c r="AJ783" s="64"/>
      <c r="AK783" s="211" t="b">
        <f t="shared" si="504"/>
        <v>0</v>
      </c>
      <c r="AL783" s="211" cm="1">
        <f t="array" ref="AL783">IF($AK783, INDEX(Appliances, $W783, 9), 0)</f>
        <v>0</v>
      </c>
      <c r="AM783" s="211" cm="1">
        <f t="array" ref="AM783">IF($AK783, INDEX(Appliances, $W783, 10), 0)</f>
        <v>0</v>
      </c>
      <c r="AN783" s="212">
        <f t="shared" si="515"/>
        <v>0</v>
      </c>
      <c r="AO783" s="213">
        <f t="shared" si="516"/>
        <v>0</v>
      </c>
      <c r="AP783" s="222" t="str">
        <f t="shared" si="517"/>
        <v>-</v>
      </c>
      <c r="AQ783" s="210">
        <f>_xlfn.MAXIFS(Y!$F$61:$J$61, Y!$F$61:$J$61, "&lt;="&amp;AP783)</f>
        <v>0</v>
      </c>
      <c r="AR783" s="210" cm="1">
        <f t="array" ref="AR783">IFERROR(IF(AN783&gt;0, INDEX(Appliances, $W783, MATCH($AQ783, Y!$F$61:$J$61, 0)+3),0), 0)</f>
        <v>0</v>
      </c>
      <c r="AS783" s="64"/>
      <c r="AT783" s="211" t="b">
        <f t="shared" si="505"/>
        <v>0</v>
      </c>
      <c r="AU783" s="211">
        <f t="shared" si="506"/>
        <v>0</v>
      </c>
      <c r="AV783" s="211">
        <f t="shared" si="507"/>
        <v>0</v>
      </c>
      <c r="AW783" s="212">
        <f t="shared" si="518"/>
        <v>0</v>
      </c>
      <c r="AX783" s="213">
        <f t="shared" si="519"/>
        <v>0</v>
      </c>
      <c r="AY783" s="222" t="str">
        <f t="shared" si="520"/>
        <v>-</v>
      </c>
      <c r="AZ783" s="210">
        <f>_xlfn.MAXIFS(Y!$F$61:$J$61, Y!$F$61:$J$61, "&lt;="&amp;AY783)</f>
        <v>0</v>
      </c>
      <c r="BA783" s="210" cm="1">
        <f t="array" ref="BA783">IFERROR(IF(AW783&gt;0, INDEX(Appliances, $W783, MATCH($AQ783, Y!$F$61:$J$61, 0)+3),0), 0)</f>
        <v>0</v>
      </c>
      <c r="BB783" s="64"/>
    </row>
    <row r="784" spans="1:54" s="264" customFormat="1" ht="12" x14ac:dyDescent="0.2">
      <c r="A784" s="64"/>
      <c r="B784" s="251">
        <v>762</v>
      </c>
      <c r="C784" s="255"/>
      <c r="D784" s="255"/>
      <c r="E784" s="256"/>
      <c r="F784" s="257" t="str">
        <f>IFERROR(VLOOKUP(E784, Z!$A$2:$C$4127, 3, FALSE), "")</f>
        <v/>
      </c>
      <c r="G784" s="258"/>
      <c r="H784" s="255"/>
      <c r="I784" s="255"/>
      <c r="J784" s="256"/>
      <c r="K784" s="259"/>
      <c r="L784" s="260"/>
      <c r="M784" s="253">
        <f t="shared" si="502"/>
        <v>0</v>
      </c>
      <c r="N784" s="261"/>
      <c r="O784" s="260"/>
      <c r="P784" s="253">
        <f t="shared" si="508"/>
        <v>0</v>
      </c>
      <c r="Q784" s="261"/>
      <c r="R784" s="260"/>
      <c r="S784" s="262">
        <f t="shared" si="509"/>
        <v>0</v>
      </c>
      <c r="T784" s="268"/>
      <c r="U784" s="263">
        <f t="shared" si="510"/>
        <v>0</v>
      </c>
      <c r="V784" s="64"/>
      <c r="W784" s="210">
        <f t="shared" si="521"/>
        <v>0</v>
      </c>
      <c r="X784" s="210" t="str">
        <f t="shared" si="511"/>
        <v>-</v>
      </c>
      <c r="Y784" s="210" t="e">
        <f>IF(X784, MATCH(J784, Y!$F$62:$H$62, 0), 0)</f>
        <v>#VALUE!</v>
      </c>
      <c r="Z784" s="210" cm="1">
        <f t="array" ref="Z784">IFERROR(IF($X784, INDEX(Appliances, $W784, $Y784+3), 0), 0)</f>
        <v>0</v>
      </c>
      <c r="AA784" s="64"/>
      <c r="AB784" s="211" t="b">
        <f t="shared" si="503"/>
        <v>0</v>
      </c>
      <c r="AC784" s="211" cm="1">
        <f t="array" ref="AC784">IF($AB784, INDEX(Appliances, $W784, 9), 0)</f>
        <v>0</v>
      </c>
      <c r="AD784" s="211" cm="1">
        <f t="array" ref="AD784">IF($AB784, INDEX(Appliances, $W784, 10), 0)</f>
        <v>0</v>
      </c>
      <c r="AE784" s="212">
        <f t="shared" si="512"/>
        <v>0</v>
      </c>
      <c r="AF784" s="213">
        <f t="shared" si="513"/>
        <v>0</v>
      </c>
      <c r="AG784" s="222" t="str">
        <f t="shared" si="514"/>
        <v>-</v>
      </c>
      <c r="AH784" s="210">
        <f>_xlfn.MAXIFS(Y!$F$61:$J$61, Y!$F$61:$J$61, "&lt;="&amp;AG784)</f>
        <v>0</v>
      </c>
      <c r="AI784" s="210" cm="1">
        <f t="array" ref="AI784">IFERROR(IF(AE784&gt;0, INDEX(Appliances, $W784, MATCH($AH784, Y!$F$61:$J$61, 0)+3),0), 0)</f>
        <v>0</v>
      </c>
      <c r="AJ784" s="64"/>
      <c r="AK784" s="211" t="b">
        <f t="shared" si="504"/>
        <v>0</v>
      </c>
      <c r="AL784" s="211" cm="1">
        <f t="array" ref="AL784">IF($AK784, INDEX(Appliances, $W784, 9), 0)</f>
        <v>0</v>
      </c>
      <c r="AM784" s="211" cm="1">
        <f t="array" ref="AM784">IF($AK784, INDEX(Appliances, $W784, 10), 0)</f>
        <v>0</v>
      </c>
      <c r="AN784" s="212">
        <f t="shared" si="515"/>
        <v>0</v>
      </c>
      <c r="AO784" s="213">
        <f t="shared" si="516"/>
        <v>0</v>
      </c>
      <c r="AP784" s="222" t="str">
        <f t="shared" si="517"/>
        <v>-</v>
      </c>
      <c r="AQ784" s="210">
        <f>_xlfn.MAXIFS(Y!$F$61:$J$61, Y!$F$61:$J$61, "&lt;="&amp;AP784)</f>
        <v>0</v>
      </c>
      <c r="AR784" s="210" cm="1">
        <f t="array" ref="AR784">IFERROR(IF(AN784&gt;0, INDEX(Appliances, $W784, MATCH($AQ784, Y!$F$61:$J$61, 0)+3),0), 0)</f>
        <v>0</v>
      </c>
      <c r="AS784" s="64"/>
      <c r="AT784" s="211" t="b">
        <f t="shared" si="505"/>
        <v>0</v>
      </c>
      <c r="AU784" s="211">
        <f t="shared" si="506"/>
        <v>0</v>
      </c>
      <c r="AV784" s="211">
        <f t="shared" si="507"/>
        <v>0</v>
      </c>
      <c r="AW784" s="212">
        <f t="shared" si="518"/>
        <v>0</v>
      </c>
      <c r="AX784" s="213">
        <f t="shared" si="519"/>
        <v>0</v>
      </c>
      <c r="AY784" s="222" t="str">
        <f t="shared" si="520"/>
        <v>-</v>
      </c>
      <c r="AZ784" s="210">
        <f>_xlfn.MAXIFS(Y!$F$61:$J$61, Y!$F$61:$J$61, "&lt;="&amp;AY784)</f>
        <v>0</v>
      </c>
      <c r="BA784" s="210" cm="1">
        <f t="array" ref="BA784">IFERROR(IF(AW784&gt;0, INDEX(Appliances, $W784, MATCH($AQ784, Y!$F$61:$J$61, 0)+3),0), 0)</f>
        <v>0</v>
      </c>
      <c r="BB784" s="64"/>
    </row>
    <row r="785" spans="1:54" s="264" customFormat="1" ht="12" x14ac:dyDescent="0.2">
      <c r="A785" s="64"/>
      <c r="B785" s="251">
        <v>763</v>
      </c>
      <c r="C785" s="255"/>
      <c r="D785" s="255"/>
      <c r="E785" s="256"/>
      <c r="F785" s="257" t="str">
        <f>IFERROR(VLOOKUP(E785, Z!$A$2:$C$4127, 3, FALSE), "")</f>
        <v/>
      </c>
      <c r="G785" s="258"/>
      <c r="H785" s="255"/>
      <c r="I785" s="255"/>
      <c r="J785" s="256"/>
      <c r="K785" s="259"/>
      <c r="L785" s="260"/>
      <c r="M785" s="253">
        <f t="shared" si="502"/>
        <v>0</v>
      </c>
      <c r="N785" s="261"/>
      <c r="O785" s="260"/>
      <c r="P785" s="253">
        <f t="shared" si="508"/>
        <v>0</v>
      </c>
      <c r="Q785" s="261"/>
      <c r="R785" s="260"/>
      <c r="S785" s="262">
        <f t="shared" si="509"/>
        <v>0</v>
      </c>
      <c r="T785" s="268"/>
      <c r="U785" s="263">
        <f t="shared" si="510"/>
        <v>0</v>
      </c>
      <c r="V785" s="64"/>
      <c r="W785" s="210">
        <f t="shared" si="521"/>
        <v>0</v>
      </c>
      <c r="X785" s="210" t="str">
        <f t="shared" si="511"/>
        <v>-</v>
      </c>
      <c r="Y785" s="210" t="e">
        <f>IF(X785, MATCH(J785, Y!$F$62:$H$62, 0), 0)</f>
        <v>#VALUE!</v>
      </c>
      <c r="Z785" s="210" cm="1">
        <f t="array" ref="Z785">IFERROR(IF($X785, INDEX(Appliances, $W785, $Y785+3), 0), 0)</f>
        <v>0</v>
      </c>
      <c r="AA785" s="64"/>
      <c r="AB785" s="211" t="b">
        <f t="shared" si="503"/>
        <v>0</v>
      </c>
      <c r="AC785" s="211" cm="1">
        <f t="array" ref="AC785">IF($AB785, INDEX(Appliances, $W785, 9), 0)</f>
        <v>0</v>
      </c>
      <c r="AD785" s="211" cm="1">
        <f t="array" ref="AD785">IF($AB785, INDEX(Appliances, $W785, 10), 0)</f>
        <v>0</v>
      </c>
      <c r="AE785" s="212">
        <f t="shared" si="512"/>
        <v>0</v>
      </c>
      <c r="AF785" s="213">
        <f t="shared" si="513"/>
        <v>0</v>
      </c>
      <c r="AG785" s="222" t="str">
        <f t="shared" si="514"/>
        <v>-</v>
      </c>
      <c r="AH785" s="210">
        <f>_xlfn.MAXIFS(Y!$F$61:$J$61, Y!$F$61:$J$61, "&lt;="&amp;AG785)</f>
        <v>0</v>
      </c>
      <c r="AI785" s="210" cm="1">
        <f t="array" ref="AI785">IFERROR(IF(AE785&gt;0, INDEX(Appliances, $W785, MATCH($AH785, Y!$F$61:$J$61, 0)+3),0), 0)</f>
        <v>0</v>
      </c>
      <c r="AJ785" s="64"/>
      <c r="AK785" s="211" t="b">
        <f t="shared" si="504"/>
        <v>0</v>
      </c>
      <c r="AL785" s="211" cm="1">
        <f t="array" ref="AL785">IF($AK785, INDEX(Appliances, $W785, 9), 0)</f>
        <v>0</v>
      </c>
      <c r="AM785" s="211" cm="1">
        <f t="array" ref="AM785">IF($AK785, INDEX(Appliances, $W785, 10), 0)</f>
        <v>0</v>
      </c>
      <c r="AN785" s="212">
        <f t="shared" si="515"/>
        <v>0</v>
      </c>
      <c r="AO785" s="213">
        <f t="shared" si="516"/>
        <v>0</v>
      </c>
      <c r="AP785" s="222" t="str">
        <f t="shared" si="517"/>
        <v>-</v>
      </c>
      <c r="AQ785" s="210">
        <f>_xlfn.MAXIFS(Y!$F$61:$J$61, Y!$F$61:$J$61, "&lt;="&amp;AP785)</f>
        <v>0</v>
      </c>
      <c r="AR785" s="210" cm="1">
        <f t="array" ref="AR785">IFERROR(IF(AN785&gt;0, INDEX(Appliances, $W785, MATCH($AQ785, Y!$F$61:$J$61, 0)+3),0), 0)</f>
        <v>0</v>
      </c>
      <c r="AS785" s="64"/>
      <c r="AT785" s="211" t="b">
        <f t="shared" si="505"/>
        <v>0</v>
      </c>
      <c r="AU785" s="211">
        <f t="shared" si="506"/>
        <v>0</v>
      </c>
      <c r="AV785" s="211">
        <f t="shared" si="507"/>
        <v>0</v>
      </c>
      <c r="AW785" s="212">
        <f t="shared" si="518"/>
        <v>0</v>
      </c>
      <c r="AX785" s="213">
        <f t="shared" si="519"/>
        <v>0</v>
      </c>
      <c r="AY785" s="222" t="str">
        <f t="shared" si="520"/>
        <v>-</v>
      </c>
      <c r="AZ785" s="210">
        <f>_xlfn.MAXIFS(Y!$F$61:$J$61, Y!$F$61:$J$61, "&lt;="&amp;AY785)</f>
        <v>0</v>
      </c>
      <c r="BA785" s="210" cm="1">
        <f t="array" ref="BA785">IFERROR(IF(AW785&gt;0, INDEX(Appliances, $W785, MATCH($AQ785, Y!$F$61:$J$61, 0)+3),0), 0)</f>
        <v>0</v>
      </c>
      <c r="BB785" s="64"/>
    </row>
    <row r="786" spans="1:54" s="264" customFormat="1" ht="12" x14ac:dyDescent="0.2">
      <c r="A786" s="64"/>
      <c r="B786" s="251">
        <v>764</v>
      </c>
      <c r="C786" s="255"/>
      <c r="D786" s="255"/>
      <c r="E786" s="256"/>
      <c r="F786" s="257" t="str">
        <f>IFERROR(VLOOKUP(E786, Z!$A$2:$C$4127, 3, FALSE), "")</f>
        <v/>
      </c>
      <c r="G786" s="258"/>
      <c r="H786" s="255"/>
      <c r="I786" s="255"/>
      <c r="J786" s="256"/>
      <c r="K786" s="259"/>
      <c r="L786" s="260"/>
      <c r="M786" s="253">
        <f t="shared" si="502"/>
        <v>0</v>
      </c>
      <c r="N786" s="261"/>
      <c r="O786" s="260"/>
      <c r="P786" s="253">
        <f t="shared" si="508"/>
        <v>0</v>
      </c>
      <c r="Q786" s="261"/>
      <c r="R786" s="260"/>
      <c r="S786" s="262">
        <f t="shared" si="509"/>
        <v>0</v>
      </c>
      <c r="T786" s="268"/>
      <c r="U786" s="263">
        <f t="shared" si="510"/>
        <v>0</v>
      </c>
      <c r="V786" s="64"/>
      <c r="W786" s="210">
        <f t="shared" si="521"/>
        <v>0</v>
      </c>
      <c r="X786" s="210" t="str">
        <f t="shared" si="511"/>
        <v>-</v>
      </c>
      <c r="Y786" s="210" t="e">
        <f>IF(X786, MATCH(J786, Y!$F$62:$H$62, 0), 0)</f>
        <v>#VALUE!</v>
      </c>
      <c r="Z786" s="210" cm="1">
        <f t="array" ref="Z786">IFERROR(IF($X786, INDEX(Appliances, $W786, $Y786+3), 0), 0)</f>
        <v>0</v>
      </c>
      <c r="AA786" s="64"/>
      <c r="AB786" s="211" t="b">
        <f t="shared" si="503"/>
        <v>0</v>
      </c>
      <c r="AC786" s="211" cm="1">
        <f t="array" ref="AC786">IF($AB786, INDEX(Appliances, $W786, 9), 0)</f>
        <v>0</v>
      </c>
      <c r="AD786" s="211" cm="1">
        <f t="array" ref="AD786">IF($AB786, INDEX(Appliances, $W786, 10), 0)</f>
        <v>0</v>
      </c>
      <c r="AE786" s="212">
        <f t="shared" si="512"/>
        <v>0</v>
      </c>
      <c r="AF786" s="213">
        <f t="shared" si="513"/>
        <v>0</v>
      </c>
      <c r="AG786" s="222" t="str">
        <f t="shared" si="514"/>
        <v>-</v>
      </c>
      <c r="AH786" s="210">
        <f>_xlfn.MAXIFS(Y!$F$61:$J$61, Y!$F$61:$J$61, "&lt;="&amp;AG786)</f>
        <v>0</v>
      </c>
      <c r="AI786" s="210" cm="1">
        <f t="array" ref="AI786">IFERROR(IF(AE786&gt;0, INDEX(Appliances, $W786, MATCH($AH786, Y!$F$61:$J$61, 0)+3),0), 0)</f>
        <v>0</v>
      </c>
      <c r="AJ786" s="64"/>
      <c r="AK786" s="211" t="b">
        <f t="shared" si="504"/>
        <v>0</v>
      </c>
      <c r="AL786" s="211" cm="1">
        <f t="array" ref="AL786">IF($AK786, INDEX(Appliances, $W786, 9), 0)</f>
        <v>0</v>
      </c>
      <c r="AM786" s="211" cm="1">
        <f t="array" ref="AM786">IF($AK786, INDEX(Appliances, $W786, 10), 0)</f>
        <v>0</v>
      </c>
      <c r="AN786" s="212">
        <f t="shared" si="515"/>
        <v>0</v>
      </c>
      <c r="AO786" s="213">
        <f t="shared" si="516"/>
        <v>0</v>
      </c>
      <c r="AP786" s="222" t="str">
        <f t="shared" si="517"/>
        <v>-</v>
      </c>
      <c r="AQ786" s="210">
        <f>_xlfn.MAXIFS(Y!$F$61:$J$61, Y!$F$61:$J$61, "&lt;="&amp;AP786)</f>
        <v>0</v>
      </c>
      <c r="AR786" s="210" cm="1">
        <f t="array" ref="AR786">IFERROR(IF(AN786&gt;0, INDEX(Appliances, $W786, MATCH($AQ786, Y!$F$61:$J$61, 0)+3),0), 0)</f>
        <v>0</v>
      </c>
      <c r="AS786" s="64"/>
      <c r="AT786" s="211" t="b">
        <f t="shared" si="505"/>
        <v>0</v>
      </c>
      <c r="AU786" s="211">
        <f t="shared" si="506"/>
        <v>0</v>
      </c>
      <c r="AV786" s="211">
        <f t="shared" si="507"/>
        <v>0</v>
      </c>
      <c r="AW786" s="212">
        <f t="shared" si="518"/>
        <v>0</v>
      </c>
      <c r="AX786" s="213">
        <f t="shared" si="519"/>
        <v>0</v>
      </c>
      <c r="AY786" s="222" t="str">
        <f t="shared" si="520"/>
        <v>-</v>
      </c>
      <c r="AZ786" s="210">
        <f>_xlfn.MAXIFS(Y!$F$61:$J$61, Y!$F$61:$J$61, "&lt;="&amp;AY786)</f>
        <v>0</v>
      </c>
      <c r="BA786" s="210" cm="1">
        <f t="array" ref="BA786">IFERROR(IF(AW786&gt;0, INDEX(Appliances, $W786, MATCH($AQ786, Y!$F$61:$J$61, 0)+3),0), 0)</f>
        <v>0</v>
      </c>
      <c r="BB786" s="64"/>
    </row>
    <row r="787" spans="1:54" s="264" customFormat="1" ht="12" x14ac:dyDescent="0.2">
      <c r="A787" s="64"/>
      <c r="B787" s="251">
        <v>765</v>
      </c>
      <c r="C787" s="255"/>
      <c r="D787" s="255"/>
      <c r="E787" s="256"/>
      <c r="F787" s="257" t="str">
        <f>IFERROR(VLOOKUP(E787, Z!$A$2:$C$4127, 3, FALSE), "")</f>
        <v/>
      </c>
      <c r="G787" s="258"/>
      <c r="H787" s="255"/>
      <c r="I787" s="255"/>
      <c r="J787" s="256"/>
      <c r="K787" s="259"/>
      <c r="L787" s="260"/>
      <c r="M787" s="253">
        <f t="shared" si="502"/>
        <v>0</v>
      </c>
      <c r="N787" s="261"/>
      <c r="O787" s="260"/>
      <c r="P787" s="253">
        <f t="shared" si="508"/>
        <v>0</v>
      </c>
      <c r="Q787" s="261"/>
      <c r="R787" s="260"/>
      <c r="S787" s="262">
        <f t="shared" si="509"/>
        <v>0</v>
      </c>
      <c r="T787" s="268"/>
      <c r="U787" s="263">
        <f t="shared" si="510"/>
        <v>0</v>
      </c>
      <c r="V787" s="64"/>
      <c r="W787" s="210">
        <f t="shared" si="521"/>
        <v>0</v>
      </c>
      <c r="X787" s="210" t="str">
        <f t="shared" si="511"/>
        <v>-</v>
      </c>
      <c r="Y787" s="210" t="e">
        <f>IF(X787, MATCH(J787, Y!$F$62:$H$62, 0), 0)</f>
        <v>#VALUE!</v>
      </c>
      <c r="Z787" s="210" cm="1">
        <f t="array" ref="Z787">IFERROR(IF($X787, INDEX(Appliances, $W787, $Y787+3), 0), 0)</f>
        <v>0</v>
      </c>
      <c r="AA787" s="64"/>
      <c r="AB787" s="211" t="b">
        <f t="shared" si="503"/>
        <v>0</v>
      </c>
      <c r="AC787" s="211" cm="1">
        <f t="array" ref="AC787">IF($AB787, INDEX(Appliances, $W787, 9), 0)</f>
        <v>0</v>
      </c>
      <c r="AD787" s="211" cm="1">
        <f t="array" ref="AD787">IF($AB787, INDEX(Appliances, $W787, 10), 0)</f>
        <v>0</v>
      </c>
      <c r="AE787" s="212">
        <f t="shared" si="512"/>
        <v>0</v>
      </c>
      <c r="AF787" s="213">
        <f t="shared" si="513"/>
        <v>0</v>
      </c>
      <c r="AG787" s="222" t="str">
        <f t="shared" si="514"/>
        <v>-</v>
      </c>
      <c r="AH787" s="210">
        <f>_xlfn.MAXIFS(Y!$F$61:$J$61, Y!$F$61:$J$61, "&lt;="&amp;AG787)</f>
        <v>0</v>
      </c>
      <c r="AI787" s="210" cm="1">
        <f t="array" ref="AI787">IFERROR(IF(AE787&gt;0, INDEX(Appliances, $W787, MATCH($AH787, Y!$F$61:$J$61, 0)+3),0), 0)</f>
        <v>0</v>
      </c>
      <c r="AJ787" s="64"/>
      <c r="AK787" s="211" t="b">
        <f t="shared" si="504"/>
        <v>0</v>
      </c>
      <c r="AL787" s="211" cm="1">
        <f t="array" ref="AL787">IF($AK787, INDEX(Appliances, $W787, 9), 0)</f>
        <v>0</v>
      </c>
      <c r="AM787" s="211" cm="1">
        <f t="array" ref="AM787">IF($AK787, INDEX(Appliances, $W787, 10), 0)</f>
        <v>0</v>
      </c>
      <c r="AN787" s="212">
        <f t="shared" si="515"/>
        <v>0</v>
      </c>
      <c r="AO787" s="213">
        <f t="shared" si="516"/>
        <v>0</v>
      </c>
      <c r="AP787" s="222" t="str">
        <f t="shared" si="517"/>
        <v>-</v>
      </c>
      <c r="AQ787" s="210">
        <f>_xlfn.MAXIFS(Y!$F$61:$J$61, Y!$F$61:$J$61, "&lt;="&amp;AP787)</f>
        <v>0</v>
      </c>
      <c r="AR787" s="210" cm="1">
        <f t="array" ref="AR787">IFERROR(IF(AN787&gt;0, INDEX(Appliances, $W787, MATCH($AQ787, Y!$F$61:$J$61, 0)+3),0), 0)</f>
        <v>0</v>
      </c>
      <c r="AS787" s="64"/>
      <c r="AT787" s="211" t="b">
        <f t="shared" si="505"/>
        <v>0</v>
      </c>
      <c r="AU787" s="211">
        <f t="shared" si="506"/>
        <v>0</v>
      </c>
      <c r="AV787" s="211">
        <f t="shared" si="507"/>
        <v>0</v>
      </c>
      <c r="AW787" s="212">
        <f t="shared" si="518"/>
        <v>0</v>
      </c>
      <c r="AX787" s="213">
        <f t="shared" si="519"/>
        <v>0</v>
      </c>
      <c r="AY787" s="222" t="str">
        <f t="shared" si="520"/>
        <v>-</v>
      </c>
      <c r="AZ787" s="210">
        <f>_xlfn.MAXIFS(Y!$F$61:$J$61, Y!$F$61:$J$61, "&lt;="&amp;AY787)</f>
        <v>0</v>
      </c>
      <c r="BA787" s="210" cm="1">
        <f t="array" ref="BA787">IFERROR(IF(AW787&gt;0, INDEX(Appliances, $W787, MATCH($AQ787, Y!$F$61:$J$61, 0)+3),0), 0)</f>
        <v>0</v>
      </c>
      <c r="BB787" s="64"/>
    </row>
    <row r="788" spans="1:54" s="264" customFormat="1" ht="12" x14ac:dyDescent="0.2">
      <c r="A788" s="64"/>
      <c r="B788" s="251">
        <v>766</v>
      </c>
      <c r="C788" s="255"/>
      <c r="D788" s="255"/>
      <c r="E788" s="256"/>
      <c r="F788" s="257" t="str">
        <f>IFERROR(VLOOKUP(E788, Z!$A$2:$C$4127, 3, FALSE), "")</f>
        <v/>
      </c>
      <c r="G788" s="258"/>
      <c r="H788" s="255"/>
      <c r="I788" s="255"/>
      <c r="J788" s="256"/>
      <c r="K788" s="259"/>
      <c r="L788" s="260"/>
      <c r="M788" s="253">
        <f t="shared" si="502"/>
        <v>0</v>
      </c>
      <c r="N788" s="261"/>
      <c r="O788" s="260"/>
      <c r="P788" s="253">
        <f t="shared" si="508"/>
        <v>0</v>
      </c>
      <c r="Q788" s="261"/>
      <c r="R788" s="260"/>
      <c r="S788" s="262">
        <f t="shared" si="509"/>
        <v>0</v>
      </c>
      <c r="T788" s="268"/>
      <c r="U788" s="263">
        <f t="shared" si="510"/>
        <v>0</v>
      </c>
      <c r="V788" s="64"/>
      <c r="W788" s="210">
        <f t="shared" si="521"/>
        <v>0</v>
      </c>
      <c r="X788" s="210" t="str">
        <f t="shared" si="511"/>
        <v>-</v>
      </c>
      <c r="Y788" s="210" t="e">
        <f>IF(X788, MATCH(J788, Y!$F$62:$H$62, 0), 0)</f>
        <v>#VALUE!</v>
      </c>
      <c r="Z788" s="210" cm="1">
        <f t="array" ref="Z788">IFERROR(IF($X788, INDEX(Appliances, $W788, $Y788+3), 0), 0)</f>
        <v>0</v>
      </c>
      <c r="AA788" s="64"/>
      <c r="AB788" s="211" t="b">
        <f t="shared" si="503"/>
        <v>0</v>
      </c>
      <c r="AC788" s="211" cm="1">
        <f t="array" ref="AC788">IF($AB788, INDEX(Appliances, $W788, 9), 0)</f>
        <v>0</v>
      </c>
      <c r="AD788" s="211" cm="1">
        <f t="array" ref="AD788">IF($AB788, INDEX(Appliances, $W788, 10), 0)</f>
        <v>0</v>
      </c>
      <c r="AE788" s="212">
        <f t="shared" si="512"/>
        <v>0</v>
      </c>
      <c r="AF788" s="213">
        <f t="shared" si="513"/>
        <v>0</v>
      </c>
      <c r="AG788" s="222" t="str">
        <f t="shared" si="514"/>
        <v>-</v>
      </c>
      <c r="AH788" s="210">
        <f>_xlfn.MAXIFS(Y!$F$61:$J$61, Y!$F$61:$J$61, "&lt;="&amp;AG788)</f>
        <v>0</v>
      </c>
      <c r="AI788" s="210" cm="1">
        <f t="array" ref="AI788">IFERROR(IF(AE788&gt;0, INDEX(Appliances, $W788, MATCH($AH788, Y!$F$61:$J$61, 0)+3),0), 0)</f>
        <v>0</v>
      </c>
      <c r="AJ788" s="64"/>
      <c r="AK788" s="211" t="b">
        <f t="shared" si="504"/>
        <v>0</v>
      </c>
      <c r="AL788" s="211" cm="1">
        <f t="array" ref="AL788">IF($AK788, INDEX(Appliances, $W788, 9), 0)</f>
        <v>0</v>
      </c>
      <c r="AM788" s="211" cm="1">
        <f t="array" ref="AM788">IF($AK788, INDEX(Appliances, $W788, 10), 0)</f>
        <v>0</v>
      </c>
      <c r="AN788" s="212">
        <f t="shared" si="515"/>
        <v>0</v>
      </c>
      <c r="AO788" s="213">
        <f t="shared" si="516"/>
        <v>0</v>
      </c>
      <c r="AP788" s="222" t="str">
        <f t="shared" si="517"/>
        <v>-</v>
      </c>
      <c r="AQ788" s="210">
        <f>_xlfn.MAXIFS(Y!$F$61:$J$61, Y!$F$61:$J$61, "&lt;="&amp;AP788)</f>
        <v>0</v>
      </c>
      <c r="AR788" s="210" cm="1">
        <f t="array" ref="AR788">IFERROR(IF(AN788&gt;0, INDEX(Appliances, $W788, MATCH($AQ788, Y!$F$61:$J$61, 0)+3),0), 0)</f>
        <v>0</v>
      </c>
      <c r="AS788" s="64"/>
      <c r="AT788" s="211" t="b">
        <f t="shared" si="505"/>
        <v>0</v>
      </c>
      <c r="AU788" s="211">
        <f t="shared" si="506"/>
        <v>0</v>
      </c>
      <c r="AV788" s="211">
        <f t="shared" si="507"/>
        <v>0</v>
      </c>
      <c r="AW788" s="212">
        <f t="shared" si="518"/>
        <v>0</v>
      </c>
      <c r="AX788" s="213">
        <f t="shared" si="519"/>
        <v>0</v>
      </c>
      <c r="AY788" s="222" t="str">
        <f t="shared" si="520"/>
        <v>-</v>
      </c>
      <c r="AZ788" s="210">
        <f>_xlfn.MAXIFS(Y!$F$61:$J$61, Y!$F$61:$J$61, "&lt;="&amp;AY788)</f>
        <v>0</v>
      </c>
      <c r="BA788" s="210" cm="1">
        <f t="array" ref="BA788">IFERROR(IF(AW788&gt;0, INDEX(Appliances, $W788, MATCH($AQ788, Y!$F$61:$J$61, 0)+3),0), 0)</f>
        <v>0</v>
      </c>
      <c r="BB788" s="64"/>
    </row>
    <row r="789" spans="1:54" s="264" customFormat="1" ht="12" x14ac:dyDescent="0.2">
      <c r="A789" s="64"/>
      <c r="B789" s="251">
        <v>767</v>
      </c>
      <c r="C789" s="255"/>
      <c r="D789" s="255"/>
      <c r="E789" s="256"/>
      <c r="F789" s="257" t="str">
        <f>IFERROR(VLOOKUP(E789, Z!$A$2:$C$4127, 3, FALSE), "")</f>
        <v/>
      </c>
      <c r="G789" s="258"/>
      <c r="H789" s="255"/>
      <c r="I789" s="255"/>
      <c r="J789" s="256"/>
      <c r="K789" s="259"/>
      <c r="L789" s="260"/>
      <c r="M789" s="253">
        <f t="shared" si="502"/>
        <v>0</v>
      </c>
      <c r="N789" s="261"/>
      <c r="O789" s="260"/>
      <c r="P789" s="253">
        <f t="shared" si="508"/>
        <v>0</v>
      </c>
      <c r="Q789" s="261"/>
      <c r="R789" s="260"/>
      <c r="S789" s="262">
        <f t="shared" si="509"/>
        <v>0</v>
      </c>
      <c r="T789" s="268"/>
      <c r="U789" s="263">
        <f t="shared" si="510"/>
        <v>0</v>
      </c>
      <c r="V789" s="64"/>
      <c r="W789" s="210">
        <f t="shared" si="521"/>
        <v>0</v>
      </c>
      <c r="X789" s="210" t="str">
        <f t="shared" si="511"/>
        <v>-</v>
      </c>
      <c r="Y789" s="210" t="e">
        <f>IF(X789, MATCH(J789, Y!$F$62:$H$62, 0), 0)</f>
        <v>#VALUE!</v>
      </c>
      <c r="Z789" s="210" cm="1">
        <f t="array" ref="Z789">IFERROR(IF($X789, INDEX(Appliances, $W789, $Y789+3), 0), 0)</f>
        <v>0</v>
      </c>
      <c r="AA789" s="64"/>
      <c r="AB789" s="211" t="b">
        <f t="shared" si="503"/>
        <v>0</v>
      </c>
      <c r="AC789" s="211" cm="1">
        <f t="array" ref="AC789">IF($AB789, INDEX(Appliances, $W789, 9), 0)</f>
        <v>0</v>
      </c>
      <c r="AD789" s="211" cm="1">
        <f t="array" ref="AD789">IF($AB789, INDEX(Appliances, $W789, 10), 0)</f>
        <v>0</v>
      </c>
      <c r="AE789" s="212">
        <f t="shared" si="512"/>
        <v>0</v>
      </c>
      <c r="AF789" s="213">
        <f t="shared" si="513"/>
        <v>0</v>
      </c>
      <c r="AG789" s="222" t="str">
        <f t="shared" si="514"/>
        <v>-</v>
      </c>
      <c r="AH789" s="210">
        <f>_xlfn.MAXIFS(Y!$F$61:$J$61, Y!$F$61:$J$61, "&lt;="&amp;AG789)</f>
        <v>0</v>
      </c>
      <c r="AI789" s="210" cm="1">
        <f t="array" ref="AI789">IFERROR(IF(AE789&gt;0, INDEX(Appliances, $W789, MATCH($AH789, Y!$F$61:$J$61, 0)+3),0), 0)</f>
        <v>0</v>
      </c>
      <c r="AJ789" s="64"/>
      <c r="AK789" s="211" t="b">
        <f t="shared" si="504"/>
        <v>0</v>
      </c>
      <c r="AL789" s="211" cm="1">
        <f t="array" ref="AL789">IF($AK789, INDEX(Appliances, $W789, 9), 0)</f>
        <v>0</v>
      </c>
      <c r="AM789" s="211" cm="1">
        <f t="array" ref="AM789">IF($AK789, INDEX(Appliances, $W789, 10), 0)</f>
        <v>0</v>
      </c>
      <c r="AN789" s="212">
        <f t="shared" si="515"/>
        <v>0</v>
      </c>
      <c r="AO789" s="213">
        <f t="shared" si="516"/>
        <v>0</v>
      </c>
      <c r="AP789" s="222" t="str">
        <f t="shared" si="517"/>
        <v>-</v>
      </c>
      <c r="AQ789" s="210">
        <f>_xlfn.MAXIFS(Y!$F$61:$J$61, Y!$F$61:$J$61, "&lt;="&amp;AP789)</f>
        <v>0</v>
      </c>
      <c r="AR789" s="210" cm="1">
        <f t="array" ref="AR789">IFERROR(IF(AN789&gt;0, INDEX(Appliances, $W789, MATCH($AQ789, Y!$F$61:$J$61, 0)+3),0), 0)</f>
        <v>0</v>
      </c>
      <c r="AS789" s="64"/>
      <c r="AT789" s="211" t="b">
        <f t="shared" si="505"/>
        <v>0</v>
      </c>
      <c r="AU789" s="211">
        <f t="shared" si="506"/>
        <v>0</v>
      </c>
      <c r="AV789" s="211">
        <f t="shared" si="507"/>
        <v>0</v>
      </c>
      <c r="AW789" s="212">
        <f t="shared" si="518"/>
        <v>0</v>
      </c>
      <c r="AX789" s="213">
        <f t="shared" si="519"/>
        <v>0</v>
      </c>
      <c r="AY789" s="222" t="str">
        <f t="shared" si="520"/>
        <v>-</v>
      </c>
      <c r="AZ789" s="210">
        <f>_xlfn.MAXIFS(Y!$F$61:$J$61, Y!$F$61:$J$61, "&lt;="&amp;AY789)</f>
        <v>0</v>
      </c>
      <c r="BA789" s="210" cm="1">
        <f t="array" ref="BA789">IFERROR(IF(AW789&gt;0, INDEX(Appliances, $W789, MATCH($AQ789, Y!$F$61:$J$61, 0)+3),0), 0)</f>
        <v>0</v>
      </c>
      <c r="BB789" s="64"/>
    </row>
    <row r="790" spans="1:54" s="264" customFormat="1" ht="12" x14ac:dyDescent="0.2">
      <c r="A790" s="64"/>
      <c r="B790" s="251">
        <v>768</v>
      </c>
      <c r="C790" s="255"/>
      <c r="D790" s="255"/>
      <c r="E790" s="256"/>
      <c r="F790" s="257" t="str">
        <f>IFERROR(VLOOKUP(E790, Z!$A$2:$C$4127, 3, FALSE), "")</f>
        <v/>
      </c>
      <c r="G790" s="258"/>
      <c r="H790" s="255"/>
      <c r="I790" s="255"/>
      <c r="J790" s="256"/>
      <c r="K790" s="259"/>
      <c r="L790" s="260"/>
      <c r="M790" s="253">
        <f t="shared" ref="M790:M853" si="522">$AF790</f>
        <v>0</v>
      </c>
      <c r="N790" s="261"/>
      <c r="O790" s="260"/>
      <c r="P790" s="253">
        <f t="shared" si="508"/>
        <v>0</v>
      </c>
      <c r="Q790" s="261"/>
      <c r="R790" s="260"/>
      <c r="S790" s="262">
        <f t="shared" si="509"/>
        <v>0</v>
      </c>
      <c r="T790" s="268"/>
      <c r="U790" s="263">
        <f t="shared" si="510"/>
        <v>0</v>
      </c>
      <c r="V790" s="64"/>
      <c r="W790" s="210">
        <f t="shared" si="521"/>
        <v>0</v>
      </c>
      <c r="X790" s="210" t="str">
        <f t="shared" si="511"/>
        <v>-</v>
      </c>
      <c r="Y790" s="210" t="e">
        <f>IF(X790, MATCH(J790, Y!$F$62:$H$62, 0), 0)</f>
        <v>#VALUE!</v>
      </c>
      <c r="Z790" s="210" cm="1">
        <f t="array" ref="Z790">IFERROR(IF($X790, INDEX(Appliances, $W790, $Y790+3), 0), 0)</f>
        <v>0</v>
      </c>
      <c r="AA790" s="64"/>
      <c r="AB790" s="211" t="b">
        <f t="shared" si="503"/>
        <v>0</v>
      </c>
      <c r="AC790" s="211" cm="1">
        <f t="array" ref="AC790">IF($AB790, INDEX(Appliances, $W790, 9), 0)</f>
        <v>0</v>
      </c>
      <c r="AD790" s="211" cm="1">
        <f t="array" ref="AD790">IF($AB790, INDEX(Appliances, $W790, 10), 0)</f>
        <v>0</v>
      </c>
      <c r="AE790" s="212">
        <f t="shared" si="512"/>
        <v>0</v>
      </c>
      <c r="AF790" s="213">
        <f t="shared" si="513"/>
        <v>0</v>
      </c>
      <c r="AG790" s="222" t="str">
        <f t="shared" si="514"/>
        <v>-</v>
      </c>
      <c r="AH790" s="210">
        <f>_xlfn.MAXIFS(Y!$F$61:$J$61, Y!$F$61:$J$61, "&lt;="&amp;AG790)</f>
        <v>0</v>
      </c>
      <c r="AI790" s="210" cm="1">
        <f t="array" ref="AI790">IFERROR(IF(AE790&gt;0, INDEX(Appliances, $W790, MATCH($AH790, Y!$F$61:$J$61, 0)+3),0), 0)</f>
        <v>0</v>
      </c>
      <c r="AJ790" s="64"/>
      <c r="AK790" s="211" t="b">
        <f t="shared" si="504"/>
        <v>0</v>
      </c>
      <c r="AL790" s="211" cm="1">
        <f t="array" ref="AL790">IF($AK790, INDEX(Appliances, $W790, 9), 0)</f>
        <v>0</v>
      </c>
      <c r="AM790" s="211" cm="1">
        <f t="array" ref="AM790">IF($AK790, INDEX(Appliances, $W790, 10), 0)</f>
        <v>0</v>
      </c>
      <c r="AN790" s="212">
        <f t="shared" si="515"/>
        <v>0</v>
      </c>
      <c r="AO790" s="213">
        <f t="shared" si="516"/>
        <v>0</v>
      </c>
      <c r="AP790" s="222" t="str">
        <f t="shared" si="517"/>
        <v>-</v>
      </c>
      <c r="AQ790" s="210">
        <f>_xlfn.MAXIFS(Y!$F$61:$J$61, Y!$F$61:$J$61, "&lt;="&amp;AP790)</f>
        <v>0</v>
      </c>
      <c r="AR790" s="210" cm="1">
        <f t="array" ref="AR790">IFERROR(IF(AN790&gt;0, INDEX(Appliances, $W790, MATCH($AQ790, Y!$F$61:$J$61, 0)+3),0), 0)</f>
        <v>0</v>
      </c>
      <c r="AS790" s="64"/>
      <c r="AT790" s="211" t="b">
        <f t="shared" si="505"/>
        <v>0</v>
      </c>
      <c r="AU790" s="211">
        <f t="shared" si="506"/>
        <v>0</v>
      </c>
      <c r="AV790" s="211">
        <f t="shared" si="507"/>
        <v>0</v>
      </c>
      <c r="AW790" s="212">
        <f t="shared" si="518"/>
        <v>0</v>
      </c>
      <c r="AX790" s="213">
        <f t="shared" si="519"/>
        <v>0</v>
      </c>
      <c r="AY790" s="222" t="str">
        <f t="shared" si="520"/>
        <v>-</v>
      </c>
      <c r="AZ790" s="210">
        <f>_xlfn.MAXIFS(Y!$F$61:$J$61, Y!$F$61:$J$61, "&lt;="&amp;AY790)</f>
        <v>0</v>
      </c>
      <c r="BA790" s="210" cm="1">
        <f t="array" ref="BA790">IFERROR(IF(AW790&gt;0, INDEX(Appliances, $W790, MATCH($AQ790, Y!$F$61:$J$61, 0)+3),0), 0)</f>
        <v>0</v>
      </c>
      <c r="BB790" s="64"/>
    </row>
    <row r="791" spans="1:54" s="264" customFormat="1" ht="12" x14ac:dyDescent="0.2">
      <c r="A791" s="64"/>
      <c r="B791" s="251">
        <v>769</v>
      </c>
      <c r="C791" s="255"/>
      <c r="D791" s="255"/>
      <c r="E791" s="256"/>
      <c r="F791" s="257" t="str">
        <f>IFERROR(VLOOKUP(E791, Z!$A$2:$C$4127, 3, FALSE), "")</f>
        <v/>
      </c>
      <c r="G791" s="258"/>
      <c r="H791" s="255"/>
      <c r="I791" s="255"/>
      <c r="J791" s="256"/>
      <c r="K791" s="259"/>
      <c r="L791" s="260"/>
      <c r="M791" s="253">
        <f t="shared" si="522"/>
        <v>0</v>
      </c>
      <c r="N791" s="261"/>
      <c r="O791" s="260"/>
      <c r="P791" s="253">
        <f t="shared" si="508"/>
        <v>0</v>
      </c>
      <c r="Q791" s="261"/>
      <c r="R791" s="260"/>
      <c r="S791" s="262">
        <f t="shared" si="509"/>
        <v>0</v>
      </c>
      <c r="T791" s="268"/>
      <c r="U791" s="263">
        <f t="shared" si="510"/>
        <v>0</v>
      </c>
      <c r="V791" s="64"/>
      <c r="W791" s="210">
        <f t="shared" si="521"/>
        <v>0</v>
      </c>
      <c r="X791" s="210" t="str">
        <f t="shared" si="511"/>
        <v>-</v>
      </c>
      <c r="Y791" s="210" t="e">
        <f>IF(X791, MATCH(J791, Y!$F$62:$H$62, 0), 0)</f>
        <v>#VALUE!</v>
      </c>
      <c r="Z791" s="210" cm="1">
        <f t="array" ref="Z791">IFERROR(IF($X791, INDEX(Appliances, $W791, $Y791+3), 0), 0)</f>
        <v>0</v>
      </c>
      <c r="AA791" s="64"/>
      <c r="AB791" s="211" t="b">
        <f t="shared" ref="AB791:AB854" si="523">IF(OR($W791=9, $W791&gt;=12), TRUE, FALSE)</f>
        <v>0</v>
      </c>
      <c r="AC791" s="211" cm="1">
        <f t="array" ref="AC791">IF($AB791, INDEX(Appliances, $W791, 9), 0)</f>
        <v>0</v>
      </c>
      <c r="AD791" s="211" cm="1">
        <f t="array" ref="AD791">IF($AB791, INDEX(Appliances, $W791, 10), 0)</f>
        <v>0</v>
      </c>
      <c r="AE791" s="212">
        <f t="shared" si="512"/>
        <v>0</v>
      </c>
      <c r="AF791" s="213">
        <f t="shared" si="513"/>
        <v>0</v>
      </c>
      <c r="AG791" s="222" t="str">
        <f t="shared" si="514"/>
        <v>-</v>
      </c>
      <c r="AH791" s="210">
        <f>_xlfn.MAXIFS(Y!$F$61:$J$61, Y!$F$61:$J$61, "&lt;="&amp;AG791)</f>
        <v>0</v>
      </c>
      <c r="AI791" s="210" cm="1">
        <f t="array" ref="AI791">IFERROR(IF(AE791&gt;0, INDEX(Appliances, $W791, MATCH($AH791, Y!$F$61:$J$61, 0)+3),0), 0)</f>
        <v>0</v>
      </c>
      <c r="AJ791" s="64"/>
      <c r="AK791" s="211" t="b">
        <f t="shared" ref="AK791:AK854" si="524">IF($W791=11, TRUE, FALSE)</f>
        <v>0</v>
      </c>
      <c r="AL791" s="211" cm="1">
        <f t="array" ref="AL791">IF($AK791, INDEX(Appliances, $W791, 9), 0)</f>
        <v>0</v>
      </c>
      <c r="AM791" s="211" cm="1">
        <f t="array" ref="AM791">IF($AK791, INDEX(Appliances, $W791, 10), 0)</f>
        <v>0</v>
      </c>
      <c r="AN791" s="212">
        <f t="shared" si="515"/>
        <v>0</v>
      </c>
      <c r="AO791" s="213">
        <f t="shared" si="516"/>
        <v>0</v>
      </c>
      <c r="AP791" s="222" t="str">
        <f t="shared" si="517"/>
        <v>-</v>
      </c>
      <c r="AQ791" s="210">
        <f>_xlfn.MAXIFS(Y!$F$61:$J$61, Y!$F$61:$J$61, "&lt;="&amp;AP791)</f>
        <v>0</v>
      </c>
      <c r="AR791" s="210" cm="1">
        <f t="array" ref="AR791">IFERROR(IF(AN791&gt;0, INDEX(Appliances, $W791, MATCH($AQ791, Y!$F$61:$J$61, 0)+3),0), 0)</f>
        <v>0</v>
      </c>
      <c r="AS791" s="64"/>
      <c r="AT791" s="211" t="b">
        <f t="shared" ref="AT791:AT854" si="525">IF(OR($W791=11, $W791=10), TRUE, FALSE)</f>
        <v>0</v>
      </c>
      <c r="AU791" s="211">
        <f t="shared" si="506"/>
        <v>0</v>
      </c>
      <c r="AV791" s="211">
        <f t="shared" si="507"/>
        <v>0</v>
      </c>
      <c r="AW791" s="212">
        <f t="shared" si="518"/>
        <v>0</v>
      </c>
      <c r="AX791" s="213">
        <f t="shared" si="519"/>
        <v>0</v>
      </c>
      <c r="AY791" s="222" t="str">
        <f t="shared" si="520"/>
        <v>-</v>
      </c>
      <c r="AZ791" s="210">
        <f>_xlfn.MAXIFS(Y!$F$61:$J$61, Y!$F$61:$J$61, "&lt;="&amp;AY791)</f>
        <v>0</v>
      </c>
      <c r="BA791" s="210" cm="1">
        <f t="array" ref="BA791">IFERROR(IF(AW791&gt;0, INDEX(Appliances, $W791, MATCH($AQ791, Y!$F$61:$J$61, 0)+3),0), 0)</f>
        <v>0</v>
      </c>
      <c r="BB791" s="64"/>
    </row>
    <row r="792" spans="1:54" s="264" customFormat="1" ht="12" x14ac:dyDescent="0.2">
      <c r="A792" s="64"/>
      <c r="B792" s="251">
        <v>770</v>
      </c>
      <c r="C792" s="255"/>
      <c r="D792" s="255"/>
      <c r="E792" s="256"/>
      <c r="F792" s="257" t="str">
        <f>IFERROR(VLOOKUP(E792, Z!$A$2:$C$4127, 3, FALSE), "")</f>
        <v/>
      </c>
      <c r="G792" s="258"/>
      <c r="H792" s="255"/>
      <c r="I792" s="255"/>
      <c r="J792" s="256"/>
      <c r="K792" s="259"/>
      <c r="L792" s="260"/>
      <c r="M792" s="253">
        <f t="shared" si="522"/>
        <v>0</v>
      </c>
      <c r="N792" s="261"/>
      <c r="O792" s="260"/>
      <c r="P792" s="253">
        <f t="shared" si="508"/>
        <v>0</v>
      </c>
      <c r="Q792" s="261"/>
      <c r="R792" s="260"/>
      <c r="S792" s="262">
        <f t="shared" si="509"/>
        <v>0</v>
      </c>
      <c r="T792" s="268"/>
      <c r="U792" s="263">
        <f t="shared" si="510"/>
        <v>0</v>
      </c>
      <c r="V792" s="64"/>
      <c r="W792" s="210">
        <f t="shared" si="521"/>
        <v>0</v>
      </c>
      <c r="X792" s="210" t="str">
        <f t="shared" si="511"/>
        <v>-</v>
      </c>
      <c r="Y792" s="210" t="e">
        <f>IF(X792, MATCH(J792, Y!$F$62:$H$62, 0), 0)</f>
        <v>#VALUE!</v>
      </c>
      <c r="Z792" s="210" cm="1">
        <f t="array" ref="Z792">IFERROR(IF($X792, INDEX(Appliances, $W792, $Y792+3), 0), 0)</f>
        <v>0</v>
      </c>
      <c r="AA792" s="64"/>
      <c r="AB792" s="211" t="b">
        <f t="shared" si="523"/>
        <v>0</v>
      </c>
      <c r="AC792" s="211" cm="1">
        <f t="array" ref="AC792">IF($AB792, INDEX(Appliances, $W792, 9), 0)</f>
        <v>0</v>
      </c>
      <c r="AD792" s="211" cm="1">
        <f t="array" ref="AD792">IF($AB792, INDEX(Appliances, $W792, 10), 0)</f>
        <v>0</v>
      </c>
      <c r="AE792" s="212">
        <f t="shared" si="512"/>
        <v>0</v>
      </c>
      <c r="AF792" s="213">
        <f t="shared" si="513"/>
        <v>0</v>
      </c>
      <c r="AG792" s="222" t="str">
        <f t="shared" si="514"/>
        <v>-</v>
      </c>
      <c r="AH792" s="210">
        <f>_xlfn.MAXIFS(Y!$F$61:$J$61, Y!$F$61:$J$61, "&lt;="&amp;AG792)</f>
        <v>0</v>
      </c>
      <c r="AI792" s="210" cm="1">
        <f t="array" ref="AI792">IFERROR(IF(AE792&gt;0, INDEX(Appliances, $W792, MATCH($AH792, Y!$F$61:$J$61, 0)+3),0), 0)</f>
        <v>0</v>
      </c>
      <c r="AJ792" s="64"/>
      <c r="AK792" s="211" t="b">
        <f t="shared" si="524"/>
        <v>0</v>
      </c>
      <c r="AL792" s="211" cm="1">
        <f t="array" ref="AL792">IF($AK792, INDEX(Appliances, $W792, 9), 0)</f>
        <v>0</v>
      </c>
      <c r="AM792" s="211" cm="1">
        <f t="array" ref="AM792">IF($AK792, INDEX(Appliances, $W792, 10), 0)</f>
        <v>0</v>
      </c>
      <c r="AN792" s="212">
        <f t="shared" si="515"/>
        <v>0</v>
      </c>
      <c r="AO792" s="213">
        <f t="shared" si="516"/>
        <v>0</v>
      </c>
      <c r="AP792" s="222" t="str">
        <f t="shared" si="517"/>
        <v>-</v>
      </c>
      <c r="AQ792" s="210">
        <f>_xlfn.MAXIFS(Y!$F$61:$J$61, Y!$F$61:$J$61, "&lt;="&amp;AP792)</f>
        <v>0</v>
      </c>
      <c r="AR792" s="210" cm="1">
        <f t="array" ref="AR792">IFERROR(IF(AN792&gt;0, INDEX(Appliances, $W792, MATCH($AQ792, Y!$F$61:$J$61, 0)+3),0), 0)</f>
        <v>0</v>
      </c>
      <c r="AS792" s="64"/>
      <c r="AT792" s="211" t="b">
        <f t="shared" si="525"/>
        <v>0</v>
      </c>
      <c r="AU792" s="211">
        <f t="shared" si="506"/>
        <v>0</v>
      </c>
      <c r="AV792" s="211">
        <f t="shared" si="507"/>
        <v>0</v>
      </c>
      <c r="AW792" s="212">
        <f t="shared" si="518"/>
        <v>0</v>
      </c>
      <c r="AX792" s="213">
        <f t="shared" si="519"/>
        <v>0</v>
      </c>
      <c r="AY792" s="222" t="str">
        <f t="shared" si="520"/>
        <v>-</v>
      </c>
      <c r="AZ792" s="210">
        <f>_xlfn.MAXIFS(Y!$F$61:$J$61, Y!$F$61:$J$61, "&lt;="&amp;AY792)</f>
        <v>0</v>
      </c>
      <c r="BA792" s="210" cm="1">
        <f t="array" ref="BA792">IFERROR(IF(AW792&gt;0, INDEX(Appliances, $W792, MATCH($AQ792, Y!$F$61:$J$61, 0)+3),0), 0)</f>
        <v>0</v>
      </c>
      <c r="BB792" s="64"/>
    </row>
    <row r="793" spans="1:54" s="264" customFormat="1" ht="12" x14ac:dyDescent="0.2">
      <c r="A793" s="64"/>
      <c r="B793" s="251">
        <v>771</v>
      </c>
      <c r="C793" s="255"/>
      <c r="D793" s="255"/>
      <c r="E793" s="256"/>
      <c r="F793" s="257" t="str">
        <f>IFERROR(VLOOKUP(E793, Z!$A$2:$C$4127, 3, FALSE), "")</f>
        <v/>
      </c>
      <c r="G793" s="258"/>
      <c r="H793" s="255"/>
      <c r="I793" s="255"/>
      <c r="J793" s="256"/>
      <c r="K793" s="259"/>
      <c r="L793" s="260"/>
      <c r="M793" s="253">
        <f t="shared" si="522"/>
        <v>0</v>
      </c>
      <c r="N793" s="261"/>
      <c r="O793" s="260"/>
      <c r="P793" s="253">
        <f t="shared" si="508"/>
        <v>0</v>
      </c>
      <c r="Q793" s="261"/>
      <c r="R793" s="260"/>
      <c r="S793" s="262">
        <f t="shared" si="509"/>
        <v>0</v>
      </c>
      <c r="T793" s="268"/>
      <c r="U793" s="263">
        <f t="shared" si="510"/>
        <v>0</v>
      </c>
      <c r="V793" s="64"/>
      <c r="W793" s="210">
        <f t="shared" si="521"/>
        <v>0</v>
      </c>
      <c r="X793" s="210" t="str">
        <f t="shared" si="511"/>
        <v>-</v>
      </c>
      <c r="Y793" s="210" t="e">
        <f>IF(X793, MATCH(J793, Y!$F$62:$H$62, 0), 0)</f>
        <v>#VALUE!</v>
      </c>
      <c r="Z793" s="210" cm="1">
        <f t="array" ref="Z793">IFERROR(IF($X793, INDEX(Appliances, $W793, $Y793+3), 0), 0)</f>
        <v>0</v>
      </c>
      <c r="AA793" s="64"/>
      <c r="AB793" s="211" t="b">
        <f t="shared" si="523"/>
        <v>0</v>
      </c>
      <c r="AC793" s="211" cm="1">
        <f t="array" ref="AC793">IF($AB793, INDEX(Appliances, $W793, 9), 0)</f>
        <v>0</v>
      </c>
      <c r="AD793" s="211" cm="1">
        <f t="array" ref="AD793">IF($AB793, INDEX(Appliances, $W793, 10), 0)</f>
        <v>0</v>
      </c>
      <c r="AE793" s="212">
        <f t="shared" si="512"/>
        <v>0</v>
      </c>
      <c r="AF793" s="213">
        <f t="shared" si="513"/>
        <v>0</v>
      </c>
      <c r="AG793" s="222" t="str">
        <f t="shared" si="514"/>
        <v>-</v>
      </c>
      <c r="AH793" s="210">
        <f>_xlfn.MAXIFS(Y!$F$61:$J$61, Y!$F$61:$J$61, "&lt;="&amp;AG793)</f>
        <v>0</v>
      </c>
      <c r="AI793" s="210" cm="1">
        <f t="array" ref="AI793">IFERROR(IF(AE793&gt;0, INDEX(Appliances, $W793, MATCH($AH793, Y!$F$61:$J$61, 0)+3),0), 0)</f>
        <v>0</v>
      </c>
      <c r="AJ793" s="64"/>
      <c r="AK793" s="211" t="b">
        <f t="shared" si="524"/>
        <v>0</v>
      </c>
      <c r="AL793" s="211" cm="1">
        <f t="array" ref="AL793">IF($AK793, INDEX(Appliances, $W793, 9), 0)</f>
        <v>0</v>
      </c>
      <c r="AM793" s="211" cm="1">
        <f t="array" ref="AM793">IF($AK793, INDEX(Appliances, $W793, 10), 0)</f>
        <v>0</v>
      </c>
      <c r="AN793" s="212">
        <f t="shared" si="515"/>
        <v>0</v>
      </c>
      <c r="AO793" s="213">
        <f t="shared" si="516"/>
        <v>0</v>
      </c>
      <c r="AP793" s="222" t="str">
        <f t="shared" si="517"/>
        <v>-</v>
      </c>
      <c r="AQ793" s="210">
        <f>_xlfn.MAXIFS(Y!$F$61:$J$61, Y!$F$61:$J$61, "&lt;="&amp;AP793)</f>
        <v>0</v>
      </c>
      <c r="AR793" s="210" cm="1">
        <f t="array" ref="AR793">IFERROR(IF(AN793&gt;0, INDEX(Appliances, $W793, MATCH($AQ793, Y!$F$61:$J$61, 0)+3),0), 0)</f>
        <v>0</v>
      </c>
      <c r="AS793" s="64"/>
      <c r="AT793" s="211" t="b">
        <f t="shared" si="525"/>
        <v>0</v>
      </c>
      <c r="AU793" s="211">
        <f t="shared" si="506"/>
        <v>0</v>
      </c>
      <c r="AV793" s="211">
        <f t="shared" si="507"/>
        <v>0</v>
      </c>
      <c r="AW793" s="212">
        <f t="shared" si="518"/>
        <v>0</v>
      </c>
      <c r="AX793" s="213">
        <f t="shared" si="519"/>
        <v>0</v>
      </c>
      <c r="AY793" s="222" t="str">
        <f t="shared" si="520"/>
        <v>-</v>
      </c>
      <c r="AZ793" s="210">
        <f>_xlfn.MAXIFS(Y!$F$61:$J$61, Y!$F$61:$J$61, "&lt;="&amp;AY793)</f>
        <v>0</v>
      </c>
      <c r="BA793" s="210" cm="1">
        <f t="array" ref="BA793">IFERROR(IF(AW793&gt;0, INDEX(Appliances, $W793, MATCH($AQ793, Y!$F$61:$J$61, 0)+3),0), 0)</f>
        <v>0</v>
      </c>
      <c r="BB793" s="64"/>
    </row>
    <row r="794" spans="1:54" s="264" customFormat="1" ht="12" x14ac:dyDescent="0.2">
      <c r="A794" s="64"/>
      <c r="B794" s="251">
        <v>772</v>
      </c>
      <c r="C794" s="255"/>
      <c r="D794" s="255"/>
      <c r="E794" s="256"/>
      <c r="F794" s="257" t="str">
        <f>IFERROR(VLOOKUP(E794, Z!$A$2:$C$4127, 3, FALSE), "")</f>
        <v/>
      </c>
      <c r="G794" s="258"/>
      <c r="H794" s="255"/>
      <c r="I794" s="255"/>
      <c r="J794" s="256"/>
      <c r="K794" s="259"/>
      <c r="L794" s="260"/>
      <c r="M794" s="253">
        <f t="shared" si="522"/>
        <v>0</v>
      </c>
      <c r="N794" s="261"/>
      <c r="O794" s="260"/>
      <c r="P794" s="253">
        <f t="shared" si="508"/>
        <v>0</v>
      </c>
      <c r="Q794" s="261"/>
      <c r="R794" s="260"/>
      <c r="S794" s="262">
        <f t="shared" si="509"/>
        <v>0</v>
      </c>
      <c r="T794" s="268"/>
      <c r="U794" s="263">
        <f t="shared" si="510"/>
        <v>0</v>
      </c>
      <c r="V794" s="64"/>
      <c r="W794" s="210">
        <f t="shared" si="521"/>
        <v>0</v>
      </c>
      <c r="X794" s="210" t="str">
        <f t="shared" si="511"/>
        <v>-</v>
      </c>
      <c r="Y794" s="210" t="e">
        <f>IF(X794, MATCH(J794, Y!$F$62:$H$62, 0), 0)</f>
        <v>#VALUE!</v>
      </c>
      <c r="Z794" s="210" cm="1">
        <f t="array" ref="Z794">IFERROR(IF($X794, INDEX(Appliances, $W794, $Y794+3), 0), 0)</f>
        <v>0</v>
      </c>
      <c r="AA794" s="64"/>
      <c r="AB794" s="211" t="b">
        <f t="shared" si="523"/>
        <v>0</v>
      </c>
      <c r="AC794" s="211" cm="1">
        <f t="array" ref="AC794">IF($AB794, INDEX(Appliances, $W794, 9), 0)</f>
        <v>0</v>
      </c>
      <c r="AD794" s="211" cm="1">
        <f t="array" ref="AD794">IF($AB794, INDEX(Appliances, $W794, 10), 0)</f>
        <v>0</v>
      </c>
      <c r="AE794" s="212">
        <f t="shared" si="512"/>
        <v>0</v>
      </c>
      <c r="AF794" s="213">
        <f t="shared" si="513"/>
        <v>0</v>
      </c>
      <c r="AG794" s="222" t="str">
        <f t="shared" si="514"/>
        <v>-</v>
      </c>
      <c r="AH794" s="210">
        <f>_xlfn.MAXIFS(Y!$F$61:$J$61, Y!$F$61:$J$61, "&lt;="&amp;AG794)</f>
        <v>0</v>
      </c>
      <c r="AI794" s="210" cm="1">
        <f t="array" ref="AI794">IFERROR(IF(AE794&gt;0, INDEX(Appliances, $W794, MATCH($AH794, Y!$F$61:$J$61, 0)+3),0), 0)</f>
        <v>0</v>
      </c>
      <c r="AJ794" s="64"/>
      <c r="AK794" s="211" t="b">
        <f t="shared" si="524"/>
        <v>0</v>
      </c>
      <c r="AL794" s="211" cm="1">
        <f t="array" ref="AL794">IF($AK794, INDEX(Appliances, $W794, 9), 0)</f>
        <v>0</v>
      </c>
      <c r="AM794" s="211" cm="1">
        <f t="array" ref="AM794">IF($AK794, INDEX(Appliances, $W794, 10), 0)</f>
        <v>0</v>
      </c>
      <c r="AN794" s="212">
        <f t="shared" si="515"/>
        <v>0</v>
      </c>
      <c r="AO794" s="213">
        <f t="shared" si="516"/>
        <v>0</v>
      </c>
      <c r="AP794" s="222" t="str">
        <f t="shared" si="517"/>
        <v>-</v>
      </c>
      <c r="AQ794" s="210">
        <f>_xlfn.MAXIFS(Y!$F$61:$J$61, Y!$F$61:$J$61, "&lt;="&amp;AP794)</f>
        <v>0</v>
      </c>
      <c r="AR794" s="210" cm="1">
        <f t="array" ref="AR794">IFERROR(IF(AN794&gt;0, INDEX(Appliances, $W794, MATCH($AQ794, Y!$F$61:$J$61, 0)+3),0), 0)</f>
        <v>0</v>
      </c>
      <c r="AS794" s="64"/>
      <c r="AT794" s="211" t="b">
        <f t="shared" si="525"/>
        <v>0</v>
      </c>
      <c r="AU794" s="211">
        <f t="shared" si="506"/>
        <v>0</v>
      </c>
      <c r="AV794" s="211">
        <f t="shared" si="507"/>
        <v>0</v>
      </c>
      <c r="AW794" s="212">
        <f t="shared" si="518"/>
        <v>0</v>
      </c>
      <c r="AX794" s="213">
        <f t="shared" si="519"/>
        <v>0</v>
      </c>
      <c r="AY794" s="222" t="str">
        <f t="shared" si="520"/>
        <v>-</v>
      </c>
      <c r="AZ794" s="210">
        <f>_xlfn.MAXIFS(Y!$F$61:$J$61, Y!$F$61:$J$61, "&lt;="&amp;AY794)</f>
        <v>0</v>
      </c>
      <c r="BA794" s="210" cm="1">
        <f t="array" ref="BA794">IFERROR(IF(AW794&gt;0, INDEX(Appliances, $W794, MATCH($AQ794, Y!$F$61:$J$61, 0)+3),0), 0)</f>
        <v>0</v>
      </c>
      <c r="BB794" s="64"/>
    </row>
    <row r="795" spans="1:54" s="264" customFormat="1" ht="12" x14ac:dyDescent="0.2">
      <c r="A795" s="64"/>
      <c r="B795" s="251">
        <v>773</v>
      </c>
      <c r="C795" s="255"/>
      <c r="D795" s="255"/>
      <c r="E795" s="256"/>
      <c r="F795" s="257" t="str">
        <f>IFERROR(VLOOKUP(E795, Z!$A$2:$C$4127, 3, FALSE), "")</f>
        <v/>
      </c>
      <c r="G795" s="258"/>
      <c r="H795" s="255"/>
      <c r="I795" s="255"/>
      <c r="J795" s="256"/>
      <c r="K795" s="259"/>
      <c r="L795" s="260"/>
      <c r="M795" s="253">
        <f t="shared" si="522"/>
        <v>0</v>
      </c>
      <c r="N795" s="261"/>
      <c r="O795" s="260"/>
      <c r="P795" s="253">
        <f t="shared" si="508"/>
        <v>0</v>
      </c>
      <c r="Q795" s="261"/>
      <c r="R795" s="260"/>
      <c r="S795" s="262">
        <f t="shared" si="509"/>
        <v>0</v>
      </c>
      <c r="T795" s="268"/>
      <c r="U795" s="263">
        <f t="shared" si="510"/>
        <v>0</v>
      </c>
      <c r="V795" s="64"/>
      <c r="W795" s="210">
        <f t="shared" si="521"/>
        <v>0</v>
      </c>
      <c r="X795" s="210" t="str">
        <f t="shared" si="511"/>
        <v>-</v>
      </c>
      <c r="Y795" s="210" t="e">
        <f>IF(X795, MATCH(J795, Y!$F$62:$H$62, 0), 0)</f>
        <v>#VALUE!</v>
      </c>
      <c r="Z795" s="210" cm="1">
        <f t="array" ref="Z795">IFERROR(IF($X795, INDEX(Appliances, $W795, $Y795+3), 0), 0)</f>
        <v>0</v>
      </c>
      <c r="AA795" s="64"/>
      <c r="AB795" s="211" t="b">
        <f t="shared" si="523"/>
        <v>0</v>
      </c>
      <c r="AC795" s="211" cm="1">
        <f t="array" ref="AC795">IF($AB795, INDEX(Appliances, $W795, 9), 0)</f>
        <v>0</v>
      </c>
      <c r="AD795" s="211" cm="1">
        <f t="array" ref="AD795">IF($AB795, INDEX(Appliances, $W795, 10), 0)</f>
        <v>0</v>
      </c>
      <c r="AE795" s="212">
        <f t="shared" si="512"/>
        <v>0</v>
      </c>
      <c r="AF795" s="213">
        <f t="shared" si="513"/>
        <v>0</v>
      </c>
      <c r="AG795" s="222" t="str">
        <f t="shared" si="514"/>
        <v>-</v>
      </c>
      <c r="AH795" s="210">
        <f>_xlfn.MAXIFS(Y!$F$61:$J$61, Y!$F$61:$J$61, "&lt;="&amp;AG795)</f>
        <v>0</v>
      </c>
      <c r="AI795" s="210" cm="1">
        <f t="array" ref="AI795">IFERROR(IF(AE795&gt;0, INDEX(Appliances, $W795, MATCH($AH795, Y!$F$61:$J$61, 0)+3),0), 0)</f>
        <v>0</v>
      </c>
      <c r="AJ795" s="64"/>
      <c r="AK795" s="211" t="b">
        <f t="shared" si="524"/>
        <v>0</v>
      </c>
      <c r="AL795" s="211" cm="1">
        <f t="array" ref="AL795">IF($AK795, INDEX(Appliances, $W795, 9), 0)</f>
        <v>0</v>
      </c>
      <c r="AM795" s="211" cm="1">
        <f t="array" ref="AM795">IF($AK795, INDEX(Appliances, $W795, 10), 0)</f>
        <v>0</v>
      </c>
      <c r="AN795" s="212">
        <f t="shared" si="515"/>
        <v>0</v>
      </c>
      <c r="AO795" s="213">
        <f t="shared" si="516"/>
        <v>0</v>
      </c>
      <c r="AP795" s="222" t="str">
        <f t="shared" si="517"/>
        <v>-</v>
      </c>
      <c r="AQ795" s="210">
        <f>_xlfn.MAXIFS(Y!$F$61:$J$61, Y!$F$61:$J$61, "&lt;="&amp;AP795)</f>
        <v>0</v>
      </c>
      <c r="AR795" s="210" cm="1">
        <f t="array" ref="AR795">IFERROR(IF(AN795&gt;0, INDEX(Appliances, $W795, MATCH($AQ795, Y!$F$61:$J$61, 0)+3),0), 0)</f>
        <v>0</v>
      </c>
      <c r="AS795" s="64"/>
      <c r="AT795" s="211" t="b">
        <f t="shared" si="525"/>
        <v>0</v>
      </c>
      <c r="AU795" s="211">
        <f t="shared" si="506"/>
        <v>0</v>
      </c>
      <c r="AV795" s="211">
        <f t="shared" si="507"/>
        <v>0</v>
      </c>
      <c r="AW795" s="212">
        <f t="shared" si="518"/>
        <v>0</v>
      </c>
      <c r="AX795" s="213">
        <f t="shared" si="519"/>
        <v>0</v>
      </c>
      <c r="AY795" s="222" t="str">
        <f t="shared" si="520"/>
        <v>-</v>
      </c>
      <c r="AZ795" s="210">
        <f>_xlfn.MAXIFS(Y!$F$61:$J$61, Y!$F$61:$J$61, "&lt;="&amp;AY795)</f>
        <v>0</v>
      </c>
      <c r="BA795" s="210" cm="1">
        <f t="array" ref="BA795">IFERROR(IF(AW795&gt;0, INDEX(Appliances, $W795, MATCH($AQ795, Y!$F$61:$J$61, 0)+3),0), 0)</f>
        <v>0</v>
      </c>
      <c r="BB795" s="64"/>
    </row>
    <row r="796" spans="1:54" s="264" customFormat="1" ht="12" x14ac:dyDescent="0.2">
      <c r="A796" s="64"/>
      <c r="B796" s="251">
        <v>774</v>
      </c>
      <c r="C796" s="255"/>
      <c r="D796" s="255"/>
      <c r="E796" s="256"/>
      <c r="F796" s="257" t="str">
        <f>IFERROR(VLOOKUP(E796, Z!$A$2:$C$4127, 3, FALSE), "")</f>
        <v/>
      </c>
      <c r="G796" s="258"/>
      <c r="H796" s="255"/>
      <c r="I796" s="255"/>
      <c r="J796" s="256"/>
      <c r="K796" s="259"/>
      <c r="L796" s="260"/>
      <c r="M796" s="253">
        <f t="shared" si="522"/>
        <v>0</v>
      </c>
      <c r="N796" s="261"/>
      <c r="O796" s="260"/>
      <c r="P796" s="253">
        <f t="shared" si="508"/>
        <v>0</v>
      </c>
      <c r="Q796" s="261"/>
      <c r="R796" s="260"/>
      <c r="S796" s="262">
        <f t="shared" si="509"/>
        <v>0</v>
      </c>
      <c r="T796" s="268"/>
      <c r="U796" s="263">
        <f t="shared" si="510"/>
        <v>0</v>
      </c>
      <c r="V796" s="64"/>
      <c r="W796" s="210">
        <f t="shared" si="521"/>
        <v>0</v>
      </c>
      <c r="X796" s="210" t="str">
        <f t="shared" si="511"/>
        <v>-</v>
      </c>
      <c r="Y796" s="210" t="e">
        <f>IF(X796, MATCH(J796, Y!$F$62:$H$62, 0), 0)</f>
        <v>#VALUE!</v>
      </c>
      <c r="Z796" s="210" cm="1">
        <f t="array" ref="Z796">IFERROR(IF($X796, INDEX(Appliances, $W796, $Y796+3), 0), 0)</f>
        <v>0</v>
      </c>
      <c r="AA796" s="64"/>
      <c r="AB796" s="211" t="b">
        <f t="shared" si="523"/>
        <v>0</v>
      </c>
      <c r="AC796" s="211" cm="1">
        <f t="array" ref="AC796">IF($AB796, INDEX(Appliances, $W796, 9), 0)</f>
        <v>0</v>
      </c>
      <c r="AD796" s="211" cm="1">
        <f t="array" ref="AD796">IF($AB796, INDEX(Appliances, $W796, 10), 0)</f>
        <v>0</v>
      </c>
      <c r="AE796" s="212">
        <f t="shared" si="512"/>
        <v>0</v>
      </c>
      <c r="AF796" s="213">
        <f t="shared" si="513"/>
        <v>0</v>
      </c>
      <c r="AG796" s="222" t="str">
        <f t="shared" si="514"/>
        <v>-</v>
      </c>
      <c r="AH796" s="210">
        <f>_xlfn.MAXIFS(Y!$F$61:$J$61, Y!$F$61:$J$61, "&lt;="&amp;AG796)</f>
        <v>0</v>
      </c>
      <c r="AI796" s="210" cm="1">
        <f t="array" ref="AI796">IFERROR(IF(AE796&gt;0, INDEX(Appliances, $W796, MATCH($AH796, Y!$F$61:$J$61, 0)+3),0), 0)</f>
        <v>0</v>
      </c>
      <c r="AJ796" s="64"/>
      <c r="AK796" s="211" t="b">
        <f t="shared" si="524"/>
        <v>0</v>
      </c>
      <c r="AL796" s="211" cm="1">
        <f t="array" ref="AL796">IF($AK796, INDEX(Appliances, $W796, 9), 0)</f>
        <v>0</v>
      </c>
      <c r="AM796" s="211" cm="1">
        <f t="array" ref="AM796">IF($AK796, INDEX(Appliances, $W796, 10), 0)</f>
        <v>0</v>
      </c>
      <c r="AN796" s="212">
        <f t="shared" si="515"/>
        <v>0</v>
      </c>
      <c r="AO796" s="213">
        <f t="shared" si="516"/>
        <v>0</v>
      </c>
      <c r="AP796" s="222" t="str">
        <f t="shared" si="517"/>
        <v>-</v>
      </c>
      <c r="AQ796" s="210">
        <f>_xlfn.MAXIFS(Y!$F$61:$J$61, Y!$F$61:$J$61, "&lt;="&amp;AP796)</f>
        <v>0</v>
      </c>
      <c r="AR796" s="210" cm="1">
        <f t="array" ref="AR796">IFERROR(IF(AN796&gt;0, INDEX(Appliances, $W796, MATCH($AQ796, Y!$F$61:$J$61, 0)+3),0), 0)</f>
        <v>0</v>
      </c>
      <c r="AS796" s="64"/>
      <c r="AT796" s="211" t="b">
        <f t="shared" si="525"/>
        <v>0</v>
      </c>
      <c r="AU796" s="211">
        <f t="shared" si="506"/>
        <v>0</v>
      </c>
      <c r="AV796" s="211">
        <f t="shared" si="507"/>
        <v>0</v>
      </c>
      <c r="AW796" s="212">
        <f t="shared" si="518"/>
        <v>0</v>
      </c>
      <c r="AX796" s="213">
        <f t="shared" si="519"/>
        <v>0</v>
      </c>
      <c r="AY796" s="222" t="str">
        <f t="shared" si="520"/>
        <v>-</v>
      </c>
      <c r="AZ796" s="210">
        <f>_xlfn.MAXIFS(Y!$F$61:$J$61, Y!$F$61:$J$61, "&lt;="&amp;AY796)</f>
        <v>0</v>
      </c>
      <c r="BA796" s="210" cm="1">
        <f t="array" ref="BA796">IFERROR(IF(AW796&gt;0, INDEX(Appliances, $W796, MATCH($AQ796, Y!$F$61:$J$61, 0)+3),0), 0)</f>
        <v>0</v>
      </c>
      <c r="BB796" s="64"/>
    </row>
    <row r="797" spans="1:54" s="264" customFormat="1" ht="12" x14ac:dyDescent="0.2">
      <c r="A797" s="64"/>
      <c r="B797" s="251">
        <v>775</v>
      </c>
      <c r="C797" s="255"/>
      <c r="D797" s="255"/>
      <c r="E797" s="256"/>
      <c r="F797" s="257" t="str">
        <f>IFERROR(VLOOKUP(E797, Z!$A$2:$C$4127, 3, FALSE), "")</f>
        <v/>
      </c>
      <c r="G797" s="258"/>
      <c r="H797" s="255"/>
      <c r="I797" s="255"/>
      <c r="J797" s="256"/>
      <c r="K797" s="259"/>
      <c r="L797" s="260"/>
      <c r="M797" s="253">
        <f t="shared" si="522"/>
        <v>0</v>
      </c>
      <c r="N797" s="261"/>
      <c r="O797" s="260"/>
      <c r="P797" s="253">
        <f t="shared" si="508"/>
        <v>0</v>
      </c>
      <c r="Q797" s="261"/>
      <c r="R797" s="260"/>
      <c r="S797" s="262">
        <f t="shared" si="509"/>
        <v>0</v>
      </c>
      <c r="T797" s="268"/>
      <c r="U797" s="263">
        <f t="shared" si="510"/>
        <v>0</v>
      </c>
      <c r="V797" s="64"/>
      <c r="W797" s="210">
        <f t="shared" si="521"/>
        <v>0</v>
      </c>
      <c r="X797" s="210" t="str">
        <f t="shared" si="511"/>
        <v>-</v>
      </c>
      <c r="Y797" s="210" t="e">
        <f>IF(X797, MATCH(J797, Y!$F$62:$H$62, 0), 0)</f>
        <v>#VALUE!</v>
      </c>
      <c r="Z797" s="210" cm="1">
        <f t="array" ref="Z797">IFERROR(IF($X797, INDEX(Appliances, $W797, $Y797+3), 0), 0)</f>
        <v>0</v>
      </c>
      <c r="AA797" s="64"/>
      <c r="AB797" s="211" t="b">
        <f t="shared" si="523"/>
        <v>0</v>
      </c>
      <c r="AC797" s="211" cm="1">
        <f t="array" ref="AC797">IF($AB797, INDEX(Appliances, $W797, 9), 0)</f>
        <v>0</v>
      </c>
      <c r="AD797" s="211" cm="1">
        <f t="array" ref="AD797">IF($AB797, INDEX(Appliances, $W797, 10), 0)</f>
        <v>0</v>
      </c>
      <c r="AE797" s="212">
        <f t="shared" si="512"/>
        <v>0</v>
      </c>
      <c r="AF797" s="213">
        <f t="shared" si="513"/>
        <v>0</v>
      </c>
      <c r="AG797" s="222" t="str">
        <f t="shared" si="514"/>
        <v>-</v>
      </c>
      <c r="AH797" s="210">
        <f>_xlfn.MAXIFS(Y!$F$61:$J$61, Y!$F$61:$J$61, "&lt;="&amp;AG797)</f>
        <v>0</v>
      </c>
      <c r="AI797" s="210" cm="1">
        <f t="array" ref="AI797">IFERROR(IF(AE797&gt;0, INDEX(Appliances, $W797, MATCH($AH797, Y!$F$61:$J$61, 0)+3),0), 0)</f>
        <v>0</v>
      </c>
      <c r="AJ797" s="64"/>
      <c r="AK797" s="211" t="b">
        <f t="shared" si="524"/>
        <v>0</v>
      </c>
      <c r="AL797" s="211" cm="1">
        <f t="array" ref="AL797">IF($AK797, INDEX(Appliances, $W797, 9), 0)</f>
        <v>0</v>
      </c>
      <c r="AM797" s="211" cm="1">
        <f t="array" ref="AM797">IF($AK797, INDEX(Appliances, $W797, 10), 0)</f>
        <v>0</v>
      </c>
      <c r="AN797" s="212">
        <f t="shared" si="515"/>
        <v>0</v>
      </c>
      <c r="AO797" s="213">
        <f t="shared" si="516"/>
        <v>0</v>
      </c>
      <c r="AP797" s="222" t="str">
        <f t="shared" si="517"/>
        <v>-</v>
      </c>
      <c r="AQ797" s="210">
        <f>_xlfn.MAXIFS(Y!$F$61:$J$61, Y!$F$61:$J$61, "&lt;="&amp;AP797)</f>
        <v>0</v>
      </c>
      <c r="AR797" s="210" cm="1">
        <f t="array" ref="AR797">IFERROR(IF(AN797&gt;0, INDEX(Appliances, $W797, MATCH($AQ797, Y!$F$61:$J$61, 0)+3),0), 0)</f>
        <v>0</v>
      </c>
      <c r="AS797" s="64"/>
      <c r="AT797" s="211" t="b">
        <f t="shared" si="525"/>
        <v>0</v>
      </c>
      <c r="AU797" s="211">
        <f t="shared" si="506"/>
        <v>0</v>
      </c>
      <c r="AV797" s="211">
        <f t="shared" si="507"/>
        <v>0</v>
      </c>
      <c r="AW797" s="212">
        <f t="shared" si="518"/>
        <v>0</v>
      </c>
      <c r="AX797" s="213">
        <f t="shared" si="519"/>
        <v>0</v>
      </c>
      <c r="AY797" s="222" t="str">
        <f t="shared" si="520"/>
        <v>-</v>
      </c>
      <c r="AZ797" s="210">
        <f>_xlfn.MAXIFS(Y!$F$61:$J$61, Y!$F$61:$J$61, "&lt;="&amp;AY797)</f>
        <v>0</v>
      </c>
      <c r="BA797" s="210" cm="1">
        <f t="array" ref="BA797">IFERROR(IF(AW797&gt;0, INDEX(Appliances, $W797, MATCH($AQ797, Y!$F$61:$J$61, 0)+3),0), 0)</f>
        <v>0</v>
      </c>
      <c r="BB797" s="64"/>
    </row>
    <row r="798" spans="1:54" s="264" customFormat="1" ht="12" x14ac:dyDescent="0.2">
      <c r="A798" s="64"/>
      <c r="B798" s="251">
        <v>776</v>
      </c>
      <c r="C798" s="255"/>
      <c r="D798" s="255"/>
      <c r="E798" s="256"/>
      <c r="F798" s="257" t="str">
        <f>IFERROR(VLOOKUP(E798, Z!$A$2:$C$4127, 3, FALSE), "")</f>
        <v/>
      </c>
      <c r="G798" s="258"/>
      <c r="H798" s="255"/>
      <c r="I798" s="255"/>
      <c r="J798" s="256"/>
      <c r="K798" s="259"/>
      <c r="L798" s="260"/>
      <c r="M798" s="253">
        <f t="shared" si="522"/>
        <v>0</v>
      </c>
      <c r="N798" s="261"/>
      <c r="O798" s="260"/>
      <c r="P798" s="253">
        <f t="shared" si="508"/>
        <v>0</v>
      </c>
      <c r="Q798" s="261"/>
      <c r="R798" s="260"/>
      <c r="S798" s="262">
        <f t="shared" si="509"/>
        <v>0</v>
      </c>
      <c r="T798" s="268"/>
      <c r="U798" s="263">
        <f t="shared" si="510"/>
        <v>0</v>
      </c>
      <c r="V798" s="64"/>
      <c r="W798" s="210">
        <f t="shared" si="521"/>
        <v>0</v>
      </c>
      <c r="X798" s="210" t="str">
        <f t="shared" si="511"/>
        <v>-</v>
      </c>
      <c r="Y798" s="210" t="e">
        <f>IF(X798, MATCH(J798, Y!$F$62:$H$62, 0), 0)</f>
        <v>#VALUE!</v>
      </c>
      <c r="Z798" s="210" cm="1">
        <f t="array" ref="Z798">IFERROR(IF($X798, INDEX(Appliances, $W798, $Y798+3), 0), 0)</f>
        <v>0</v>
      </c>
      <c r="AA798" s="64"/>
      <c r="AB798" s="211" t="b">
        <f t="shared" si="523"/>
        <v>0</v>
      </c>
      <c r="AC798" s="211" cm="1">
        <f t="array" ref="AC798">IF($AB798, INDEX(Appliances, $W798, 9), 0)</f>
        <v>0</v>
      </c>
      <c r="AD798" s="211" cm="1">
        <f t="array" ref="AD798">IF($AB798, INDEX(Appliances, $W798, 10), 0)</f>
        <v>0</v>
      </c>
      <c r="AE798" s="212">
        <f t="shared" si="512"/>
        <v>0</v>
      </c>
      <c r="AF798" s="213">
        <f t="shared" si="513"/>
        <v>0</v>
      </c>
      <c r="AG798" s="222" t="str">
        <f t="shared" si="514"/>
        <v>-</v>
      </c>
      <c r="AH798" s="210">
        <f>_xlfn.MAXIFS(Y!$F$61:$J$61, Y!$F$61:$J$61, "&lt;="&amp;AG798)</f>
        <v>0</v>
      </c>
      <c r="AI798" s="210" cm="1">
        <f t="array" ref="AI798">IFERROR(IF(AE798&gt;0, INDEX(Appliances, $W798, MATCH($AH798, Y!$F$61:$J$61, 0)+3),0), 0)</f>
        <v>0</v>
      </c>
      <c r="AJ798" s="64"/>
      <c r="AK798" s="211" t="b">
        <f t="shared" si="524"/>
        <v>0</v>
      </c>
      <c r="AL798" s="211" cm="1">
        <f t="array" ref="AL798">IF($AK798, INDEX(Appliances, $W798, 9), 0)</f>
        <v>0</v>
      </c>
      <c r="AM798" s="211" cm="1">
        <f t="array" ref="AM798">IF($AK798, INDEX(Appliances, $W798, 10), 0)</f>
        <v>0</v>
      </c>
      <c r="AN798" s="212">
        <f t="shared" si="515"/>
        <v>0</v>
      </c>
      <c r="AO798" s="213">
        <f t="shared" si="516"/>
        <v>0</v>
      </c>
      <c r="AP798" s="222" t="str">
        <f t="shared" si="517"/>
        <v>-</v>
      </c>
      <c r="AQ798" s="210">
        <f>_xlfn.MAXIFS(Y!$F$61:$J$61, Y!$F$61:$J$61, "&lt;="&amp;AP798)</f>
        <v>0</v>
      </c>
      <c r="AR798" s="210" cm="1">
        <f t="array" ref="AR798">IFERROR(IF(AN798&gt;0, INDEX(Appliances, $W798, MATCH($AQ798, Y!$F$61:$J$61, 0)+3),0), 0)</f>
        <v>0</v>
      </c>
      <c r="AS798" s="64"/>
      <c r="AT798" s="211" t="b">
        <f t="shared" si="525"/>
        <v>0</v>
      </c>
      <c r="AU798" s="211">
        <f t="shared" si="506"/>
        <v>0</v>
      </c>
      <c r="AV798" s="211">
        <f t="shared" si="507"/>
        <v>0</v>
      </c>
      <c r="AW798" s="212">
        <f t="shared" si="518"/>
        <v>0</v>
      </c>
      <c r="AX798" s="213">
        <f t="shared" si="519"/>
        <v>0</v>
      </c>
      <c r="AY798" s="222" t="str">
        <f t="shared" si="520"/>
        <v>-</v>
      </c>
      <c r="AZ798" s="210">
        <f>_xlfn.MAXIFS(Y!$F$61:$J$61, Y!$F$61:$J$61, "&lt;="&amp;AY798)</f>
        <v>0</v>
      </c>
      <c r="BA798" s="210" cm="1">
        <f t="array" ref="BA798">IFERROR(IF(AW798&gt;0, INDEX(Appliances, $W798, MATCH($AQ798, Y!$F$61:$J$61, 0)+3),0), 0)</f>
        <v>0</v>
      </c>
      <c r="BB798" s="64"/>
    </row>
    <row r="799" spans="1:54" s="264" customFormat="1" ht="12" x14ac:dyDescent="0.2">
      <c r="A799" s="64"/>
      <c r="B799" s="251">
        <v>777</v>
      </c>
      <c r="C799" s="255"/>
      <c r="D799" s="255"/>
      <c r="E799" s="256"/>
      <c r="F799" s="257" t="str">
        <f>IFERROR(VLOOKUP(E799, Z!$A$2:$C$4127, 3, FALSE), "")</f>
        <v/>
      </c>
      <c r="G799" s="258"/>
      <c r="H799" s="255"/>
      <c r="I799" s="255"/>
      <c r="J799" s="256"/>
      <c r="K799" s="259"/>
      <c r="L799" s="260"/>
      <c r="M799" s="253">
        <f t="shared" si="522"/>
        <v>0</v>
      </c>
      <c r="N799" s="261"/>
      <c r="O799" s="260"/>
      <c r="P799" s="253">
        <f t="shared" si="508"/>
        <v>0</v>
      </c>
      <c r="Q799" s="261"/>
      <c r="R799" s="260"/>
      <c r="S799" s="262">
        <f t="shared" si="509"/>
        <v>0</v>
      </c>
      <c r="T799" s="268"/>
      <c r="U799" s="263">
        <f t="shared" si="510"/>
        <v>0</v>
      </c>
      <c r="V799" s="64"/>
      <c r="W799" s="210">
        <f t="shared" si="521"/>
        <v>0</v>
      </c>
      <c r="X799" s="210" t="str">
        <f t="shared" si="511"/>
        <v>-</v>
      </c>
      <c r="Y799" s="210" t="e">
        <f>IF(X799, MATCH(J799, Y!$F$62:$H$62, 0), 0)</f>
        <v>#VALUE!</v>
      </c>
      <c r="Z799" s="210" cm="1">
        <f t="array" ref="Z799">IFERROR(IF($X799, INDEX(Appliances, $W799, $Y799+3), 0), 0)</f>
        <v>0</v>
      </c>
      <c r="AA799" s="64"/>
      <c r="AB799" s="211" t="b">
        <f t="shared" si="523"/>
        <v>0</v>
      </c>
      <c r="AC799" s="211" cm="1">
        <f t="array" ref="AC799">IF($AB799, INDEX(Appliances, $W799, 9), 0)</f>
        <v>0</v>
      </c>
      <c r="AD799" s="211" cm="1">
        <f t="array" ref="AD799">IF($AB799, INDEX(Appliances, $W799, 10), 0)</f>
        <v>0</v>
      </c>
      <c r="AE799" s="212">
        <f t="shared" si="512"/>
        <v>0</v>
      </c>
      <c r="AF799" s="213">
        <f t="shared" si="513"/>
        <v>0</v>
      </c>
      <c r="AG799" s="222" t="str">
        <f t="shared" si="514"/>
        <v>-</v>
      </c>
      <c r="AH799" s="210">
        <f>_xlfn.MAXIFS(Y!$F$61:$J$61, Y!$F$61:$J$61, "&lt;="&amp;AG799)</f>
        <v>0</v>
      </c>
      <c r="AI799" s="210" cm="1">
        <f t="array" ref="AI799">IFERROR(IF(AE799&gt;0, INDEX(Appliances, $W799, MATCH($AH799, Y!$F$61:$J$61, 0)+3),0), 0)</f>
        <v>0</v>
      </c>
      <c r="AJ799" s="64"/>
      <c r="AK799" s="211" t="b">
        <f t="shared" si="524"/>
        <v>0</v>
      </c>
      <c r="AL799" s="211" cm="1">
        <f t="array" ref="AL799">IF($AK799, INDEX(Appliances, $W799, 9), 0)</f>
        <v>0</v>
      </c>
      <c r="AM799" s="211" cm="1">
        <f t="array" ref="AM799">IF($AK799, INDEX(Appliances, $W799, 10), 0)</f>
        <v>0</v>
      </c>
      <c r="AN799" s="212">
        <f t="shared" si="515"/>
        <v>0</v>
      </c>
      <c r="AO799" s="213">
        <f t="shared" si="516"/>
        <v>0</v>
      </c>
      <c r="AP799" s="222" t="str">
        <f t="shared" si="517"/>
        <v>-</v>
      </c>
      <c r="AQ799" s="210">
        <f>_xlfn.MAXIFS(Y!$F$61:$J$61, Y!$F$61:$J$61, "&lt;="&amp;AP799)</f>
        <v>0</v>
      </c>
      <c r="AR799" s="210" cm="1">
        <f t="array" ref="AR799">IFERROR(IF(AN799&gt;0, INDEX(Appliances, $W799, MATCH($AQ799, Y!$F$61:$J$61, 0)+3),0), 0)</f>
        <v>0</v>
      </c>
      <c r="AS799" s="64"/>
      <c r="AT799" s="211" t="b">
        <f t="shared" si="525"/>
        <v>0</v>
      </c>
      <c r="AU799" s="211">
        <f t="shared" si="506"/>
        <v>0</v>
      </c>
      <c r="AV799" s="211">
        <f t="shared" si="507"/>
        <v>0</v>
      </c>
      <c r="AW799" s="212">
        <f t="shared" si="518"/>
        <v>0</v>
      </c>
      <c r="AX799" s="213">
        <f t="shared" si="519"/>
        <v>0</v>
      </c>
      <c r="AY799" s="222" t="str">
        <f t="shared" si="520"/>
        <v>-</v>
      </c>
      <c r="AZ799" s="210">
        <f>_xlfn.MAXIFS(Y!$F$61:$J$61, Y!$F$61:$J$61, "&lt;="&amp;AY799)</f>
        <v>0</v>
      </c>
      <c r="BA799" s="210" cm="1">
        <f t="array" ref="BA799">IFERROR(IF(AW799&gt;0, INDEX(Appliances, $W799, MATCH($AQ799, Y!$F$61:$J$61, 0)+3),0), 0)</f>
        <v>0</v>
      </c>
      <c r="BB799" s="64"/>
    </row>
    <row r="800" spans="1:54" s="264" customFormat="1" ht="12" x14ac:dyDescent="0.2">
      <c r="A800" s="64"/>
      <c r="B800" s="251">
        <v>778</v>
      </c>
      <c r="C800" s="255"/>
      <c r="D800" s="255"/>
      <c r="E800" s="256"/>
      <c r="F800" s="257" t="str">
        <f>IFERROR(VLOOKUP(E800, Z!$A$2:$C$4127, 3, FALSE), "")</f>
        <v/>
      </c>
      <c r="G800" s="258"/>
      <c r="H800" s="255"/>
      <c r="I800" s="255"/>
      <c r="J800" s="256"/>
      <c r="K800" s="259"/>
      <c r="L800" s="260"/>
      <c r="M800" s="253">
        <f t="shared" si="522"/>
        <v>0</v>
      </c>
      <c r="N800" s="261"/>
      <c r="O800" s="260"/>
      <c r="P800" s="253">
        <f t="shared" si="508"/>
        <v>0</v>
      </c>
      <c r="Q800" s="261"/>
      <c r="R800" s="260"/>
      <c r="S800" s="262">
        <f t="shared" si="509"/>
        <v>0</v>
      </c>
      <c r="T800" s="268"/>
      <c r="U800" s="263">
        <f t="shared" si="510"/>
        <v>0</v>
      </c>
      <c r="V800" s="64"/>
      <c r="W800" s="210">
        <f t="shared" si="521"/>
        <v>0</v>
      </c>
      <c r="X800" s="210" t="str">
        <f t="shared" si="511"/>
        <v>-</v>
      </c>
      <c r="Y800" s="210" t="e">
        <f>IF(X800, MATCH(J800, Y!$F$62:$H$62, 0), 0)</f>
        <v>#VALUE!</v>
      </c>
      <c r="Z800" s="210" cm="1">
        <f t="array" ref="Z800">IFERROR(IF($X800, INDEX(Appliances, $W800, $Y800+3), 0), 0)</f>
        <v>0</v>
      </c>
      <c r="AA800" s="64"/>
      <c r="AB800" s="211" t="b">
        <f t="shared" si="523"/>
        <v>0</v>
      </c>
      <c r="AC800" s="211" cm="1">
        <f t="array" ref="AC800">IF($AB800, INDEX(Appliances, $W800, 9), 0)</f>
        <v>0</v>
      </c>
      <c r="AD800" s="211" cm="1">
        <f t="array" ref="AD800">IF($AB800, INDEX(Appliances, $W800, 10), 0)</f>
        <v>0</v>
      </c>
      <c r="AE800" s="212">
        <f t="shared" si="512"/>
        <v>0</v>
      </c>
      <c r="AF800" s="213">
        <f t="shared" si="513"/>
        <v>0</v>
      </c>
      <c r="AG800" s="222" t="str">
        <f t="shared" si="514"/>
        <v>-</v>
      </c>
      <c r="AH800" s="210">
        <f>_xlfn.MAXIFS(Y!$F$61:$J$61, Y!$F$61:$J$61, "&lt;="&amp;AG800)</f>
        <v>0</v>
      </c>
      <c r="AI800" s="210" cm="1">
        <f t="array" ref="AI800">IFERROR(IF(AE800&gt;0, INDEX(Appliances, $W800, MATCH($AH800, Y!$F$61:$J$61, 0)+3),0), 0)</f>
        <v>0</v>
      </c>
      <c r="AJ800" s="64"/>
      <c r="AK800" s="211" t="b">
        <f t="shared" si="524"/>
        <v>0</v>
      </c>
      <c r="AL800" s="211" cm="1">
        <f t="array" ref="AL800">IF($AK800, INDEX(Appliances, $W800, 9), 0)</f>
        <v>0</v>
      </c>
      <c r="AM800" s="211" cm="1">
        <f t="array" ref="AM800">IF($AK800, INDEX(Appliances, $W800, 10), 0)</f>
        <v>0</v>
      </c>
      <c r="AN800" s="212">
        <f t="shared" si="515"/>
        <v>0</v>
      </c>
      <c r="AO800" s="213">
        <f t="shared" si="516"/>
        <v>0</v>
      </c>
      <c r="AP800" s="222" t="str">
        <f t="shared" si="517"/>
        <v>-</v>
      </c>
      <c r="AQ800" s="210">
        <f>_xlfn.MAXIFS(Y!$F$61:$J$61, Y!$F$61:$J$61, "&lt;="&amp;AP800)</f>
        <v>0</v>
      </c>
      <c r="AR800" s="210" cm="1">
        <f t="array" ref="AR800">IFERROR(IF(AN800&gt;0, INDEX(Appliances, $W800, MATCH($AQ800, Y!$F$61:$J$61, 0)+3),0), 0)</f>
        <v>0</v>
      </c>
      <c r="AS800" s="64"/>
      <c r="AT800" s="211" t="b">
        <f t="shared" si="525"/>
        <v>0</v>
      </c>
      <c r="AU800" s="211">
        <f t="shared" si="506"/>
        <v>0</v>
      </c>
      <c r="AV800" s="211">
        <f t="shared" si="507"/>
        <v>0</v>
      </c>
      <c r="AW800" s="212">
        <f t="shared" si="518"/>
        <v>0</v>
      </c>
      <c r="AX800" s="213">
        <f t="shared" si="519"/>
        <v>0</v>
      </c>
      <c r="AY800" s="222" t="str">
        <f t="shared" si="520"/>
        <v>-</v>
      </c>
      <c r="AZ800" s="210">
        <f>_xlfn.MAXIFS(Y!$F$61:$J$61, Y!$F$61:$J$61, "&lt;="&amp;AY800)</f>
        <v>0</v>
      </c>
      <c r="BA800" s="210" cm="1">
        <f t="array" ref="BA800">IFERROR(IF(AW800&gt;0, INDEX(Appliances, $W800, MATCH($AQ800, Y!$F$61:$J$61, 0)+3),0), 0)</f>
        <v>0</v>
      </c>
      <c r="BB800" s="64"/>
    </row>
    <row r="801" spans="1:54" s="264" customFormat="1" ht="12" x14ac:dyDescent="0.2">
      <c r="A801" s="64"/>
      <c r="B801" s="251">
        <v>779</v>
      </c>
      <c r="C801" s="255"/>
      <c r="D801" s="255"/>
      <c r="E801" s="256"/>
      <c r="F801" s="257" t="str">
        <f>IFERROR(VLOOKUP(E801, Z!$A$2:$C$4127, 3, FALSE), "")</f>
        <v/>
      </c>
      <c r="G801" s="258"/>
      <c r="H801" s="255"/>
      <c r="I801" s="255"/>
      <c r="J801" s="256"/>
      <c r="K801" s="259"/>
      <c r="L801" s="260"/>
      <c r="M801" s="253">
        <f t="shared" si="522"/>
        <v>0</v>
      </c>
      <c r="N801" s="261"/>
      <c r="O801" s="260"/>
      <c r="P801" s="253">
        <f t="shared" si="508"/>
        <v>0</v>
      </c>
      <c r="Q801" s="261"/>
      <c r="R801" s="260"/>
      <c r="S801" s="262">
        <f t="shared" si="509"/>
        <v>0</v>
      </c>
      <c r="T801" s="268"/>
      <c r="U801" s="263">
        <f t="shared" si="510"/>
        <v>0</v>
      </c>
      <c r="V801" s="64"/>
      <c r="W801" s="210">
        <f t="shared" si="521"/>
        <v>0</v>
      </c>
      <c r="X801" s="210" t="str">
        <f t="shared" si="511"/>
        <v>-</v>
      </c>
      <c r="Y801" s="210" t="e">
        <f>IF(X801, MATCH(J801, Y!$F$62:$H$62, 0), 0)</f>
        <v>#VALUE!</v>
      </c>
      <c r="Z801" s="210" cm="1">
        <f t="array" ref="Z801">IFERROR(IF($X801, INDEX(Appliances, $W801, $Y801+3), 0), 0)</f>
        <v>0</v>
      </c>
      <c r="AA801" s="64"/>
      <c r="AB801" s="211" t="b">
        <f t="shared" si="523"/>
        <v>0</v>
      </c>
      <c r="AC801" s="211" cm="1">
        <f t="array" ref="AC801">IF($AB801, INDEX(Appliances, $W801, 9), 0)</f>
        <v>0</v>
      </c>
      <c r="AD801" s="211" cm="1">
        <f t="array" ref="AD801">IF($AB801, INDEX(Appliances, $W801, 10), 0)</f>
        <v>0</v>
      </c>
      <c r="AE801" s="212">
        <f t="shared" si="512"/>
        <v>0</v>
      </c>
      <c r="AF801" s="213">
        <f t="shared" si="513"/>
        <v>0</v>
      </c>
      <c r="AG801" s="222" t="str">
        <f t="shared" si="514"/>
        <v>-</v>
      </c>
      <c r="AH801" s="210">
        <f>_xlfn.MAXIFS(Y!$F$61:$J$61, Y!$F$61:$J$61, "&lt;="&amp;AG801)</f>
        <v>0</v>
      </c>
      <c r="AI801" s="210" cm="1">
        <f t="array" ref="AI801">IFERROR(IF(AE801&gt;0, INDEX(Appliances, $W801, MATCH($AH801, Y!$F$61:$J$61, 0)+3),0), 0)</f>
        <v>0</v>
      </c>
      <c r="AJ801" s="64"/>
      <c r="AK801" s="211" t="b">
        <f t="shared" si="524"/>
        <v>0</v>
      </c>
      <c r="AL801" s="211" cm="1">
        <f t="array" ref="AL801">IF($AK801, INDEX(Appliances, $W801, 9), 0)</f>
        <v>0</v>
      </c>
      <c r="AM801" s="211" cm="1">
        <f t="array" ref="AM801">IF($AK801, INDEX(Appliances, $W801, 10), 0)</f>
        <v>0</v>
      </c>
      <c r="AN801" s="212">
        <f t="shared" si="515"/>
        <v>0</v>
      </c>
      <c r="AO801" s="213">
        <f t="shared" si="516"/>
        <v>0</v>
      </c>
      <c r="AP801" s="222" t="str">
        <f t="shared" si="517"/>
        <v>-</v>
      </c>
      <c r="AQ801" s="210">
        <f>_xlfn.MAXIFS(Y!$F$61:$J$61, Y!$F$61:$J$61, "&lt;="&amp;AP801)</f>
        <v>0</v>
      </c>
      <c r="AR801" s="210" cm="1">
        <f t="array" ref="AR801">IFERROR(IF(AN801&gt;0, INDEX(Appliances, $W801, MATCH($AQ801, Y!$F$61:$J$61, 0)+3),0), 0)</f>
        <v>0</v>
      </c>
      <c r="AS801" s="64"/>
      <c r="AT801" s="211" t="b">
        <f t="shared" si="525"/>
        <v>0</v>
      </c>
      <c r="AU801" s="211">
        <f t="shared" si="506"/>
        <v>0</v>
      </c>
      <c r="AV801" s="211">
        <f t="shared" si="507"/>
        <v>0</v>
      </c>
      <c r="AW801" s="212">
        <f t="shared" si="518"/>
        <v>0</v>
      </c>
      <c r="AX801" s="213">
        <f t="shared" si="519"/>
        <v>0</v>
      </c>
      <c r="AY801" s="222" t="str">
        <f t="shared" si="520"/>
        <v>-</v>
      </c>
      <c r="AZ801" s="210">
        <f>_xlfn.MAXIFS(Y!$F$61:$J$61, Y!$F$61:$J$61, "&lt;="&amp;AY801)</f>
        <v>0</v>
      </c>
      <c r="BA801" s="210" cm="1">
        <f t="array" ref="BA801">IFERROR(IF(AW801&gt;0, INDEX(Appliances, $W801, MATCH($AQ801, Y!$F$61:$J$61, 0)+3),0), 0)</f>
        <v>0</v>
      </c>
      <c r="BB801" s="64"/>
    </row>
    <row r="802" spans="1:54" s="264" customFormat="1" ht="12" x14ac:dyDescent="0.2">
      <c r="A802" s="64"/>
      <c r="B802" s="251">
        <v>780</v>
      </c>
      <c r="C802" s="255"/>
      <c r="D802" s="255"/>
      <c r="E802" s="256"/>
      <c r="F802" s="257" t="str">
        <f>IFERROR(VLOOKUP(E802, Z!$A$2:$C$4127, 3, FALSE), "")</f>
        <v/>
      </c>
      <c r="G802" s="258"/>
      <c r="H802" s="255"/>
      <c r="I802" s="255"/>
      <c r="J802" s="256"/>
      <c r="K802" s="259"/>
      <c r="L802" s="260"/>
      <c r="M802" s="253">
        <f t="shared" si="522"/>
        <v>0</v>
      </c>
      <c r="N802" s="261"/>
      <c r="O802" s="260"/>
      <c r="P802" s="253">
        <f t="shared" si="508"/>
        <v>0</v>
      </c>
      <c r="Q802" s="261"/>
      <c r="R802" s="260"/>
      <c r="S802" s="262">
        <f t="shared" si="509"/>
        <v>0</v>
      </c>
      <c r="T802" s="268"/>
      <c r="U802" s="263">
        <f t="shared" si="510"/>
        <v>0</v>
      </c>
      <c r="V802" s="64"/>
      <c r="W802" s="210">
        <f t="shared" si="521"/>
        <v>0</v>
      </c>
      <c r="X802" s="210" t="str">
        <f t="shared" si="511"/>
        <v>-</v>
      </c>
      <c r="Y802" s="210" t="e">
        <f>IF(X802, MATCH(J802, Y!$F$62:$H$62, 0), 0)</f>
        <v>#VALUE!</v>
      </c>
      <c r="Z802" s="210" cm="1">
        <f t="array" ref="Z802">IFERROR(IF($X802, INDEX(Appliances, $W802, $Y802+3), 0), 0)</f>
        <v>0</v>
      </c>
      <c r="AA802" s="64"/>
      <c r="AB802" s="211" t="b">
        <f t="shared" si="523"/>
        <v>0</v>
      </c>
      <c r="AC802" s="211" cm="1">
        <f t="array" ref="AC802">IF($AB802, INDEX(Appliances, $W802, 9), 0)</f>
        <v>0</v>
      </c>
      <c r="AD802" s="211" cm="1">
        <f t="array" ref="AD802">IF($AB802, INDEX(Appliances, $W802, 10), 0)</f>
        <v>0</v>
      </c>
      <c r="AE802" s="212">
        <f t="shared" si="512"/>
        <v>0</v>
      </c>
      <c r="AF802" s="213">
        <f t="shared" si="513"/>
        <v>0</v>
      </c>
      <c r="AG802" s="222" t="str">
        <f t="shared" si="514"/>
        <v>-</v>
      </c>
      <c r="AH802" s="210">
        <f>_xlfn.MAXIFS(Y!$F$61:$J$61, Y!$F$61:$J$61, "&lt;="&amp;AG802)</f>
        <v>0</v>
      </c>
      <c r="AI802" s="210" cm="1">
        <f t="array" ref="AI802">IFERROR(IF(AE802&gt;0, INDEX(Appliances, $W802, MATCH($AH802, Y!$F$61:$J$61, 0)+3),0), 0)</f>
        <v>0</v>
      </c>
      <c r="AJ802" s="64"/>
      <c r="AK802" s="211" t="b">
        <f t="shared" si="524"/>
        <v>0</v>
      </c>
      <c r="AL802" s="211" cm="1">
        <f t="array" ref="AL802">IF($AK802, INDEX(Appliances, $W802, 9), 0)</f>
        <v>0</v>
      </c>
      <c r="AM802" s="211" cm="1">
        <f t="array" ref="AM802">IF($AK802, INDEX(Appliances, $W802, 10), 0)</f>
        <v>0</v>
      </c>
      <c r="AN802" s="212">
        <f t="shared" si="515"/>
        <v>0</v>
      </c>
      <c r="AO802" s="213">
        <f t="shared" si="516"/>
        <v>0</v>
      </c>
      <c r="AP802" s="222" t="str">
        <f t="shared" si="517"/>
        <v>-</v>
      </c>
      <c r="AQ802" s="210">
        <f>_xlfn.MAXIFS(Y!$F$61:$J$61, Y!$F$61:$J$61, "&lt;="&amp;AP802)</f>
        <v>0</v>
      </c>
      <c r="AR802" s="210" cm="1">
        <f t="array" ref="AR802">IFERROR(IF(AN802&gt;0, INDEX(Appliances, $W802, MATCH($AQ802, Y!$F$61:$J$61, 0)+3),0), 0)</f>
        <v>0</v>
      </c>
      <c r="AS802" s="64"/>
      <c r="AT802" s="211" t="b">
        <f t="shared" si="525"/>
        <v>0</v>
      </c>
      <c r="AU802" s="211">
        <f t="shared" si="506"/>
        <v>0</v>
      </c>
      <c r="AV802" s="211">
        <f t="shared" si="507"/>
        <v>0</v>
      </c>
      <c r="AW802" s="212">
        <f t="shared" si="518"/>
        <v>0</v>
      </c>
      <c r="AX802" s="213">
        <f t="shared" si="519"/>
        <v>0</v>
      </c>
      <c r="AY802" s="222" t="str">
        <f t="shared" si="520"/>
        <v>-</v>
      </c>
      <c r="AZ802" s="210">
        <f>_xlfn.MAXIFS(Y!$F$61:$J$61, Y!$F$61:$J$61, "&lt;="&amp;AY802)</f>
        <v>0</v>
      </c>
      <c r="BA802" s="210" cm="1">
        <f t="array" ref="BA802">IFERROR(IF(AW802&gt;0, INDEX(Appliances, $W802, MATCH($AQ802, Y!$F$61:$J$61, 0)+3),0), 0)</f>
        <v>0</v>
      </c>
      <c r="BB802" s="64"/>
    </row>
    <row r="803" spans="1:54" s="264" customFormat="1" ht="12" x14ac:dyDescent="0.2">
      <c r="A803" s="64"/>
      <c r="B803" s="251">
        <v>781</v>
      </c>
      <c r="C803" s="255"/>
      <c r="D803" s="255"/>
      <c r="E803" s="256"/>
      <c r="F803" s="257" t="str">
        <f>IFERROR(VLOOKUP(E803, Z!$A$2:$C$4127, 3, FALSE), "")</f>
        <v/>
      </c>
      <c r="G803" s="258"/>
      <c r="H803" s="255"/>
      <c r="I803" s="255"/>
      <c r="J803" s="256"/>
      <c r="K803" s="259"/>
      <c r="L803" s="260"/>
      <c r="M803" s="253">
        <f t="shared" si="522"/>
        <v>0</v>
      </c>
      <c r="N803" s="261"/>
      <c r="O803" s="260"/>
      <c r="P803" s="253">
        <f t="shared" si="508"/>
        <v>0</v>
      </c>
      <c r="Q803" s="261"/>
      <c r="R803" s="260"/>
      <c r="S803" s="262">
        <f t="shared" si="509"/>
        <v>0</v>
      </c>
      <c r="T803" s="268"/>
      <c r="U803" s="263">
        <f t="shared" si="510"/>
        <v>0</v>
      </c>
      <c r="V803" s="64"/>
      <c r="W803" s="210">
        <f t="shared" si="521"/>
        <v>0</v>
      </c>
      <c r="X803" s="210" t="str">
        <f t="shared" si="511"/>
        <v>-</v>
      </c>
      <c r="Y803" s="210" t="e">
        <f>IF(X803, MATCH(J803, Y!$F$62:$H$62, 0), 0)</f>
        <v>#VALUE!</v>
      </c>
      <c r="Z803" s="210" cm="1">
        <f t="array" ref="Z803">IFERROR(IF($X803, INDEX(Appliances, $W803, $Y803+3), 0), 0)</f>
        <v>0</v>
      </c>
      <c r="AA803" s="64"/>
      <c r="AB803" s="211" t="b">
        <f t="shared" si="523"/>
        <v>0</v>
      </c>
      <c r="AC803" s="211" cm="1">
        <f t="array" ref="AC803">IF($AB803, INDEX(Appliances, $W803, 9), 0)</f>
        <v>0</v>
      </c>
      <c r="AD803" s="211" cm="1">
        <f t="array" ref="AD803">IF($AB803, INDEX(Appliances, $W803, 10), 0)</f>
        <v>0</v>
      </c>
      <c r="AE803" s="212">
        <f t="shared" si="512"/>
        <v>0</v>
      </c>
      <c r="AF803" s="213">
        <f t="shared" si="513"/>
        <v>0</v>
      </c>
      <c r="AG803" s="222" t="str">
        <f t="shared" si="514"/>
        <v>-</v>
      </c>
      <c r="AH803" s="210">
        <f>_xlfn.MAXIFS(Y!$F$61:$J$61, Y!$F$61:$J$61, "&lt;="&amp;AG803)</f>
        <v>0</v>
      </c>
      <c r="AI803" s="210" cm="1">
        <f t="array" ref="AI803">IFERROR(IF(AE803&gt;0, INDEX(Appliances, $W803, MATCH($AH803, Y!$F$61:$J$61, 0)+3),0), 0)</f>
        <v>0</v>
      </c>
      <c r="AJ803" s="64"/>
      <c r="AK803" s="211" t="b">
        <f t="shared" si="524"/>
        <v>0</v>
      </c>
      <c r="AL803" s="211" cm="1">
        <f t="array" ref="AL803">IF($AK803, INDEX(Appliances, $W803, 9), 0)</f>
        <v>0</v>
      </c>
      <c r="AM803" s="211" cm="1">
        <f t="array" ref="AM803">IF($AK803, INDEX(Appliances, $W803, 10), 0)</f>
        <v>0</v>
      </c>
      <c r="AN803" s="212">
        <f t="shared" si="515"/>
        <v>0</v>
      </c>
      <c r="AO803" s="213">
        <f t="shared" si="516"/>
        <v>0</v>
      </c>
      <c r="AP803" s="222" t="str">
        <f t="shared" si="517"/>
        <v>-</v>
      </c>
      <c r="AQ803" s="210">
        <f>_xlfn.MAXIFS(Y!$F$61:$J$61, Y!$F$61:$J$61, "&lt;="&amp;AP803)</f>
        <v>0</v>
      </c>
      <c r="AR803" s="210" cm="1">
        <f t="array" ref="AR803">IFERROR(IF(AN803&gt;0, INDEX(Appliances, $W803, MATCH($AQ803, Y!$F$61:$J$61, 0)+3),0), 0)</f>
        <v>0</v>
      </c>
      <c r="AS803" s="64"/>
      <c r="AT803" s="211" t="b">
        <f t="shared" si="525"/>
        <v>0</v>
      </c>
      <c r="AU803" s="211">
        <f t="shared" si="506"/>
        <v>0</v>
      </c>
      <c r="AV803" s="211">
        <f t="shared" si="507"/>
        <v>0</v>
      </c>
      <c r="AW803" s="212">
        <f t="shared" si="518"/>
        <v>0</v>
      </c>
      <c r="AX803" s="213">
        <f t="shared" si="519"/>
        <v>0</v>
      </c>
      <c r="AY803" s="222" t="str">
        <f t="shared" si="520"/>
        <v>-</v>
      </c>
      <c r="AZ803" s="210">
        <f>_xlfn.MAXIFS(Y!$F$61:$J$61, Y!$F$61:$J$61, "&lt;="&amp;AY803)</f>
        <v>0</v>
      </c>
      <c r="BA803" s="210" cm="1">
        <f t="array" ref="BA803">IFERROR(IF(AW803&gt;0, INDEX(Appliances, $W803, MATCH($AQ803, Y!$F$61:$J$61, 0)+3),0), 0)</f>
        <v>0</v>
      </c>
      <c r="BB803" s="64"/>
    </row>
    <row r="804" spans="1:54" s="264" customFormat="1" ht="12" x14ac:dyDescent="0.2">
      <c r="A804" s="64"/>
      <c r="B804" s="251">
        <v>782</v>
      </c>
      <c r="C804" s="255"/>
      <c r="D804" s="255"/>
      <c r="E804" s="256"/>
      <c r="F804" s="257" t="str">
        <f>IFERROR(VLOOKUP(E804, Z!$A$2:$C$4127, 3, FALSE), "")</f>
        <v/>
      </c>
      <c r="G804" s="258"/>
      <c r="H804" s="255"/>
      <c r="I804" s="255"/>
      <c r="J804" s="256"/>
      <c r="K804" s="259"/>
      <c r="L804" s="260"/>
      <c r="M804" s="253">
        <f t="shared" si="522"/>
        <v>0</v>
      </c>
      <c r="N804" s="261"/>
      <c r="O804" s="260"/>
      <c r="P804" s="253">
        <f t="shared" si="508"/>
        <v>0</v>
      </c>
      <c r="Q804" s="261"/>
      <c r="R804" s="260"/>
      <c r="S804" s="262">
        <f t="shared" si="509"/>
        <v>0</v>
      </c>
      <c r="T804" s="268"/>
      <c r="U804" s="263">
        <f t="shared" si="510"/>
        <v>0</v>
      </c>
      <c r="V804" s="64"/>
      <c r="W804" s="210">
        <f t="shared" si="521"/>
        <v>0</v>
      </c>
      <c r="X804" s="210" t="str">
        <f t="shared" si="511"/>
        <v>-</v>
      </c>
      <c r="Y804" s="210" t="e">
        <f>IF(X804, MATCH(J804, Y!$F$62:$H$62, 0), 0)</f>
        <v>#VALUE!</v>
      </c>
      <c r="Z804" s="210" cm="1">
        <f t="array" ref="Z804">IFERROR(IF($X804, INDEX(Appliances, $W804, $Y804+3), 0), 0)</f>
        <v>0</v>
      </c>
      <c r="AA804" s="64"/>
      <c r="AB804" s="211" t="b">
        <f t="shared" si="523"/>
        <v>0</v>
      </c>
      <c r="AC804" s="211" cm="1">
        <f t="array" ref="AC804">IF($AB804, INDEX(Appliances, $W804, 9), 0)</f>
        <v>0</v>
      </c>
      <c r="AD804" s="211" cm="1">
        <f t="array" ref="AD804">IF($AB804, INDEX(Appliances, $W804, 10), 0)</f>
        <v>0</v>
      </c>
      <c r="AE804" s="212">
        <f t="shared" si="512"/>
        <v>0</v>
      </c>
      <c r="AF804" s="213">
        <f t="shared" si="513"/>
        <v>0</v>
      </c>
      <c r="AG804" s="222" t="str">
        <f t="shared" si="514"/>
        <v>-</v>
      </c>
      <c r="AH804" s="210">
        <f>_xlfn.MAXIFS(Y!$F$61:$J$61, Y!$F$61:$J$61, "&lt;="&amp;AG804)</f>
        <v>0</v>
      </c>
      <c r="AI804" s="210" cm="1">
        <f t="array" ref="AI804">IFERROR(IF(AE804&gt;0, INDEX(Appliances, $W804, MATCH($AH804, Y!$F$61:$J$61, 0)+3),0), 0)</f>
        <v>0</v>
      </c>
      <c r="AJ804" s="64"/>
      <c r="AK804" s="211" t="b">
        <f t="shared" si="524"/>
        <v>0</v>
      </c>
      <c r="AL804" s="211" cm="1">
        <f t="array" ref="AL804">IF($AK804, INDEX(Appliances, $W804, 9), 0)</f>
        <v>0</v>
      </c>
      <c r="AM804" s="211" cm="1">
        <f t="array" ref="AM804">IF($AK804, INDEX(Appliances, $W804, 10), 0)</f>
        <v>0</v>
      </c>
      <c r="AN804" s="212">
        <f t="shared" si="515"/>
        <v>0</v>
      </c>
      <c r="AO804" s="213">
        <f t="shared" si="516"/>
        <v>0</v>
      </c>
      <c r="AP804" s="222" t="str">
        <f t="shared" si="517"/>
        <v>-</v>
      </c>
      <c r="AQ804" s="210">
        <f>_xlfn.MAXIFS(Y!$F$61:$J$61, Y!$F$61:$J$61, "&lt;="&amp;AP804)</f>
        <v>0</v>
      </c>
      <c r="AR804" s="210" cm="1">
        <f t="array" ref="AR804">IFERROR(IF(AN804&gt;0, INDEX(Appliances, $W804, MATCH($AQ804, Y!$F$61:$J$61, 0)+3),0), 0)</f>
        <v>0</v>
      </c>
      <c r="AS804" s="64"/>
      <c r="AT804" s="211" t="b">
        <f t="shared" si="525"/>
        <v>0</v>
      </c>
      <c r="AU804" s="211">
        <f t="shared" si="506"/>
        <v>0</v>
      </c>
      <c r="AV804" s="211">
        <f t="shared" si="507"/>
        <v>0</v>
      </c>
      <c r="AW804" s="212">
        <f t="shared" si="518"/>
        <v>0</v>
      </c>
      <c r="AX804" s="213">
        <f t="shared" si="519"/>
        <v>0</v>
      </c>
      <c r="AY804" s="222" t="str">
        <f t="shared" si="520"/>
        <v>-</v>
      </c>
      <c r="AZ804" s="210">
        <f>_xlfn.MAXIFS(Y!$F$61:$J$61, Y!$F$61:$J$61, "&lt;="&amp;AY804)</f>
        <v>0</v>
      </c>
      <c r="BA804" s="210" cm="1">
        <f t="array" ref="BA804">IFERROR(IF(AW804&gt;0, INDEX(Appliances, $W804, MATCH($AQ804, Y!$F$61:$J$61, 0)+3),0), 0)</f>
        <v>0</v>
      </c>
      <c r="BB804" s="64"/>
    </row>
    <row r="805" spans="1:54" s="264" customFormat="1" ht="12" x14ac:dyDescent="0.2">
      <c r="A805" s="64"/>
      <c r="B805" s="251">
        <v>783</v>
      </c>
      <c r="C805" s="255"/>
      <c r="D805" s="255"/>
      <c r="E805" s="256"/>
      <c r="F805" s="257" t="str">
        <f>IFERROR(VLOOKUP(E805, Z!$A$2:$C$4127, 3, FALSE), "")</f>
        <v/>
      </c>
      <c r="G805" s="258"/>
      <c r="H805" s="255"/>
      <c r="I805" s="255"/>
      <c r="J805" s="256"/>
      <c r="K805" s="259"/>
      <c r="L805" s="260"/>
      <c r="M805" s="253">
        <f t="shared" si="522"/>
        <v>0</v>
      </c>
      <c r="N805" s="261"/>
      <c r="O805" s="260"/>
      <c r="P805" s="253">
        <f t="shared" si="508"/>
        <v>0</v>
      </c>
      <c r="Q805" s="261"/>
      <c r="R805" s="260"/>
      <c r="S805" s="262">
        <f t="shared" si="509"/>
        <v>0</v>
      </c>
      <c r="T805" s="268"/>
      <c r="U805" s="263">
        <f t="shared" si="510"/>
        <v>0</v>
      </c>
      <c r="V805" s="64"/>
      <c r="W805" s="210">
        <f t="shared" si="521"/>
        <v>0</v>
      </c>
      <c r="X805" s="210" t="str">
        <f t="shared" si="511"/>
        <v>-</v>
      </c>
      <c r="Y805" s="210" t="e">
        <f>IF(X805, MATCH(J805, Y!$F$62:$H$62, 0), 0)</f>
        <v>#VALUE!</v>
      </c>
      <c r="Z805" s="210" cm="1">
        <f t="array" ref="Z805">IFERROR(IF($X805, INDEX(Appliances, $W805, $Y805+3), 0), 0)</f>
        <v>0</v>
      </c>
      <c r="AA805" s="64"/>
      <c r="AB805" s="211" t="b">
        <f t="shared" si="523"/>
        <v>0</v>
      </c>
      <c r="AC805" s="211" cm="1">
        <f t="array" ref="AC805">IF($AB805, INDEX(Appliances, $W805, 9), 0)</f>
        <v>0</v>
      </c>
      <c r="AD805" s="211" cm="1">
        <f t="array" ref="AD805">IF($AB805, INDEX(Appliances, $W805, 10), 0)</f>
        <v>0</v>
      </c>
      <c r="AE805" s="212">
        <f t="shared" si="512"/>
        <v>0</v>
      </c>
      <c r="AF805" s="213">
        <f t="shared" si="513"/>
        <v>0</v>
      </c>
      <c r="AG805" s="222" t="str">
        <f t="shared" si="514"/>
        <v>-</v>
      </c>
      <c r="AH805" s="210">
        <f>_xlfn.MAXIFS(Y!$F$61:$J$61, Y!$F$61:$J$61, "&lt;="&amp;AG805)</f>
        <v>0</v>
      </c>
      <c r="AI805" s="210" cm="1">
        <f t="array" ref="AI805">IFERROR(IF(AE805&gt;0, INDEX(Appliances, $W805, MATCH($AH805, Y!$F$61:$J$61, 0)+3),0), 0)</f>
        <v>0</v>
      </c>
      <c r="AJ805" s="64"/>
      <c r="AK805" s="211" t="b">
        <f t="shared" si="524"/>
        <v>0</v>
      </c>
      <c r="AL805" s="211" cm="1">
        <f t="array" ref="AL805">IF($AK805, INDEX(Appliances, $W805, 9), 0)</f>
        <v>0</v>
      </c>
      <c r="AM805" s="211" cm="1">
        <f t="array" ref="AM805">IF($AK805, INDEX(Appliances, $W805, 10), 0)</f>
        <v>0</v>
      </c>
      <c r="AN805" s="212">
        <f t="shared" si="515"/>
        <v>0</v>
      </c>
      <c r="AO805" s="213">
        <f t="shared" si="516"/>
        <v>0</v>
      </c>
      <c r="AP805" s="222" t="str">
        <f t="shared" si="517"/>
        <v>-</v>
      </c>
      <c r="AQ805" s="210">
        <f>_xlfn.MAXIFS(Y!$F$61:$J$61, Y!$F$61:$J$61, "&lt;="&amp;AP805)</f>
        <v>0</v>
      </c>
      <c r="AR805" s="210" cm="1">
        <f t="array" ref="AR805">IFERROR(IF(AN805&gt;0, INDEX(Appliances, $W805, MATCH($AQ805, Y!$F$61:$J$61, 0)+3),0), 0)</f>
        <v>0</v>
      </c>
      <c r="AS805" s="64"/>
      <c r="AT805" s="211" t="b">
        <f t="shared" si="525"/>
        <v>0</v>
      </c>
      <c r="AU805" s="211">
        <f t="shared" si="506"/>
        <v>0</v>
      </c>
      <c r="AV805" s="211">
        <f t="shared" si="507"/>
        <v>0</v>
      </c>
      <c r="AW805" s="212">
        <f t="shared" si="518"/>
        <v>0</v>
      </c>
      <c r="AX805" s="213">
        <f t="shared" si="519"/>
        <v>0</v>
      </c>
      <c r="AY805" s="222" t="str">
        <f t="shared" si="520"/>
        <v>-</v>
      </c>
      <c r="AZ805" s="210">
        <f>_xlfn.MAXIFS(Y!$F$61:$J$61, Y!$F$61:$J$61, "&lt;="&amp;AY805)</f>
        <v>0</v>
      </c>
      <c r="BA805" s="210" cm="1">
        <f t="array" ref="BA805">IFERROR(IF(AW805&gt;0, INDEX(Appliances, $W805, MATCH($AQ805, Y!$F$61:$J$61, 0)+3),0), 0)</f>
        <v>0</v>
      </c>
      <c r="BB805" s="64"/>
    </row>
    <row r="806" spans="1:54" s="264" customFormat="1" ht="12" x14ac:dyDescent="0.2">
      <c r="A806" s="64"/>
      <c r="B806" s="251">
        <v>784</v>
      </c>
      <c r="C806" s="255"/>
      <c r="D806" s="255"/>
      <c r="E806" s="256"/>
      <c r="F806" s="257" t="str">
        <f>IFERROR(VLOOKUP(E806, Z!$A$2:$C$4127, 3, FALSE), "")</f>
        <v/>
      </c>
      <c r="G806" s="258"/>
      <c r="H806" s="255"/>
      <c r="I806" s="255"/>
      <c r="J806" s="256"/>
      <c r="K806" s="259"/>
      <c r="L806" s="260"/>
      <c r="M806" s="253">
        <f t="shared" si="522"/>
        <v>0</v>
      </c>
      <c r="N806" s="261"/>
      <c r="O806" s="260"/>
      <c r="P806" s="253">
        <f t="shared" si="508"/>
        <v>0</v>
      </c>
      <c r="Q806" s="261"/>
      <c r="R806" s="260"/>
      <c r="S806" s="262">
        <f t="shared" si="509"/>
        <v>0</v>
      </c>
      <c r="T806" s="268"/>
      <c r="U806" s="263">
        <f t="shared" si="510"/>
        <v>0</v>
      </c>
      <c r="V806" s="64"/>
      <c r="W806" s="210">
        <f t="shared" si="521"/>
        <v>0</v>
      </c>
      <c r="X806" s="210" t="str">
        <f t="shared" si="511"/>
        <v>-</v>
      </c>
      <c r="Y806" s="210" t="e">
        <f>IF(X806, MATCH(J806, Y!$F$62:$H$62, 0), 0)</f>
        <v>#VALUE!</v>
      </c>
      <c r="Z806" s="210" cm="1">
        <f t="array" ref="Z806">IFERROR(IF($X806, INDEX(Appliances, $W806, $Y806+3), 0), 0)</f>
        <v>0</v>
      </c>
      <c r="AA806" s="64"/>
      <c r="AB806" s="211" t="b">
        <f t="shared" si="523"/>
        <v>0</v>
      </c>
      <c r="AC806" s="211" cm="1">
        <f t="array" ref="AC806">IF($AB806, INDEX(Appliances, $W806, 9), 0)</f>
        <v>0</v>
      </c>
      <c r="AD806" s="211" cm="1">
        <f t="array" ref="AD806">IF($AB806, INDEX(Appliances, $W806, 10), 0)</f>
        <v>0</v>
      </c>
      <c r="AE806" s="212">
        <f t="shared" si="512"/>
        <v>0</v>
      </c>
      <c r="AF806" s="213">
        <f t="shared" si="513"/>
        <v>0</v>
      </c>
      <c r="AG806" s="222" t="str">
        <f t="shared" si="514"/>
        <v>-</v>
      </c>
      <c r="AH806" s="210">
        <f>_xlfn.MAXIFS(Y!$F$61:$J$61, Y!$F$61:$J$61, "&lt;="&amp;AG806)</f>
        <v>0</v>
      </c>
      <c r="AI806" s="210" cm="1">
        <f t="array" ref="AI806">IFERROR(IF(AE806&gt;0, INDEX(Appliances, $W806, MATCH($AH806, Y!$F$61:$J$61, 0)+3),0), 0)</f>
        <v>0</v>
      </c>
      <c r="AJ806" s="64"/>
      <c r="AK806" s="211" t="b">
        <f t="shared" si="524"/>
        <v>0</v>
      </c>
      <c r="AL806" s="211" cm="1">
        <f t="array" ref="AL806">IF($AK806, INDEX(Appliances, $W806, 9), 0)</f>
        <v>0</v>
      </c>
      <c r="AM806" s="211" cm="1">
        <f t="array" ref="AM806">IF($AK806, INDEX(Appliances, $W806, 10), 0)</f>
        <v>0</v>
      </c>
      <c r="AN806" s="212">
        <f t="shared" si="515"/>
        <v>0</v>
      </c>
      <c r="AO806" s="213">
        <f t="shared" si="516"/>
        <v>0</v>
      </c>
      <c r="AP806" s="222" t="str">
        <f t="shared" si="517"/>
        <v>-</v>
      </c>
      <c r="AQ806" s="210">
        <f>_xlfn.MAXIFS(Y!$F$61:$J$61, Y!$F$61:$J$61, "&lt;="&amp;AP806)</f>
        <v>0</v>
      </c>
      <c r="AR806" s="210" cm="1">
        <f t="array" ref="AR806">IFERROR(IF(AN806&gt;0, INDEX(Appliances, $W806, MATCH($AQ806, Y!$F$61:$J$61, 0)+3),0), 0)</f>
        <v>0</v>
      </c>
      <c r="AS806" s="64"/>
      <c r="AT806" s="211" t="b">
        <f t="shared" si="525"/>
        <v>0</v>
      </c>
      <c r="AU806" s="211">
        <f t="shared" si="506"/>
        <v>0</v>
      </c>
      <c r="AV806" s="211">
        <f t="shared" si="507"/>
        <v>0</v>
      </c>
      <c r="AW806" s="212">
        <f t="shared" si="518"/>
        <v>0</v>
      </c>
      <c r="AX806" s="213">
        <f t="shared" si="519"/>
        <v>0</v>
      </c>
      <c r="AY806" s="222" t="str">
        <f t="shared" si="520"/>
        <v>-</v>
      </c>
      <c r="AZ806" s="210">
        <f>_xlfn.MAXIFS(Y!$F$61:$J$61, Y!$F$61:$J$61, "&lt;="&amp;AY806)</f>
        <v>0</v>
      </c>
      <c r="BA806" s="210" cm="1">
        <f t="array" ref="BA806">IFERROR(IF(AW806&gt;0, INDEX(Appliances, $W806, MATCH($AQ806, Y!$F$61:$J$61, 0)+3),0), 0)</f>
        <v>0</v>
      </c>
      <c r="BB806" s="64"/>
    </row>
    <row r="807" spans="1:54" s="264" customFormat="1" ht="12" x14ac:dyDescent="0.2">
      <c r="A807" s="64"/>
      <c r="B807" s="251">
        <v>785</v>
      </c>
      <c r="C807" s="255"/>
      <c r="D807" s="255"/>
      <c r="E807" s="256"/>
      <c r="F807" s="257" t="str">
        <f>IFERROR(VLOOKUP(E807, Z!$A$2:$C$4127, 3, FALSE), "")</f>
        <v/>
      </c>
      <c r="G807" s="258"/>
      <c r="H807" s="255"/>
      <c r="I807" s="255"/>
      <c r="J807" s="256"/>
      <c r="K807" s="259"/>
      <c r="L807" s="260"/>
      <c r="M807" s="253">
        <f t="shared" si="522"/>
        <v>0</v>
      </c>
      <c r="N807" s="261"/>
      <c r="O807" s="260"/>
      <c r="P807" s="253">
        <f t="shared" si="508"/>
        <v>0</v>
      </c>
      <c r="Q807" s="261"/>
      <c r="R807" s="260"/>
      <c r="S807" s="262">
        <f t="shared" si="509"/>
        <v>0</v>
      </c>
      <c r="T807" s="268"/>
      <c r="U807" s="263">
        <f t="shared" si="510"/>
        <v>0</v>
      </c>
      <c r="V807" s="64"/>
      <c r="W807" s="210">
        <f t="shared" si="521"/>
        <v>0</v>
      </c>
      <c r="X807" s="210" t="str">
        <f t="shared" si="511"/>
        <v>-</v>
      </c>
      <c r="Y807" s="210" t="e">
        <f>IF(X807, MATCH(J807, Y!$F$62:$H$62, 0), 0)</f>
        <v>#VALUE!</v>
      </c>
      <c r="Z807" s="210" cm="1">
        <f t="array" ref="Z807">IFERROR(IF($X807, INDEX(Appliances, $W807, $Y807+3), 0), 0)</f>
        <v>0</v>
      </c>
      <c r="AA807" s="64"/>
      <c r="AB807" s="211" t="b">
        <f t="shared" si="523"/>
        <v>0</v>
      </c>
      <c r="AC807" s="211" cm="1">
        <f t="array" ref="AC807">IF($AB807, INDEX(Appliances, $W807, 9), 0)</f>
        <v>0</v>
      </c>
      <c r="AD807" s="211" cm="1">
        <f t="array" ref="AD807">IF($AB807, INDEX(Appliances, $W807, 10), 0)</f>
        <v>0</v>
      </c>
      <c r="AE807" s="212">
        <f t="shared" si="512"/>
        <v>0</v>
      </c>
      <c r="AF807" s="213">
        <f t="shared" si="513"/>
        <v>0</v>
      </c>
      <c r="AG807" s="222" t="str">
        <f t="shared" si="514"/>
        <v>-</v>
      </c>
      <c r="AH807" s="210">
        <f>_xlfn.MAXIFS(Y!$F$61:$J$61, Y!$F$61:$J$61, "&lt;="&amp;AG807)</f>
        <v>0</v>
      </c>
      <c r="AI807" s="210" cm="1">
        <f t="array" ref="AI807">IFERROR(IF(AE807&gt;0, INDEX(Appliances, $W807, MATCH($AH807, Y!$F$61:$J$61, 0)+3),0), 0)</f>
        <v>0</v>
      </c>
      <c r="AJ807" s="64"/>
      <c r="AK807" s="211" t="b">
        <f t="shared" si="524"/>
        <v>0</v>
      </c>
      <c r="AL807" s="211" cm="1">
        <f t="array" ref="AL807">IF($AK807, INDEX(Appliances, $W807, 9), 0)</f>
        <v>0</v>
      </c>
      <c r="AM807" s="211" cm="1">
        <f t="array" ref="AM807">IF($AK807, INDEX(Appliances, $W807, 10), 0)</f>
        <v>0</v>
      </c>
      <c r="AN807" s="212">
        <f t="shared" si="515"/>
        <v>0</v>
      </c>
      <c r="AO807" s="213">
        <f t="shared" si="516"/>
        <v>0</v>
      </c>
      <c r="AP807" s="222" t="str">
        <f t="shared" si="517"/>
        <v>-</v>
      </c>
      <c r="AQ807" s="210">
        <f>_xlfn.MAXIFS(Y!$F$61:$J$61, Y!$F$61:$J$61, "&lt;="&amp;AP807)</f>
        <v>0</v>
      </c>
      <c r="AR807" s="210" cm="1">
        <f t="array" ref="AR807">IFERROR(IF(AN807&gt;0, INDEX(Appliances, $W807, MATCH($AQ807, Y!$F$61:$J$61, 0)+3),0), 0)</f>
        <v>0</v>
      </c>
      <c r="AS807" s="64"/>
      <c r="AT807" s="211" t="b">
        <f t="shared" si="525"/>
        <v>0</v>
      </c>
      <c r="AU807" s="211">
        <f t="shared" si="506"/>
        <v>0</v>
      </c>
      <c r="AV807" s="211">
        <f t="shared" si="507"/>
        <v>0</v>
      </c>
      <c r="AW807" s="212">
        <f t="shared" si="518"/>
        <v>0</v>
      </c>
      <c r="AX807" s="213">
        <f t="shared" si="519"/>
        <v>0</v>
      </c>
      <c r="AY807" s="222" t="str">
        <f t="shared" si="520"/>
        <v>-</v>
      </c>
      <c r="AZ807" s="210">
        <f>_xlfn.MAXIFS(Y!$F$61:$J$61, Y!$F$61:$J$61, "&lt;="&amp;AY807)</f>
        <v>0</v>
      </c>
      <c r="BA807" s="210" cm="1">
        <f t="array" ref="BA807">IFERROR(IF(AW807&gt;0, INDEX(Appliances, $W807, MATCH($AQ807, Y!$F$61:$J$61, 0)+3),0), 0)</f>
        <v>0</v>
      </c>
      <c r="BB807" s="64"/>
    </row>
    <row r="808" spans="1:54" s="264" customFormat="1" ht="12" x14ac:dyDescent="0.2">
      <c r="A808" s="64"/>
      <c r="B808" s="251">
        <v>786</v>
      </c>
      <c r="C808" s="255"/>
      <c r="D808" s="255"/>
      <c r="E808" s="256"/>
      <c r="F808" s="257" t="str">
        <f>IFERROR(VLOOKUP(E808, Z!$A$2:$C$4127, 3, FALSE), "")</f>
        <v/>
      </c>
      <c r="G808" s="258"/>
      <c r="H808" s="255"/>
      <c r="I808" s="255"/>
      <c r="J808" s="256"/>
      <c r="K808" s="259"/>
      <c r="L808" s="260"/>
      <c r="M808" s="253">
        <f t="shared" si="522"/>
        <v>0</v>
      </c>
      <c r="N808" s="261"/>
      <c r="O808" s="260"/>
      <c r="P808" s="253">
        <f t="shared" si="508"/>
        <v>0</v>
      </c>
      <c r="Q808" s="261"/>
      <c r="R808" s="260"/>
      <c r="S808" s="262">
        <f t="shared" si="509"/>
        <v>0</v>
      </c>
      <c r="T808" s="268"/>
      <c r="U808" s="263">
        <f t="shared" si="510"/>
        <v>0</v>
      </c>
      <c r="V808" s="64"/>
      <c r="W808" s="210">
        <f t="shared" si="521"/>
        <v>0</v>
      </c>
      <c r="X808" s="210" t="str">
        <f t="shared" si="511"/>
        <v>-</v>
      </c>
      <c r="Y808" s="210" t="e">
        <f>IF(X808, MATCH(J808, Y!$F$62:$H$62, 0), 0)</f>
        <v>#VALUE!</v>
      </c>
      <c r="Z808" s="210" cm="1">
        <f t="array" ref="Z808">IFERROR(IF($X808, INDEX(Appliances, $W808, $Y808+3), 0), 0)</f>
        <v>0</v>
      </c>
      <c r="AA808" s="64"/>
      <c r="AB808" s="211" t="b">
        <f t="shared" si="523"/>
        <v>0</v>
      </c>
      <c r="AC808" s="211" cm="1">
        <f t="array" ref="AC808">IF($AB808, INDEX(Appliances, $W808, 9), 0)</f>
        <v>0</v>
      </c>
      <c r="AD808" s="211" cm="1">
        <f t="array" ref="AD808">IF($AB808, INDEX(Appliances, $W808, 10), 0)</f>
        <v>0</v>
      </c>
      <c r="AE808" s="212">
        <f t="shared" si="512"/>
        <v>0</v>
      </c>
      <c r="AF808" s="213">
        <f t="shared" si="513"/>
        <v>0</v>
      </c>
      <c r="AG808" s="222" t="str">
        <f t="shared" si="514"/>
        <v>-</v>
      </c>
      <c r="AH808" s="210">
        <f>_xlfn.MAXIFS(Y!$F$61:$J$61, Y!$F$61:$J$61, "&lt;="&amp;AG808)</f>
        <v>0</v>
      </c>
      <c r="AI808" s="210" cm="1">
        <f t="array" ref="AI808">IFERROR(IF(AE808&gt;0, INDEX(Appliances, $W808, MATCH($AH808, Y!$F$61:$J$61, 0)+3),0), 0)</f>
        <v>0</v>
      </c>
      <c r="AJ808" s="64"/>
      <c r="AK808" s="211" t="b">
        <f t="shared" si="524"/>
        <v>0</v>
      </c>
      <c r="AL808" s="211" cm="1">
        <f t="array" ref="AL808">IF($AK808, INDEX(Appliances, $W808, 9), 0)</f>
        <v>0</v>
      </c>
      <c r="AM808" s="211" cm="1">
        <f t="array" ref="AM808">IF($AK808, INDEX(Appliances, $W808, 10), 0)</f>
        <v>0</v>
      </c>
      <c r="AN808" s="212">
        <f t="shared" si="515"/>
        <v>0</v>
      </c>
      <c r="AO808" s="213">
        <f t="shared" si="516"/>
        <v>0</v>
      </c>
      <c r="AP808" s="222" t="str">
        <f t="shared" si="517"/>
        <v>-</v>
      </c>
      <c r="AQ808" s="210">
        <f>_xlfn.MAXIFS(Y!$F$61:$J$61, Y!$F$61:$J$61, "&lt;="&amp;AP808)</f>
        <v>0</v>
      </c>
      <c r="AR808" s="210" cm="1">
        <f t="array" ref="AR808">IFERROR(IF(AN808&gt;0, INDEX(Appliances, $W808, MATCH($AQ808, Y!$F$61:$J$61, 0)+3),0), 0)</f>
        <v>0</v>
      </c>
      <c r="AS808" s="64"/>
      <c r="AT808" s="211" t="b">
        <f t="shared" si="525"/>
        <v>0</v>
      </c>
      <c r="AU808" s="211">
        <f t="shared" si="506"/>
        <v>0</v>
      </c>
      <c r="AV808" s="211">
        <f t="shared" si="507"/>
        <v>0</v>
      </c>
      <c r="AW808" s="212">
        <f t="shared" si="518"/>
        <v>0</v>
      </c>
      <c r="AX808" s="213">
        <f t="shared" si="519"/>
        <v>0</v>
      </c>
      <c r="AY808" s="222" t="str">
        <f t="shared" si="520"/>
        <v>-</v>
      </c>
      <c r="AZ808" s="210">
        <f>_xlfn.MAXIFS(Y!$F$61:$J$61, Y!$F$61:$J$61, "&lt;="&amp;AY808)</f>
        <v>0</v>
      </c>
      <c r="BA808" s="210" cm="1">
        <f t="array" ref="BA808">IFERROR(IF(AW808&gt;0, INDEX(Appliances, $W808, MATCH($AQ808, Y!$F$61:$J$61, 0)+3),0), 0)</f>
        <v>0</v>
      </c>
      <c r="BB808" s="64"/>
    </row>
    <row r="809" spans="1:54" s="264" customFormat="1" ht="12" x14ac:dyDescent="0.2">
      <c r="A809" s="64"/>
      <c r="B809" s="251">
        <v>787</v>
      </c>
      <c r="C809" s="255"/>
      <c r="D809" s="255"/>
      <c r="E809" s="256"/>
      <c r="F809" s="257" t="str">
        <f>IFERROR(VLOOKUP(E809, Z!$A$2:$C$4127, 3, FALSE), "")</f>
        <v/>
      </c>
      <c r="G809" s="258"/>
      <c r="H809" s="255"/>
      <c r="I809" s="255"/>
      <c r="J809" s="256"/>
      <c r="K809" s="259"/>
      <c r="L809" s="260"/>
      <c r="M809" s="253">
        <f t="shared" si="522"/>
        <v>0</v>
      </c>
      <c r="N809" s="261"/>
      <c r="O809" s="260"/>
      <c r="P809" s="253">
        <f t="shared" si="508"/>
        <v>0</v>
      </c>
      <c r="Q809" s="261"/>
      <c r="R809" s="260"/>
      <c r="S809" s="262">
        <f t="shared" si="509"/>
        <v>0</v>
      </c>
      <c r="T809" s="268"/>
      <c r="U809" s="263">
        <f t="shared" si="510"/>
        <v>0</v>
      </c>
      <c r="V809" s="64"/>
      <c r="W809" s="210">
        <f t="shared" si="521"/>
        <v>0</v>
      </c>
      <c r="X809" s="210" t="str">
        <f t="shared" si="511"/>
        <v>-</v>
      </c>
      <c r="Y809" s="210" t="e">
        <f>IF(X809, MATCH(J809, Y!$F$62:$H$62, 0), 0)</f>
        <v>#VALUE!</v>
      </c>
      <c r="Z809" s="210" cm="1">
        <f t="array" ref="Z809">IFERROR(IF($X809, INDEX(Appliances, $W809, $Y809+3), 0), 0)</f>
        <v>0</v>
      </c>
      <c r="AA809" s="64"/>
      <c r="AB809" s="211" t="b">
        <f t="shared" si="523"/>
        <v>0</v>
      </c>
      <c r="AC809" s="211" cm="1">
        <f t="array" ref="AC809">IF($AB809, INDEX(Appliances, $W809, 9), 0)</f>
        <v>0</v>
      </c>
      <c r="AD809" s="211" cm="1">
        <f t="array" ref="AD809">IF($AB809, INDEX(Appliances, $W809, 10), 0)</f>
        <v>0</v>
      </c>
      <c r="AE809" s="212">
        <f t="shared" si="512"/>
        <v>0</v>
      </c>
      <c r="AF809" s="213">
        <f t="shared" si="513"/>
        <v>0</v>
      </c>
      <c r="AG809" s="222" t="str">
        <f t="shared" si="514"/>
        <v>-</v>
      </c>
      <c r="AH809" s="210">
        <f>_xlfn.MAXIFS(Y!$F$61:$J$61, Y!$F$61:$J$61, "&lt;="&amp;AG809)</f>
        <v>0</v>
      </c>
      <c r="AI809" s="210" cm="1">
        <f t="array" ref="AI809">IFERROR(IF(AE809&gt;0, INDEX(Appliances, $W809, MATCH($AH809, Y!$F$61:$J$61, 0)+3),0), 0)</f>
        <v>0</v>
      </c>
      <c r="AJ809" s="64"/>
      <c r="AK809" s="211" t="b">
        <f t="shared" si="524"/>
        <v>0</v>
      </c>
      <c r="AL809" s="211" cm="1">
        <f t="array" ref="AL809">IF($AK809, INDEX(Appliances, $W809, 9), 0)</f>
        <v>0</v>
      </c>
      <c r="AM809" s="211" cm="1">
        <f t="array" ref="AM809">IF($AK809, INDEX(Appliances, $W809, 10), 0)</f>
        <v>0</v>
      </c>
      <c r="AN809" s="212">
        <f t="shared" si="515"/>
        <v>0</v>
      </c>
      <c r="AO809" s="213">
        <f t="shared" si="516"/>
        <v>0</v>
      </c>
      <c r="AP809" s="222" t="str">
        <f t="shared" si="517"/>
        <v>-</v>
      </c>
      <c r="AQ809" s="210">
        <f>_xlfn.MAXIFS(Y!$F$61:$J$61, Y!$F$61:$J$61, "&lt;="&amp;AP809)</f>
        <v>0</v>
      </c>
      <c r="AR809" s="210" cm="1">
        <f t="array" ref="AR809">IFERROR(IF(AN809&gt;0, INDEX(Appliances, $W809, MATCH($AQ809, Y!$F$61:$J$61, 0)+3),0), 0)</f>
        <v>0</v>
      </c>
      <c r="AS809" s="64"/>
      <c r="AT809" s="211" t="b">
        <f t="shared" si="525"/>
        <v>0</v>
      </c>
      <c r="AU809" s="211">
        <f t="shared" si="506"/>
        <v>0</v>
      </c>
      <c r="AV809" s="211">
        <f t="shared" si="507"/>
        <v>0</v>
      </c>
      <c r="AW809" s="212">
        <f t="shared" si="518"/>
        <v>0</v>
      </c>
      <c r="AX809" s="213">
        <f t="shared" si="519"/>
        <v>0</v>
      </c>
      <c r="AY809" s="222" t="str">
        <f t="shared" si="520"/>
        <v>-</v>
      </c>
      <c r="AZ809" s="210">
        <f>_xlfn.MAXIFS(Y!$F$61:$J$61, Y!$F$61:$J$61, "&lt;="&amp;AY809)</f>
        <v>0</v>
      </c>
      <c r="BA809" s="210" cm="1">
        <f t="array" ref="BA809">IFERROR(IF(AW809&gt;0, INDEX(Appliances, $W809, MATCH($AQ809, Y!$F$61:$J$61, 0)+3),0), 0)</f>
        <v>0</v>
      </c>
      <c r="BB809" s="64"/>
    </row>
    <row r="810" spans="1:54" s="264" customFormat="1" ht="12" x14ac:dyDescent="0.2">
      <c r="A810" s="64"/>
      <c r="B810" s="251">
        <v>788</v>
      </c>
      <c r="C810" s="255"/>
      <c r="D810" s="255"/>
      <c r="E810" s="256"/>
      <c r="F810" s="257" t="str">
        <f>IFERROR(VLOOKUP(E810, Z!$A$2:$C$4127, 3, FALSE), "")</f>
        <v/>
      </c>
      <c r="G810" s="258"/>
      <c r="H810" s="255"/>
      <c r="I810" s="255"/>
      <c r="J810" s="256"/>
      <c r="K810" s="259"/>
      <c r="L810" s="260"/>
      <c r="M810" s="253">
        <f t="shared" si="522"/>
        <v>0</v>
      </c>
      <c r="N810" s="261"/>
      <c r="O810" s="260"/>
      <c r="P810" s="253">
        <f t="shared" si="508"/>
        <v>0</v>
      </c>
      <c r="Q810" s="261"/>
      <c r="R810" s="260"/>
      <c r="S810" s="262">
        <f t="shared" si="509"/>
        <v>0</v>
      </c>
      <c r="T810" s="268"/>
      <c r="U810" s="263">
        <f t="shared" si="510"/>
        <v>0</v>
      </c>
      <c r="V810" s="64"/>
      <c r="W810" s="210">
        <f t="shared" si="521"/>
        <v>0</v>
      </c>
      <c r="X810" s="210" t="str">
        <f t="shared" si="511"/>
        <v>-</v>
      </c>
      <c r="Y810" s="210" t="e">
        <f>IF(X810, MATCH(J810, Y!$F$62:$H$62, 0), 0)</f>
        <v>#VALUE!</v>
      </c>
      <c r="Z810" s="210" cm="1">
        <f t="array" ref="Z810">IFERROR(IF($X810, INDEX(Appliances, $W810, $Y810+3), 0), 0)</f>
        <v>0</v>
      </c>
      <c r="AA810" s="64"/>
      <c r="AB810" s="211" t="b">
        <f t="shared" si="523"/>
        <v>0</v>
      </c>
      <c r="AC810" s="211" cm="1">
        <f t="array" ref="AC810">IF($AB810, INDEX(Appliances, $W810, 9), 0)</f>
        <v>0</v>
      </c>
      <c r="AD810" s="211" cm="1">
        <f t="array" ref="AD810">IF($AB810, INDEX(Appliances, $W810, 10), 0)</f>
        <v>0</v>
      </c>
      <c r="AE810" s="212">
        <f t="shared" si="512"/>
        <v>0</v>
      </c>
      <c r="AF810" s="213">
        <f t="shared" si="513"/>
        <v>0</v>
      </c>
      <c r="AG810" s="222" t="str">
        <f t="shared" si="514"/>
        <v>-</v>
      </c>
      <c r="AH810" s="210">
        <f>_xlfn.MAXIFS(Y!$F$61:$J$61, Y!$F$61:$J$61, "&lt;="&amp;AG810)</f>
        <v>0</v>
      </c>
      <c r="AI810" s="210" cm="1">
        <f t="array" ref="AI810">IFERROR(IF(AE810&gt;0, INDEX(Appliances, $W810, MATCH($AH810, Y!$F$61:$J$61, 0)+3),0), 0)</f>
        <v>0</v>
      </c>
      <c r="AJ810" s="64"/>
      <c r="AK810" s="211" t="b">
        <f t="shared" si="524"/>
        <v>0</v>
      </c>
      <c r="AL810" s="211" cm="1">
        <f t="array" ref="AL810">IF($AK810, INDEX(Appliances, $W810, 9), 0)</f>
        <v>0</v>
      </c>
      <c r="AM810" s="211" cm="1">
        <f t="array" ref="AM810">IF($AK810, INDEX(Appliances, $W810, 10), 0)</f>
        <v>0</v>
      </c>
      <c r="AN810" s="212">
        <f t="shared" si="515"/>
        <v>0</v>
      </c>
      <c r="AO810" s="213">
        <f t="shared" si="516"/>
        <v>0</v>
      </c>
      <c r="AP810" s="222" t="str">
        <f t="shared" si="517"/>
        <v>-</v>
      </c>
      <c r="AQ810" s="210">
        <f>_xlfn.MAXIFS(Y!$F$61:$J$61, Y!$F$61:$J$61, "&lt;="&amp;AP810)</f>
        <v>0</v>
      </c>
      <c r="AR810" s="210" cm="1">
        <f t="array" ref="AR810">IFERROR(IF(AN810&gt;0, INDEX(Appliances, $W810, MATCH($AQ810, Y!$F$61:$J$61, 0)+3),0), 0)</f>
        <v>0</v>
      </c>
      <c r="AS810" s="64"/>
      <c r="AT810" s="211" t="b">
        <f t="shared" si="525"/>
        <v>0</v>
      </c>
      <c r="AU810" s="211">
        <f t="shared" si="506"/>
        <v>0</v>
      </c>
      <c r="AV810" s="211">
        <f t="shared" si="507"/>
        <v>0</v>
      </c>
      <c r="AW810" s="212">
        <f t="shared" si="518"/>
        <v>0</v>
      </c>
      <c r="AX810" s="213">
        <f t="shared" si="519"/>
        <v>0</v>
      </c>
      <c r="AY810" s="222" t="str">
        <f t="shared" si="520"/>
        <v>-</v>
      </c>
      <c r="AZ810" s="210">
        <f>_xlfn.MAXIFS(Y!$F$61:$J$61, Y!$F$61:$J$61, "&lt;="&amp;AY810)</f>
        <v>0</v>
      </c>
      <c r="BA810" s="210" cm="1">
        <f t="array" ref="BA810">IFERROR(IF(AW810&gt;0, INDEX(Appliances, $W810, MATCH($AQ810, Y!$F$61:$J$61, 0)+3),0), 0)</f>
        <v>0</v>
      </c>
      <c r="BB810" s="64"/>
    </row>
    <row r="811" spans="1:54" s="264" customFormat="1" ht="12" x14ac:dyDescent="0.2">
      <c r="A811" s="64"/>
      <c r="B811" s="251">
        <v>789</v>
      </c>
      <c r="C811" s="255"/>
      <c r="D811" s="255"/>
      <c r="E811" s="256"/>
      <c r="F811" s="257" t="str">
        <f>IFERROR(VLOOKUP(E811, Z!$A$2:$C$4127, 3, FALSE), "")</f>
        <v/>
      </c>
      <c r="G811" s="258"/>
      <c r="H811" s="255"/>
      <c r="I811" s="255"/>
      <c r="J811" s="256"/>
      <c r="K811" s="259"/>
      <c r="L811" s="260"/>
      <c r="M811" s="253">
        <f t="shared" si="522"/>
        <v>0</v>
      </c>
      <c r="N811" s="261"/>
      <c r="O811" s="260"/>
      <c r="P811" s="253">
        <f t="shared" si="508"/>
        <v>0</v>
      </c>
      <c r="Q811" s="261"/>
      <c r="R811" s="260"/>
      <c r="S811" s="262">
        <f t="shared" si="509"/>
        <v>0</v>
      </c>
      <c r="T811" s="268"/>
      <c r="U811" s="263">
        <f t="shared" si="510"/>
        <v>0</v>
      </c>
      <c r="V811" s="64"/>
      <c r="W811" s="210">
        <f t="shared" si="521"/>
        <v>0</v>
      </c>
      <c r="X811" s="210" t="str">
        <f t="shared" si="511"/>
        <v>-</v>
      </c>
      <c r="Y811" s="210" t="e">
        <f>IF(X811, MATCH(J811, Y!$F$62:$H$62, 0), 0)</f>
        <v>#VALUE!</v>
      </c>
      <c r="Z811" s="210" cm="1">
        <f t="array" ref="Z811">IFERROR(IF($X811, INDEX(Appliances, $W811, $Y811+3), 0), 0)</f>
        <v>0</v>
      </c>
      <c r="AA811" s="64"/>
      <c r="AB811" s="211" t="b">
        <f t="shared" si="523"/>
        <v>0</v>
      </c>
      <c r="AC811" s="211" cm="1">
        <f t="array" ref="AC811">IF($AB811, INDEX(Appliances, $W811, 9), 0)</f>
        <v>0</v>
      </c>
      <c r="AD811" s="211" cm="1">
        <f t="array" ref="AD811">IF($AB811, INDEX(Appliances, $W811, 10), 0)</f>
        <v>0</v>
      </c>
      <c r="AE811" s="212">
        <f t="shared" si="512"/>
        <v>0</v>
      </c>
      <c r="AF811" s="213">
        <f t="shared" si="513"/>
        <v>0</v>
      </c>
      <c r="AG811" s="222" t="str">
        <f t="shared" si="514"/>
        <v>-</v>
      </c>
      <c r="AH811" s="210">
        <f>_xlfn.MAXIFS(Y!$F$61:$J$61, Y!$F$61:$J$61, "&lt;="&amp;AG811)</f>
        <v>0</v>
      </c>
      <c r="AI811" s="210" cm="1">
        <f t="array" ref="AI811">IFERROR(IF(AE811&gt;0, INDEX(Appliances, $W811, MATCH($AH811, Y!$F$61:$J$61, 0)+3),0), 0)</f>
        <v>0</v>
      </c>
      <c r="AJ811" s="64"/>
      <c r="AK811" s="211" t="b">
        <f t="shared" si="524"/>
        <v>0</v>
      </c>
      <c r="AL811" s="211" cm="1">
        <f t="array" ref="AL811">IF($AK811, INDEX(Appliances, $W811, 9), 0)</f>
        <v>0</v>
      </c>
      <c r="AM811" s="211" cm="1">
        <f t="array" ref="AM811">IF($AK811, INDEX(Appliances, $W811, 10), 0)</f>
        <v>0</v>
      </c>
      <c r="AN811" s="212">
        <f t="shared" si="515"/>
        <v>0</v>
      </c>
      <c r="AO811" s="213">
        <f t="shared" si="516"/>
        <v>0</v>
      </c>
      <c r="AP811" s="222" t="str">
        <f t="shared" si="517"/>
        <v>-</v>
      </c>
      <c r="AQ811" s="210">
        <f>_xlfn.MAXIFS(Y!$F$61:$J$61, Y!$F$61:$J$61, "&lt;="&amp;AP811)</f>
        <v>0</v>
      </c>
      <c r="AR811" s="210" cm="1">
        <f t="array" ref="AR811">IFERROR(IF(AN811&gt;0, INDEX(Appliances, $W811, MATCH($AQ811, Y!$F$61:$J$61, 0)+3),0), 0)</f>
        <v>0</v>
      </c>
      <c r="AS811" s="64"/>
      <c r="AT811" s="211" t="b">
        <f t="shared" si="525"/>
        <v>0</v>
      </c>
      <c r="AU811" s="211">
        <f t="shared" si="506"/>
        <v>0</v>
      </c>
      <c r="AV811" s="211">
        <f t="shared" si="507"/>
        <v>0</v>
      </c>
      <c r="AW811" s="212">
        <f t="shared" si="518"/>
        <v>0</v>
      </c>
      <c r="AX811" s="213">
        <f t="shared" si="519"/>
        <v>0</v>
      </c>
      <c r="AY811" s="222" t="str">
        <f t="shared" si="520"/>
        <v>-</v>
      </c>
      <c r="AZ811" s="210">
        <f>_xlfn.MAXIFS(Y!$F$61:$J$61, Y!$F$61:$J$61, "&lt;="&amp;AY811)</f>
        <v>0</v>
      </c>
      <c r="BA811" s="210" cm="1">
        <f t="array" ref="BA811">IFERROR(IF(AW811&gt;0, INDEX(Appliances, $W811, MATCH($AQ811, Y!$F$61:$J$61, 0)+3),0), 0)</f>
        <v>0</v>
      </c>
      <c r="BB811" s="64"/>
    </row>
    <row r="812" spans="1:54" s="264" customFormat="1" ht="12" x14ac:dyDescent="0.2">
      <c r="A812" s="64"/>
      <c r="B812" s="251">
        <v>790</v>
      </c>
      <c r="C812" s="255"/>
      <c r="D812" s="255"/>
      <c r="E812" s="256"/>
      <c r="F812" s="257" t="str">
        <f>IFERROR(VLOOKUP(E812, Z!$A$2:$C$4127, 3, FALSE), "")</f>
        <v/>
      </c>
      <c r="G812" s="258"/>
      <c r="H812" s="255"/>
      <c r="I812" s="255"/>
      <c r="J812" s="256"/>
      <c r="K812" s="259"/>
      <c r="L812" s="260"/>
      <c r="M812" s="253">
        <f t="shared" si="522"/>
        <v>0</v>
      </c>
      <c r="N812" s="261"/>
      <c r="O812" s="260"/>
      <c r="P812" s="253">
        <f t="shared" si="508"/>
        <v>0</v>
      </c>
      <c r="Q812" s="261"/>
      <c r="R812" s="260"/>
      <c r="S812" s="262">
        <f t="shared" si="509"/>
        <v>0</v>
      </c>
      <c r="T812" s="268"/>
      <c r="U812" s="263">
        <f t="shared" si="510"/>
        <v>0</v>
      </c>
      <c r="V812" s="64"/>
      <c r="W812" s="210">
        <f t="shared" si="521"/>
        <v>0</v>
      </c>
      <c r="X812" s="210" t="str">
        <f t="shared" si="511"/>
        <v>-</v>
      </c>
      <c r="Y812" s="210" t="e">
        <f>IF(X812, MATCH(J812, Y!$F$62:$H$62, 0), 0)</f>
        <v>#VALUE!</v>
      </c>
      <c r="Z812" s="210" cm="1">
        <f t="array" ref="Z812">IFERROR(IF($X812, INDEX(Appliances, $W812, $Y812+3), 0), 0)</f>
        <v>0</v>
      </c>
      <c r="AA812" s="64"/>
      <c r="AB812" s="211" t="b">
        <f t="shared" si="523"/>
        <v>0</v>
      </c>
      <c r="AC812" s="211" cm="1">
        <f t="array" ref="AC812">IF($AB812, INDEX(Appliances, $W812, 9), 0)</f>
        <v>0</v>
      </c>
      <c r="AD812" s="211" cm="1">
        <f t="array" ref="AD812">IF($AB812, INDEX(Appliances, $W812, 10), 0)</f>
        <v>0</v>
      </c>
      <c r="AE812" s="212">
        <f t="shared" si="512"/>
        <v>0</v>
      </c>
      <c r="AF812" s="213">
        <f t="shared" si="513"/>
        <v>0</v>
      </c>
      <c r="AG812" s="222" t="str">
        <f t="shared" si="514"/>
        <v>-</v>
      </c>
      <c r="AH812" s="210">
        <f>_xlfn.MAXIFS(Y!$F$61:$J$61, Y!$F$61:$J$61, "&lt;="&amp;AG812)</f>
        <v>0</v>
      </c>
      <c r="AI812" s="210" cm="1">
        <f t="array" ref="AI812">IFERROR(IF(AE812&gt;0, INDEX(Appliances, $W812, MATCH($AH812, Y!$F$61:$J$61, 0)+3),0), 0)</f>
        <v>0</v>
      </c>
      <c r="AJ812" s="64"/>
      <c r="AK812" s="211" t="b">
        <f t="shared" si="524"/>
        <v>0</v>
      </c>
      <c r="AL812" s="211" cm="1">
        <f t="array" ref="AL812">IF($AK812, INDEX(Appliances, $W812, 9), 0)</f>
        <v>0</v>
      </c>
      <c r="AM812" s="211" cm="1">
        <f t="array" ref="AM812">IF($AK812, INDEX(Appliances, $W812, 10), 0)</f>
        <v>0</v>
      </c>
      <c r="AN812" s="212">
        <f t="shared" si="515"/>
        <v>0</v>
      </c>
      <c r="AO812" s="213">
        <f t="shared" si="516"/>
        <v>0</v>
      </c>
      <c r="AP812" s="222" t="str">
        <f t="shared" si="517"/>
        <v>-</v>
      </c>
      <c r="AQ812" s="210">
        <f>_xlfn.MAXIFS(Y!$F$61:$J$61, Y!$F$61:$J$61, "&lt;="&amp;AP812)</f>
        <v>0</v>
      </c>
      <c r="AR812" s="210" cm="1">
        <f t="array" ref="AR812">IFERROR(IF(AN812&gt;0, INDEX(Appliances, $W812, MATCH($AQ812, Y!$F$61:$J$61, 0)+3),0), 0)</f>
        <v>0</v>
      </c>
      <c r="AS812" s="64"/>
      <c r="AT812" s="211" t="b">
        <f t="shared" si="525"/>
        <v>0</v>
      </c>
      <c r="AU812" s="211">
        <f t="shared" si="506"/>
        <v>0</v>
      </c>
      <c r="AV812" s="211">
        <f t="shared" si="507"/>
        <v>0</v>
      </c>
      <c r="AW812" s="212">
        <f t="shared" si="518"/>
        <v>0</v>
      </c>
      <c r="AX812" s="213">
        <f t="shared" si="519"/>
        <v>0</v>
      </c>
      <c r="AY812" s="222" t="str">
        <f t="shared" si="520"/>
        <v>-</v>
      </c>
      <c r="AZ812" s="210">
        <f>_xlfn.MAXIFS(Y!$F$61:$J$61, Y!$F$61:$J$61, "&lt;="&amp;AY812)</f>
        <v>0</v>
      </c>
      <c r="BA812" s="210" cm="1">
        <f t="array" ref="BA812">IFERROR(IF(AW812&gt;0, INDEX(Appliances, $W812, MATCH($AQ812, Y!$F$61:$J$61, 0)+3),0), 0)</f>
        <v>0</v>
      </c>
      <c r="BB812" s="64"/>
    </row>
    <row r="813" spans="1:54" s="264" customFormat="1" ht="12" x14ac:dyDescent="0.2">
      <c r="A813" s="64"/>
      <c r="B813" s="251">
        <v>791</v>
      </c>
      <c r="C813" s="255"/>
      <c r="D813" s="255"/>
      <c r="E813" s="256"/>
      <c r="F813" s="257" t="str">
        <f>IFERROR(VLOOKUP(E813, Z!$A$2:$C$4127, 3, FALSE), "")</f>
        <v/>
      </c>
      <c r="G813" s="258"/>
      <c r="H813" s="255"/>
      <c r="I813" s="255"/>
      <c r="J813" s="256"/>
      <c r="K813" s="259"/>
      <c r="L813" s="260"/>
      <c r="M813" s="253">
        <f t="shared" si="522"/>
        <v>0</v>
      </c>
      <c r="N813" s="261"/>
      <c r="O813" s="260"/>
      <c r="P813" s="253">
        <f t="shared" si="508"/>
        <v>0</v>
      </c>
      <c r="Q813" s="261"/>
      <c r="R813" s="260"/>
      <c r="S813" s="262">
        <f t="shared" si="509"/>
        <v>0</v>
      </c>
      <c r="T813" s="268"/>
      <c r="U813" s="263">
        <f t="shared" si="510"/>
        <v>0</v>
      </c>
      <c r="V813" s="64"/>
      <c r="W813" s="210">
        <f t="shared" si="521"/>
        <v>0</v>
      </c>
      <c r="X813" s="210" t="str">
        <f t="shared" si="511"/>
        <v>-</v>
      </c>
      <c r="Y813" s="210" t="e">
        <f>IF(X813, MATCH(J813, Y!$F$62:$H$62, 0), 0)</f>
        <v>#VALUE!</v>
      </c>
      <c r="Z813" s="210" cm="1">
        <f t="array" ref="Z813">IFERROR(IF($X813, INDEX(Appliances, $W813, $Y813+3), 0), 0)</f>
        <v>0</v>
      </c>
      <c r="AA813" s="64"/>
      <c r="AB813" s="211" t="b">
        <f t="shared" si="523"/>
        <v>0</v>
      </c>
      <c r="AC813" s="211" cm="1">
        <f t="array" ref="AC813">IF($AB813, INDEX(Appliances, $W813, 9), 0)</f>
        <v>0</v>
      </c>
      <c r="AD813" s="211" cm="1">
        <f t="array" ref="AD813">IF($AB813, INDEX(Appliances, $W813, 10), 0)</f>
        <v>0</v>
      </c>
      <c r="AE813" s="212">
        <f t="shared" si="512"/>
        <v>0</v>
      </c>
      <c r="AF813" s="213">
        <f t="shared" si="513"/>
        <v>0</v>
      </c>
      <c r="AG813" s="222" t="str">
        <f t="shared" si="514"/>
        <v>-</v>
      </c>
      <c r="AH813" s="210">
        <f>_xlfn.MAXIFS(Y!$F$61:$J$61, Y!$F$61:$J$61, "&lt;="&amp;AG813)</f>
        <v>0</v>
      </c>
      <c r="AI813" s="210" cm="1">
        <f t="array" ref="AI813">IFERROR(IF(AE813&gt;0, INDEX(Appliances, $W813, MATCH($AH813, Y!$F$61:$J$61, 0)+3),0), 0)</f>
        <v>0</v>
      </c>
      <c r="AJ813" s="64"/>
      <c r="AK813" s="211" t="b">
        <f t="shared" si="524"/>
        <v>0</v>
      </c>
      <c r="AL813" s="211" cm="1">
        <f t="array" ref="AL813">IF($AK813, INDEX(Appliances, $W813, 9), 0)</f>
        <v>0</v>
      </c>
      <c r="AM813" s="211" cm="1">
        <f t="array" ref="AM813">IF($AK813, INDEX(Appliances, $W813, 10), 0)</f>
        <v>0</v>
      </c>
      <c r="AN813" s="212">
        <f t="shared" si="515"/>
        <v>0</v>
      </c>
      <c r="AO813" s="213">
        <f t="shared" si="516"/>
        <v>0</v>
      </c>
      <c r="AP813" s="222" t="str">
        <f t="shared" si="517"/>
        <v>-</v>
      </c>
      <c r="AQ813" s="210">
        <f>_xlfn.MAXIFS(Y!$F$61:$J$61, Y!$F$61:$J$61, "&lt;="&amp;AP813)</f>
        <v>0</v>
      </c>
      <c r="AR813" s="210" cm="1">
        <f t="array" ref="AR813">IFERROR(IF(AN813&gt;0, INDEX(Appliances, $W813, MATCH($AQ813, Y!$F$61:$J$61, 0)+3),0), 0)</f>
        <v>0</v>
      </c>
      <c r="AS813" s="64"/>
      <c r="AT813" s="211" t="b">
        <f t="shared" si="525"/>
        <v>0</v>
      </c>
      <c r="AU813" s="211">
        <f t="shared" si="506"/>
        <v>0</v>
      </c>
      <c r="AV813" s="211">
        <f t="shared" si="507"/>
        <v>0</v>
      </c>
      <c r="AW813" s="212">
        <f t="shared" si="518"/>
        <v>0</v>
      </c>
      <c r="AX813" s="213">
        <f t="shared" si="519"/>
        <v>0</v>
      </c>
      <c r="AY813" s="222" t="str">
        <f t="shared" si="520"/>
        <v>-</v>
      </c>
      <c r="AZ813" s="210">
        <f>_xlfn.MAXIFS(Y!$F$61:$J$61, Y!$F$61:$J$61, "&lt;="&amp;AY813)</f>
        <v>0</v>
      </c>
      <c r="BA813" s="210" cm="1">
        <f t="array" ref="BA813">IFERROR(IF(AW813&gt;0, INDEX(Appliances, $W813, MATCH($AQ813, Y!$F$61:$J$61, 0)+3),0), 0)</f>
        <v>0</v>
      </c>
      <c r="BB813" s="64"/>
    </row>
    <row r="814" spans="1:54" s="264" customFormat="1" ht="12" x14ac:dyDescent="0.2">
      <c r="A814" s="64"/>
      <c r="B814" s="251">
        <v>792</v>
      </c>
      <c r="C814" s="255"/>
      <c r="D814" s="255"/>
      <c r="E814" s="256"/>
      <c r="F814" s="257" t="str">
        <f>IFERROR(VLOOKUP(E814, Z!$A$2:$C$4127, 3, FALSE), "")</f>
        <v/>
      </c>
      <c r="G814" s="258"/>
      <c r="H814" s="255"/>
      <c r="I814" s="255"/>
      <c r="J814" s="256"/>
      <c r="K814" s="259"/>
      <c r="L814" s="260"/>
      <c r="M814" s="253">
        <f t="shared" si="522"/>
        <v>0</v>
      </c>
      <c r="N814" s="261"/>
      <c r="O814" s="260"/>
      <c r="P814" s="253">
        <f t="shared" si="508"/>
        <v>0</v>
      </c>
      <c r="Q814" s="261"/>
      <c r="R814" s="260"/>
      <c r="S814" s="262">
        <f t="shared" si="509"/>
        <v>0</v>
      </c>
      <c r="T814" s="268"/>
      <c r="U814" s="263">
        <f t="shared" si="510"/>
        <v>0</v>
      </c>
      <c r="V814" s="64"/>
      <c r="W814" s="210">
        <f t="shared" si="521"/>
        <v>0</v>
      </c>
      <c r="X814" s="210" t="str">
        <f t="shared" si="511"/>
        <v>-</v>
      </c>
      <c r="Y814" s="210" t="e">
        <f>IF(X814, MATCH(J814, Y!$F$62:$H$62, 0), 0)</f>
        <v>#VALUE!</v>
      </c>
      <c r="Z814" s="210" cm="1">
        <f t="array" ref="Z814">IFERROR(IF($X814, INDEX(Appliances, $W814, $Y814+3), 0), 0)</f>
        <v>0</v>
      </c>
      <c r="AA814" s="64"/>
      <c r="AB814" s="211" t="b">
        <f t="shared" si="523"/>
        <v>0</v>
      </c>
      <c r="AC814" s="211" cm="1">
        <f t="array" ref="AC814">IF($AB814, INDEX(Appliances, $W814, 9), 0)</f>
        <v>0</v>
      </c>
      <c r="AD814" s="211" cm="1">
        <f t="array" ref="AD814">IF($AB814, INDEX(Appliances, $W814, 10), 0)</f>
        <v>0</v>
      </c>
      <c r="AE814" s="212">
        <f t="shared" si="512"/>
        <v>0</v>
      </c>
      <c r="AF814" s="213">
        <f t="shared" si="513"/>
        <v>0</v>
      </c>
      <c r="AG814" s="222" t="str">
        <f t="shared" si="514"/>
        <v>-</v>
      </c>
      <c r="AH814" s="210">
        <f>_xlfn.MAXIFS(Y!$F$61:$J$61, Y!$F$61:$J$61, "&lt;="&amp;AG814)</f>
        <v>0</v>
      </c>
      <c r="AI814" s="210" cm="1">
        <f t="array" ref="AI814">IFERROR(IF(AE814&gt;0, INDEX(Appliances, $W814, MATCH($AH814, Y!$F$61:$J$61, 0)+3),0), 0)</f>
        <v>0</v>
      </c>
      <c r="AJ814" s="64"/>
      <c r="AK814" s="211" t="b">
        <f t="shared" si="524"/>
        <v>0</v>
      </c>
      <c r="AL814" s="211" cm="1">
        <f t="array" ref="AL814">IF($AK814, INDEX(Appliances, $W814, 9), 0)</f>
        <v>0</v>
      </c>
      <c r="AM814" s="211" cm="1">
        <f t="array" ref="AM814">IF($AK814, INDEX(Appliances, $W814, 10), 0)</f>
        <v>0</v>
      </c>
      <c r="AN814" s="212">
        <f t="shared" si="515"/>
        <v>0</v>
      </c>
      <c r="AO814" s="213">
        <f t="shared" si="516"/>
        <v>0</v>
      </c>
      <c r="AP814" s="222" t="str">
        <f t="shared" si="517"/>
        <v>-</v>
      </c>
      <c r="AQ814" s="210">
        <f>_xlfn.MAXIFS(Y!$F$61:$J$61, Y!$F$61:$J$61, "&lt;="&amp;AP814)</f>
        <v>0</v>
      </c>
      <c r="AR814" s="210" cm="1">
        <f t="array" ref="AR814">IFERROR(IF(AN814&gt;0, INDEX(Appliances, $W814, MATCH($AQ814, Y!$F$61:$J$61, 0)+3),0), 0)</f>
        <v>0</v>
      </c>
      <c r="AS814" s="64"/>
      <c r="AT814" s="211" t="b">
        <f t="shared" si="525"/>
        <v>0</v>
      </c>
      <c r="AU814" s="211">
        <f t="shared" si="506"/>
        <v>0</v>
      </c>
      <c r="AV814" s="211">
        <f t="shared" si="507"/>
        <v>0</v>
      </c>
      <c r="AW814" s="212">
        <f t="shared" si="518"/>
        <v>0</v>
      </c>
      <c r="AX814" s="213">
        <f t="shared" si="519"/>
        <v>0</v>
      </c>
      <c r="AY814" s="222" t="str">
        <f t="shared" si="520"/>
        <v>-</v>
      </c>
      <c r="AZ814" s="210">
        <f>_xlfn.MAXIFS(Y!$F$61:$J$61, Y!$F$61:$J$61, "&lt;="&amp;AY814)</f>
        <v>0</v>
      </c>
      <c r="BA814" s="210" cm="1">
        <f t="array" ref="BA814">IFERROR(IF(AW814&gt;0, INDEX(Appliances, $W814, MATCH($AQ814, Y!$F$61:$J$61, 0)+3),0), 0)</f>
        <v>0</v>
      </c>
      <c r="BB814" s="64"/>
    </row>
    <row r="815" spans="1:54" s="264" customFormat="1" ht="12" x14ac:dyDescent="0.2">
      <c r="A815" s="64"/>
      <c r="B815" s="251">
        <v>793</v>
      </c>
      <c r="C815" s="255"/>
      <c r="D815" s="255"/>
      <c r="E815" s="256"/>
      <c r="F815" s="257" t="str">
        <f>IFERROR(VLOOKUP(E815, Z!$A$2:$C$4127, 3, FALSE), "")</f>
        <v/>
      </c>
      <c r="G815" s="258"/>
      <c r="H815" s="255"/>
      <c r="I815" s="255"/>
      <c r="J815" s="256"/>
      <c r="K815" s="259"/>
      <c r="L815" s="260"/>
      <c r="M815" s="253">
        <f t="shared" si="522"/>
        <v>0</v>
      </c>
      <c r="N815" s="261"/>
      <c r="O815" s="260"/>
      <c r="P815" s="253">
        <f t="shared" si="508"/>
        <v>0</v>
      </c>
      <c r="Q815" s="261"/>
      <c r="R815" s="260"/>
      <c r="S815" s="262">
        <f t="shared" si="509"/>
        <v>0</v>
      </c>
      <c r="T815" s="268"/>
      <c r="U815" s="263">
        <f t="shared" si="510"/>
        <v>0</v>
      </c>
      <c r="V815" s="64"/>
      <c r="W815" s="210">
        <f t="shared" si="521"/>
        <v>0</v>
      </c>
      <c r="X815" s="210" t="str">
        <f t="shared" si="511"/>
        <v>-</v>
      </c>
      <c r="Y815" s="210" t="e">
        <f>IF(X815, MATCH(J815, Y!$F$62:$H$62, 0), 0)</f>
        <v>#VALUE!</v>
      </c>
      <c r="Z815" s="210" cm="1">
        <f t="array" ref="Z815">IFERROR(IF($X815, INDEX(Appliances, $W815, $Y815+3), 0), 0)</f>
        <v>0</v>
      </c>
      <c r="AA815" s="64"/>
      <c r="AB815" s="211" t="b">
        <f t="shared" si="523"/>
        <v>0</v>
      </c>
      <c r="AC815" s="211" cm="1">
        <f t="array" ref="AC815">IF($AB815, INDEX(Appliances, $W815, 9), 0)</f>
        <v>0</v>
      </c>
      <c r="AD815" s="211" cm="1">
        <f t="array" ref="AD815">IF($AB815, INDEX(Appliances, $W815, 10), 0)</f>
        <v>0</v>
      </c>
      <c r="AE815" s="212">
        <f t="shared" si="512"/>
        <v>0</v>
      </c>
      <c r="AF815" s="213">
        <f t="shared" si="513"/>
        <v>0</v>
      </c>
      <c r="AG815" s="222" t="str">
        <f t="shared" si="514"/>
        <v>-</v>
      </c>
      <c r="AH815" s="210">
        <f>_xlfn.MAXIFS(Y!$F$61:$J$61, Y!$F$61:$J$61, "&lt;="&amp;AG815)</f>
        <v>0</v>
      </c>
      <c r="AI815" s="210" cm="1">
        <f t="array" ref="AI815">IFERROR(IF(AE815&gt;0, INDEX(Appliances, $W815, MATCH($AH815, Y!$F$61:$J$61, 0)+3),0), 0)</f>
        <v>0</v>
      </c>
      <c r="AJ815" s="64"/>
      <c r="AK815" s="211" t="b">
        <f t="shared" si="524"/>
        <v>0</v>
      </c>
      <c r="AL815" s="211" cm="1">
        <f t="array" ref="AL815">IF($AK815, INDEX(Appliances, $W815, 9), 0)</f>
        <v>0</v>
      </c>
      <c r="AM815" s="211" cm="1">
        <f t="array" ref="AM815">IF($AK815, INDEX(Appliances, $W815, 10), 0)</f>
        <v>0</v>
      </c>
      <c r="AN815" s="212">
        <f t="shared" si="515"/>
        <v>0</v>
      </c>
      <c r="AO815" s="213">
        <f t="shared" si="516"/>
        <v>0</v>
      </c>
      <c r="AP815" s="222" t="str">
        <f t="shared" si="517"/>
        <v>-</v>
      </c>
      <c r="AQ815" s="210">
        <f>_xlfn.MAXIFS(Y!$F$61:$J$61, Y!$F$61:$J$61, "&lt;="&amp;AP815)</f>
        <v>0</v>
      </c>
      <c r="AR815" s="210" cm="1">
        <f t="array" ref="AR815">IFERROR(IF(AN815&gt;0, INDEX(Appliances, $W815, MATCH($AQ815, Y!$F$61:$J$61, 0)+3),0), 0)</f>
        <v>0</v>
      </c>
      <c r="AS815" s="64"/>
      <c r="AT815" s="211" t="b">
        <f t="shared" si="525"/>
        <v>0</v>
      </c>
      <c r="AU815" s="211">
        <f t="shared" si="506"/>
        <v>0</v>
      </c>
      <c r="AV815" s="211">
        <f t="shared" si="507"/>
        <v>0</v>
      </c>
      <c r="AW815" s="212">
        <f t="shared" si="518"/>
        <v>0</v>
      </c>
      <c r="AX815" s="213">
        <f t="shared" si="519"/>
        <v>0</v>
      </c>
      <c r="AY815" s="222" t="str">
        <f t="shared" si="520"/>
        <v>-</v>
      </c>
      <c r="AZ815" s="210">
        <f>_xlfn.MAXIFS(Y!$F$61:$J$61, Y!$F$61:$J$61, "&lt;="&amp;AY815)</f>
        <v>0</v>
      </c>
      <c r="BA815" s="210" cm="1">
        <f t="array" ref="BA815">IFERROR(IF(AW815&gt;0, INDEX(Appliances, $W815, MATCH($AQ815, Y!$F$61:$J$61, 0)+3),0), 0)</f>
        <v>0</v>
      </c>
      <c r="BB815" s="64"/>
    </row>
    <row r="816" spans="1:54" s="264" customFormat="1" ht="12" x14ac:dyDescent="0.2">
      <c r="A816" s="64"/>
      <c r="B816" s="251">
        <v>794</v>
      </c>
      <c r="C816" s="255"/>
      <c r="D816" s="255"/>
      <c r="E816" s="256"/>
      <c r="F816" s="257" t="str">
        <f>IFERROR(VLOOKUP(E816, Z!$A$2:$C$4127, 3, FALSE), "")</f>
        <v/>
      </c>
      <c r="G816" s="258"/>
      <c r="H816" s="255"/>
      <c r="I816" s="255"/>
      <c r="J816" s="256"/>
      <c r="K816" s="259"/>
      <c r="L816" s="260"/>
      <c r="M816" s="253">
        <f t="shared" si="522"/>
        <v>0</v>
      </c>
      <c r="N816" s="261"/>
      <c r="O816" s="260"/>
      <c r="P816" s="253">
        <f t="shared" si="508"/>
        <v>0</v>
      </c>
      <c r="Q816" s="261"/>
      <c r="R816" s="260"/>
      <c r="S816" s="262">
        <f t="shared" si="509"/>
        <v>0</v>
      </c>
      <c r="T816" s="268"/>
      <c r="U816" s="263">
        <f t="shared" si="510"/>
        <v>0</v>
      </c>
      <c r="V816" s="64"/>
      <c r="W816" s="210">
        <f t="shared" si="521"/>
        <v>0</v>
      </c>
      <c r="X816" s="210" t="str">
        <f t="shared" si="511"/>
        <v>-</v>
      </c>
      <c r="Y816" s="210" t="e">
        <f>IF(X816, MATCH(J816, Y!$F$62:$H$62, 0), 0)</f>
        <v>#VALUE!</v>
      </c>
      <c r="Z816" s="210" cm="1">
        <f t="array" ref="Z816">IFERROR(IF($X816, INDEX(Appliances, $W816, $Y816+3), 0), 0)</f>
        <v>0</v>
      </c>
      <c r="AA816" s="64"/>
      <c r="AB816" s="211" t="b">
        <f t="shared" si="523"/>
        <v>0</v>
      </c>
      <c r="AC816" s="211" cm="1">
        <f t="array" ref="AC816">IF($AB816, INDEX(Appliances, $W816, 9), 0)</f>
        <v>0</v>
      </c>
      <c r="AD816" s="211" cm="1">
        <f t="array" ref="AD816">IF($AB816, INDEX(Appliances, $W816, 10), 0)</f>
        <v>0</v>
      </c>
      <c r="AE816" s="212">
        <f t="shared" si="512"/>
        <v>0</v>
      </c>
      <c r="AF816" s="213">
        <f t="shared" si="513"/>
        <v>0</v>
      </c>
      <c r="AG816" s="222" t="str">
        <f t="shared" si="514"/>
        <v>-</v>
      </c>
      <c r="AH816" s="210">
        <f>_xlfn.MAXIFS(Y!$F$61:$J$61, Y!$F$61:$J$61, "&lt;="&amp;AG816)</f>
        <v>0</v>
      </c>
      <c r="AI816" s="210" cm="1">
        <f t="array" ref="AI816">IFERROR(IF(AE816&gt;0, INDEX(Appliances, $W816, MATCH($AH816, Y!$F$61:$J$61, 0)+3),0), 0)</f>
        <v>0</v>
      </c>
      <c r="AJ816" s="64"/>
      <c r="AK816" s="211" t="b">
        <f t="shared" si="524"/>
        <v>0</v>
      </c>
      <c r="AL816" s="211" cm="1">
        <f t="array" ref="AL816">IF($AK816, INDEX(Appliances, $W816, 9), 0)</f>
        <v>0</v>
      </c>
      <c r="AM816" s="211" cm="1">
        <f t="array" ref="AM816">IF($AK816, INDEX(Appliances, $W816, 10), 0)</f>
        <v>0</v>
      </c>
      <c r="AN816" s="212">
        <f t="shared" si="515"/>
        <v>0</v>
      </c>
      <c r="AO816" s="213">
        <f t="shared" si="516"/>
        <v>0</v>
      </c>
      <c r="AP816" s="222" t="str">
        <f t="shared" si="517"/>
        <v>-</v>
      </c>
      <c r="AQ816" s="210">
        <f>_xlfn.MAXIFS(Y!$F$61:$J$61, Y!$F$61:$J$61, "&lt;="&amp;AP816)</f>
        <v>0</v>
      </c>
      <c r="AR816" s="210" cm="1">
        <f t="array" ref="AR816">IFERROR(IF(AN816&gt;0, INDEX(Appliances, $W816, MATCH($AQ816, Y!$F$61:$J$61, 0)+3),0), 0)</f>
        <v>0</v>
      </c>
      <c r="AS816" s="64"/>
      <c r="AT816" s="211" t="b">
        <f t="shared" si="525"/>
        <v>0</v>
      </c>
      <c r="AU816" s="211">
        <f t="shared" si="506"/>
        <v>0</v>
      </c>
      <c r="AV816" s="211">
        <f t="shared" si="507"/>
        <v>0</v>
      </c>
      <c r="AW816" s="212">
        <f t="shared" si="518"/>
        <v>0</v>
      </c>
      <c r="AX816" s="213">
        <f t="shared" si="519"/>
        <v>0</v>
      </c>
      <c r="AY816" s="222" t="str">
        <f t="shared" si="520"/>
        <v>-</v>
      </c>
      <c r="AZ816" s="210">
        <f>_xlfn.MAXIFS(Y!$F$61:$J$61, Y!$F$61:$J$61, "&lt;="&amp;AY816)</f>
        <v>0</v>
      </c>
      <c r="BA816" s="210" cm="1">
        <f t="array" ref="BA816">IFERROR(IF(AW816&gt;0, INDEX(Appliances, $W816, MATCH($AQ816, Y!$F$61:$J$61, 0)+3),0), 0)</f>
        <v>0</v>
      </c>
      <c r="BB816" s="64"/>
    </row>
    <row r="817" spans="1:54" s="264" customFormat="1" ht="12" x14ac:dyDescent="0.2">
      <c r="A817" s="64"/>
      <c r="B817" s="251">
        <v>795</v>
      </c>
      <c r="C817" s="255"/>
      <c r="D817" s="255"/>
      <c r="E817" s="256"/>
      <c r="F817" s="257" t="str">
        <f>IFERROR(VLOOKUP(E817, Z!$A$2:$C$4127, 3, FALSE), "")</f>
        <v/>
      </c>
      <c r="G817" s="258"/>
      <c r="H817" s="255"/>
      <c r="I817" s="255"/>
      <c r="J817" s="256"/>
      <c r="K817" s="259"/>
      <c r="L817" s="260"/>
      <c r="M817" s="253">
        <f t="shared" si="522"/>
        <v>0</v>
      </c>
      <c r="N817" s="261"/>
      <c r="O817" s="260"/>
      <c r="P817" s="253">
        <f t="shared" si="508"/>
        <v>0</v>
      </c>
      <c r="Q817" s="261"/>
      <c r="R817" s="260"/>
      <c r="S817" s="262">
        <f t="shared" si="509"/>
        <v>0</v>
      </c>
      <c r="T817" s="268"/>
      <c r="U817" s="263">
        <f t="shared" si="510"/>
        <v>0</v>
      </c>
      <c r="V817" s="64"/>
      <c r="W817" s="210">
        <f t="shared" si="521"/>
        <v>0</v>
      </c>
      <c r="X817" s="210" t="str">
        <f t="shared" si="511"/>
        <v>-</v>
      </c>
      <c r="Y817" s="210" t="e">
        <f>IF(X817, MATCH(J817, Y!$F$62:$H$62, 0), 0)</f>
        <v>#VALUE!</v>
      </c>
      <c r="Z817" s="210" cm="1">
        <f t="array" ref="Z817">IFERROR(IF($X817, INDEX(Appliances, $W817, $Y817+3), 0), 0)</f>
        <v>0</v>
      </c>
      <c r="AA817" s="64"/>
      <c r="AB817" s="211" t="b">
        <f t="shared" si="523"/>
        <v>0</v>
      </c>
      <c r="AC817" s="211" cm="1">
        <f t="array" ref="AC817">IF($AB817, INDEX(Appliances, $W817, 9), 0)</f>
        <v>0</v>
      </c>
      <c r="AD817" s="211" cm="1">
        <f t="array" ref="AD817">IF($AB817, INDEX(Appliances, $W817, 10), 0)</f>
        <v>0</v>
      </c>
      <c r="AE817" s="212">
        <f t="shared" si="512"/>
        <v>0</v>
      </c>
      <c r="AF817" s="213">
        <f t="shared" si="513"/>
        <v>0</v>
      </c>
      <c r="AG817" s="222" t="str">
        <f t="shared" si="514"/>
        <v>-</v>
      </c>
      <c r="AH817" s="210">
        <f>_xlfn.MAXIFS(Y!$F$61:$J$61, Y!$F$61:$J$61, "&lt;="&amp;AG817)</f>
        <v>0</v>
      </c>
      <c r="AI817" s="210" cm="1">
        <f t="array" ref="AI817">IFERROR(IF(AE817&gt;0, INDEX(Appliances, $W817, MATCH($AH817, Y!$F$61:$J$61, 0)+3),0), 0)</f>
        <v>0</v>
      </c>
      <c r="AJ817" s="64"/>
      <c r="AK817" s="211" t="b">
        <f t="shared" si="524"/>
        <v>0</v>
      </c>
      <c r="AL817" s="211" cm="1">
        <f t="array" ref="AL817">IF($AK817, INDEX(Appliances, $W817, 9), 0)</f>
        <v>0</v>
      </c>
      <c r="AM817" s="211" cm="1">
        <f t="array" ref="AM817">IF($AK817, INDEX(Appliances, $W817, 10), 0)</f>
        <v>0</v>
      </c>
      <c r="AN817" s="212">
        <f t="shared" si="515"/>
        <v>0</v>
      </c>
      <c r="AO817" s="213">
        <f t="shared" si="516"/>
        <v>0</v>
      </c>
      <c r="AP817" s="222" t="str">
        <f t="shared" si="517"/>
        <v>-</v>
      </c>
      <c r="AQ817" s="210">
        <f>_xlfn.MAXIFS(Y!$F$61:$J$61, Y!$F$61:$J$61, "&lt;="&amp;AP817)</f>
        <v>0</v>
      </c>
      <c r="AR817" s="210" cm="1">
        <f t="array" ref="AR817">IFERROR(IF(AN817&gt;0, INDEX(Appliances, $W817, MATCH($AQ817, Y!$F$61:$J$61, 0)+3),0), 0)</f>
        <v>0</v>
      </c>
      <c r="AS817" s="64"/>
      <c r="AT817" s="211" t="b">
        <f t="shared" si="525"/>
        <v>0</v>
      </c>
      <c r="AU817" s="211">
        <f t="shared" si="506"/>
        <v>0</v>
      </c>
      <c r="AV817" s="211">
        <f t="shared" si="507"/>
        <v>0</v>
      </c>
      <c r="AW817" s="212">
        <f t="shared" si="518"/>
        <v>0</v>
      </c>
      <c r="AX817" s="213">
        <f t="shared" si="519"/>
        <v>0</v>
      </c>
      <c r="AY817" s="222" t="str">
        <f t="shared" si="520"/>
        <v>-</v>
      </c>
      <c r="AZ817" s="210">
        <f>_xlfn.MAXIFS(Y!$F$61:$J$61, Y!$F$61:$J$61, "&lt;="&amp;AY817)</f>
        <v>0</v>
      </c>
      <c r="BA817" s="210" cm="1">
        <f t="array" ref="BA817">IFERROR(IF(AW817&gt;0, INDEX(Appliances, $W817, MATCH($AQ817, Y!$F$61:$J$61, 0)+3),0), 0)</f>
        <v>0</v>
      </c>
      <c r="BB817" s="64"/>
    </row>
    <row r="818" spans="1:54" s="264" customFormat="1" ht="12" x14ac:dyDescent="0.2">
      <c r="A818" s="64"/>
      <c r="B818" s="251">
        <v>796</v>
      </c>
      <c r="C818" s="255"/>
      <c r="D818" s="255"/>
      <c r="E818" s="256"/>
      <c r="F818" s="257" t="str">
        <f>IFERROR(VLOOKUP(E818, Z!$A$2:$C$4127, 3, FALSE), "")</f>
        <v/>
      </c>
      <c r="G818" s="258"/>
      <c r="H818" s="255"/>
      <c r="I818" s="255"/>
      <c r="J818" s="256"/>
      <c r="K818" s="259"/>
      <c r="L818" s="260"/>
      <c r="M818" s="253">
        <f t="shared" si="522"/>
        <v>0</v>
      </c>
      <c r="N818" s="261"/>
      <c r="O818" s="260"/>
      <c r="P818" s="253">
        <f t="shared" si="508"/>
        <v>0</v>
      </c>
      <c r="Q818" s="261"/>
      <c r="R818" s="260"/>
      <c r="S818" s="262">
        <f t="shared" si="509"/>
        <v>0</v>
      </c>
      <c r="T818" s="268"/>
      <c r="U818" s="263">
        <f t="shared" si="510"/>
        <v>0</v>
      </c>
      <c r="V818" s="64"/>
      <c r="W818" s="210">
        <f t="shared" si="521"/>
        <v>0</v>
      </c>
      <c r="X818" s="210" t="str">
        <f t="shared" si="511"/>
        <v>-</v>
      </c>
      <c r="Y818" s="210" t="e">
        <f>IF(X818, MATCH(J818, Y!$F$62:$H$62, 0), 0)</f>
        <v>#VALUE!</v>
      </c>
      <c r="Z818" s="210" cm="1">
        <f t="array" ref="Z818">IFERROR(IF($X818, INDEX(Appliances, $W818, $Y818+3), 0), 0)</f>
        <v>0</v>
      </c>
      <c r="AA818" s="64"/>
      <c r="AB818" s="211" t="b">
        <f t="shared" si="523"/>
        <v>0</v>
      </c>
      <c r="AC818" s="211" cm="1">
        <f t="array" ref="AC818">IF($AB818, INDEX(Appliances, $W818, 9), 0)</f>
        <v>0</v>
      </c>
      <c r="AD818" s="211" cm="1">
        <f t="array" ref="AD818">IF($AB818, INDEX(Appliances, $W818, 10), 0)</f>
        <v>0</v>
      </c>
      <c r="AE818" s="212">
        <f t="shared" si="512"/>
        <v>0</v>
      </c>
      <c r="AF818" s="213">
        <f t="shared" si="513"/>
        <v>0</v>
      </c>
      <c r="AG818" s="222" t="str">
        <f t="shared" si="514"/>
        <v>-</v>
      </c>
      <c r="AH818" s="210">
        <f>_xlfn.MAXIFS(Y!$F$61:$J$61, Y!$F$61:$J$61, "&lt;="&amp;AG818)</f>
        <v>0</v>
      </c>
      <c r="AI818" s="210" cm="1">
        <f t="array" ref="AI818">IFERROR(IF(AE818&gt;0, INDEX(Appliances, $W818, MATCH($AH818, Y!$F$61:$J$61, 0)+3),0), 0)</f>
        <v>0</v>
      </c>
      <c r="AJ818" s="64"/>
      <c r="AK818" s="211" t="b">
        <f t="shared" si="524"/>
        <v>0</v>
      </c>
      <c r="AL818" s="211" cm="1">
        <f t="array" ref="AL818">IF($AK818, INDEX(Appliances, $W818, 9), 0)</f>
        <v>0</v>
      </c>
      <c r="AM818" s="211" cm="1">
        <f t="array" ref="AM818">IF($AK818, INDEX(Appliances, $W818, 10), 0)</f>
        <v>0</v>
      </c>
      <c r="AN818" s="212">
        <f t="shared" si="515"/>
        <v>0</v>
      </c>
      <c r="AO818" s="213">
        <f t="shared" si="516"/>
        <v>0</v>
      </c>
      <c r="AP818" s="222" t="str">
        <f t="shared" si="517"/>
        <v>-</v>
      </c>
      <c r="AQ818" s="210">
        <f>_xlfn.MAXIFS(Y!$F$61:$J$61, Y!$F$61:$J$61, "&lt;="&amp;AP818)</f>
        <v>0</v>
      </c>
      <c r="AR818" s="210" cm="1">
        <f t="array" ref="AR818">IFERROR(IF(AN818&gt;0, INDEX(Appliances, $W818, MATCH($AQ818, Y!$F$61:$J$61, 0)+3),0), 0)</f>
        <v>0</v>
      </c>
      <c r="AS818" s="64"/>
      <c r="AT818" s="211" t="b">
        <f t="shared" si="525"/>
        <v>0</v>
      </c>
      <c r="AU818" s="211">
        <f t="shared" si="506"/>
        <v>0</v>
      </c>
      <c r="AV818" s="211">
        <f t="shared" si="507"/>
        <v>0</v>
      </c>
      <c r="AW818" s="212">
        <f t="shared" si="518"/>
        <v>0</v>
      </c>
      <c r="AX818" s="213">
        <f t="shared" si="519"/>
        <v>0</v>
      </c>
      <c r="AY818" s="222" t="str">
        <f t="shared" si="520"/>
        <v>-</v>
      </c>
      <c r="AZ818" s="210">
        <f>_xlfn.MAXIFS(Y!$F$61:$J$61, Y!$F$61:$J$61, "&lt;="&amp;AY818)</f>
        <v>0</v>
      </c>
      <c r="BA818" s="210" cm="1">
        <f t="array" ref="BA818">IFERROR(IF(AW818&gt;0, INDEX(Appliances, $W818, MATCH($AQ818, Y!$F$61:$J$61, 0)+3),0), 0)</f>
        <v>0</v>
      </c>
      <c r="BB818" s="64"/>
    </row>
    <row r="819" spans="1:54" s="264" customFormat="1" ht="12" x14ac:dyDescent="0.2">
      <c r="A819" s="64"/>
      <c r="B819" s="251">
        <v>797</v>
      </c>
      <c r="C819" s="255"/>
      <c r="D819" s="255"/>
      <c r="E819" s="256"/>
      <c r="F819" s="257" t="str">
        <f>IFERROR(VLOOKUP(E819, Z!$A$2:$C$4127, 3, FALSE), "")</f>
        <v/>
      </c>
      <c r="G819" s="258"/>
      <c r="H819" s="255"/>
      <c r="I819" s="255"/>
      <c r="J819" s="256"/>
      <c r="K819" s="259"/>
      <c r="L819" s="260"/>
      <c r="M819" s="253">
        <f t="shared" si="522"/>
        <v>0</v>
      </c>
      <c r="N819" s="261"/>
      <c r="O819" s="260"/>
      <c r="P819" s="253">
        <f t="shared" si="508"/>
        <v>0</v>
      </c>
      <c r="Q819" s="261"/>
      <c r="R819" s="260"/>
      <c r="S819" s="262">
        <f t="shared" si="509"/>
        <v>0</v>
      </c>
      <c r="T819" s="268"/>
      <c r="U819" s="263">
        <f t="shared" si="510"/>
        <v>0</v>
      </c>
      <c r="V819" s="64"/>
      <c r="W819" s="210">
        <f t="shared" si="521"/>
        <v>0</v>
      </c>
      <c r="X819" s="210" t="str">
        <f t="shared" si="511"/>
        <v>-</v>
      </c>
      <c r="Y819" s="210" t="e">
        <f>IF(X819, MATCH(J819, Y!$F$62:$H$62, 0), 0)</f>
        <v>#VALUE!</v>
      </c>
      <c r="Z819" s="210" cm="1">
        <f t="array" ref="Z819">IFERROR(IF($X819, INDEX(Appliances, $W819, $Y819+3), 0), 0)</f>
        <v>0</v>
      </c>
      <c r="AA819" s="64"/>
      <c r="AB819" s="211" t="b">
        <f t="shared" si="523"/>
        <v>0</v>
      </c>
      <c r="AC819" s="211" cm="1">
        <f t="array" ref="AC819">IF($AB819, INDEX(Appliances, $W819, 9), 0)</f>
        <v>0</v>
      </c>
      <c r="AD819" s="211" cm="1">
        <f t="array" ref="AD819">IF($AB819, INDEX(Appliances, $W819, 10), 0)</f>
        <v>0</v>
      </c>
      <c r="AE819" s="212">
        <f t="shared" si="512"/>
        <v>0</v>
      </c>
      <c r="AF819" s="213">
        <f t="shared" si="513"/>
        <v>0</v>
      </c>
      <c r="AG819" s="222" t="str">
        <f t="shared" si="514"/>
        <v>-</v>
      </c>
      <c r="AH819" s="210">
        <f>_xlfn.MAXIFS(Y!$F$61:$J$61, Y!$F$61:$J$61, "&lt;="&amp;AG819)</f>
        <v>0</v>
      </c>
      <c r="AI819" s="210" cm="1">
        <f t="array" ref="AI819">IFERROR(IF(AE819&gt;0, INDEX(Appliances, $W819, MATCH($AH819, Y!$F$61:$J$61, 0)+3),0), 0)</f>
        <v>0</v>
      </c>
      <c r="AJ819" s="64"/>
      <c r="AK819" s="211" t="b">
        <f t="shared" si="524"/>
        <v>0</v>
      </c>
      <c r="AL819" s="211" cm="1">
        <f t="array" ref="AL819">IF($AK819, INDEX(Appliances, $W819, 9), 0)</f>
        <v>0</v>
      </c>
      <c r="AM819" s="211" cm="1">
        <f t="array" ref="AM819">IF($AK819, INDEX(Appliances, $W819, 10), 0)</f>
        <v>0</v>
      </c>
      <c r="AN819" s="212">
        <f t="shared" si="515"/>
        <v>0</v>
      </c>
      <c r="AO819" s="213">
        <f t="shared" si="516"/>
        <v>0</v>
      </c>
      <c r="AP819" s="222" t="str">
        <f t="shared" si="517"/>
        <v>-</v>
      </c>
      <c r="AQ819" s="210">
        <f>_xlfn.MAXIFS(Y!$F$61:$J$61, Y!$F$61:$J$61, "&lt;="&amp;AP819)</f>
        <v>0</v>
      </c>
      <c r="AR819" s="210" cm="1">
        <f t="array" ref="AR819">IFERROR(IF(AN819&gt;0, INDEX(Appliances, $W819, MATCH($AQ819, Y!$F$61:$J$61, 0)+3),0), 0)</f>
        <v>0</v>
      </c>
      <c r="AS819" s="64"/>
      <c r="AT819" s="211" t="b">
        <f t="shared" si="525"/>
        <v>0</v>
      </c>
      <c r="AU819" s="211">
        <f t="shared" si="506"/>
        <v>0</v>
      </c>
      <c r="AV819" s="211">
        <f t="shared" si="507"/>
        <v>0</v>
      </c>
      <c r="AW819" s="212">
        <f t="shared" si="518"/>
        <v>0</v>
      </c>
      <c r="AX819" s="213">
        <f t="shared" si="519"/>
        <v>0</v>
      </c>
      <c r="AY819" s="222" t="str">
        <f t="shared" si="520"/>
        <v>-</v>
      </c>
      <c r="AZ819" s="210">
        <f>_xlfn.MAXIFS(Y!$F$61:$J$61, Y!$F$61:$J$61, "&lt;="&amp;AY819)</f>
        <v>0</v>
      </c>
      <c r="BA819" s="210" cm="1">
        <f t="array" ref="BA819">IFERROR(IF(AW819&gt;0, INDEX(Appliances, $W819, MATCH($AQ819, Y!$F$61:$J$61, 0)+3),0), 0)</f>
        <v>0</v>
      </c>
      <c r="BB819" s="64"/>
    </row>
    <row r="820" spans="1:54" s="264" customFormat="1" ht="12" x14ac:dyDescent="0.2">
      <c r="A820" s="64"/>
      <c r="B820" s="251">
        <v>798</v>
      </c>
      <c r="C820" s="255"/>
      <c r="D820" s="255"/>
      <c r="E820" s="256"/>
      <c r="F820" s="257" t="str">
        <f>IFERROR(VLOOKUP(E820, Z!$A$2:$C$4127, 3, FALSE), "")</f>
        <v/>
      </c>
      <c r="G820" s="258"/>
      <c r="H820" s="255"/>
      <c r="I820" s="255"/>
      <c r="J820" s="256"/>
      <c r="K820" s="259"/>
      <c r="L820" s="260"/>
      <c r="M820" s="253">
        <f t="shared" si="522"/>
        <v>0</v>
      </c>
      <c r="N820" s="261"/>
      <c r="O820" s="260"/>
      <c r="P820" s="253">
        <f t="shared" si="508"/>
        <v>0</v>
      </c>
      <c r="Q820" s="261"/>
      <c r="R820" s="260"/>
      <c r="S820" s="262">
        <f t="shared" si="509"/>
        <v>0</v>
      </c>
      <c r="T820" s="268"/>
      <c r="U820" s="263">
        <f t="shared" si="510"/>
        <v>0</v>
      </c>
      <c r="V820" s="64"/>
      <c r="W820" s="210">
        <f t="shared" si="521"/>
        <v>0</v>
      </c>
      <c r="X820" s="210" t="str">
        <f t="shared" si="511"/>
        <v>-</v>
      </c>
      <c r="Y820" s="210" t="e">
        <f>IF(X820, MATCH(J820, Y!$F$62:$H$62, 0), 0)</f>
        <v>#VALUE!</v>
      </c>
      <c r="Z820" s="210" cm="1">
        <f t="array" ref="Z820">IFERROR(IF($X820, INDEX(Appliances, $W820, $Y820+3), 0), 0)</f>
        <v>0</v>
      </c>
      <c r="AA820" s="64"/>
      <c r="AB820" s="211" t="b">
        <f t="shared" si="523"/>
        <v>0</v>
      </c>
      <c r="AC820" s="211" cm="1">
        <f t="array" ref="AC820">IF($AB820, INDEX(Appliances, $W820, 9), 0)</f>
        <v>0</v>
      </c>
      <c r="AD820" s="211" cm="1">
        <f t="array" ref="AD820">IF($AB820, INDEX(Appliances, $W820, 10), 0)</f>
        <v>0</v>
      </c>
      <c r="AE820" s="212">
        <f t="shared" si="512"/>
        <v>0</v>
      </c>
      <c r="AF820" s="213">
        <f t="shared" si="513"/>
        <v>0</v>
      </c>
      <c r="AG820" s="222" t="str">
        <f t="shared" si="514"/>
        <v>-</v>
      </c>
      <c r="AH820" s="210">
        <f>_xlfn.MAXIFS(Y!$F$61:$J$61, Y!$F$61:$J$61, "&lt;="&amp;AG820)</f>
        <v>0</v>
      </c>
      <c r="AI820" s="210" cm="1">
        <f t="array" ref="AI820">IFERROR(IF(AE820&gt;0, INDEX(Appliances, $W820, MATCH($AH820, Y!$F$61:$J$61, 0)+3),0), 0)</f>
        <v>0</v>
      </c>
      <c r="AJ820" s="64"/>
      <c r="AK820" s="211" t="b">
        <f t="shared" si="524"/>
        <v>0</v>
      </c>
      <c r="AL820" s="211" cm="1">
        <f t="array" ref="AL820">IF($AK820, INDEX(Appliances, $W820, 9), 0)</f>
        <v>0</v>
      </c>
      <c r="AM820" s="211" cm="1">
        <f t="array" ref="AM820">IF($AK820, INDEX(Appliances, $W820, 10), 0)</f>
        <v>0</v>
      </c>
      <c r="AN820" s="212">
        <f t="shared" si="515"/>
        <v>0</v>
      </c>
      <c r="AO820" s="213">
        <f t="shared" si="516"/>
        <v>0</v>
      </c>
      <c r="AP820" s="222" t="str">
        <f t="shared" si="517"/>
        <v>-</v>
      </c>
      <c r="AQ820" s="210">
        <f>_xlfn.MAXIFS(Y!$F$61:$J$61, Y!$F$61:$J$61, "&lt;="&amp;AP820)</f>
        <v>0</v>
      </c>
      <c r="AR820" s="210" cm="1">
        <f t="array" ref="AR820">IFERROR(IF(AN820&gt;0, INDEX(Appliances, $W820, MATCH($AQ820, Y!$F$61:$J$61, 0)+3),0), 0)</f>
        <v>0</v>
      </c>
      <c r="AS820" s="64"/>
      <c r="AT820" s="211" t="b">
        <f t="shared" si="525"/>
        <v>0</v>
      </c>
      <c r="AU820" s="211">
        <f t="shared" si="506"/>
        <v>0</v>
      </c>
      <c r="AV820" s="211">
        <f t="shared" si="507"/>
        <v>0</v>
      </c>
      <c r="AW820" s="212">
        <f t="shared" si="518"/>
        <v>0</v>
      </c>
      <c r="AX820" s="213">
        <f t="shared" si="519"/>
        <v>0</v>
      </c>
      <c r="AY820" s="222" t="str">
        <f t="shared" si="520"/>
        <v>-</v>
      </c>
      <c r="AZ820" s="210">
        <f>_xlfn.MAXIFS(Y!$F$61:$J$61, Y!$F$61:$J$61, "&lt;="&amp;AY820)</f>
        <v>0</v>
      </c>
      <c r="BA820" s="210" cm="1">
        <f t="array" ref="BA820">IFERROR(IF(AW820&gt;0, INDEX(Appliances, $W820, MATCH($AQ820, Y!$F$61:$J$61, 0)+3),0), 0)</f>
        <v>0</v>
      </c>
      <c r="BB820" s="64"/>
    </row>
    <row r="821" spans="1:54" s="264" customFormat="1" ht="12" x14ac:dyDescent="0.2">
      <c r="A821" s="64"/>
      <c r="B821" s="251">
        <v>799</v>
      </c>
      <c r="C821" s="255"/>
      <c r="D821" s="255"/>
      <c r="E821" s="256"/>
      <c r="F821" s="257" t="str">
        <f>IFERROR(VLOOKUP(E821, Z!$A$2:$C$4127, 3, FALSE), "")</f>
        <v/>
      </c>
      <c r="G821" s="258"/>
      <c r="H821" s="255"/>
      <c r="I821" s="255"/>
      <c r="J821" s="256"/>
      <c r="K821" s="259"/>
      <c r="L821" s="260"/>
      <c r="M821" s="253">
        <f t="shared" si="522"/>
        <v>0</v>
      </c>
      <c r="N821" s="261"/>
      <c r="O821" s="260"/>
      <c r="P821" s="253">
        <f t="shared" si="508"/>
        <v>0</v>
      </c>
      <c r="Q821" s="261"/>
      <c r="R821" s="260"/>
      <c r="S821" s="262">
        <f t="shared" si="509"/>
        <v>0</v>
      </c>
      <c r="T821" s="268"/>
      <c r="U821" s="263">
        <f t="shared" si="510"/>
        <v>0</v>
      </c>
      <c r="V821" s="64"/>
      <c r="W821" s="210">
        <f t="shared" si="521"/>
        <v>0</v>
      </c>
      <c r="X821" s="210" t="str">
        <f t="shared" si="511"/>
        <v>-</v>
      </c>
      <c r="Y821" s="210" t="e">
        <f>IF(X821, MATCH(J821, Y!$F$62:$H$62, 0), 0)</f>
        <v>#VALUE!</v>
      </c>
      <c r="Z821" s="210" cm="1">
        <f t="array" ref="Z821">IFERROR(IF($X821, INDEX(Appliances, $W821, $Y821+3), 0), 0)</f>
        <v>0</v>
      </c>
      <c r="AA821" s="64"/>
      <c r="AB821" s="211" t="b">
        <f t="shared" si="523"/>
        <v>0</v>
      </c>
      <c r="AC821" s="211" cm="1">
        <f t="array" ref="AC821">IF($AB821, INDEX(Appliances, $W821, 9), 0)</f>
        <v>0</v>
      </c>
      <c r="AD821" s="211" cm="1">
        <f t="array" ref="AD821">IF($AB821, INDEX(Appliances, $W821, 10), 0)</f>
        <v>0</v>
      </c>
      <c r="AE821" s="212">
        <f t="shared" si="512"/>
        <v>0</v>
      </c>
      <c r="AF821" s="213">
        <f t="shared" si="513"/>
        <v>0</v>
      </c>
      <c r="AG821" s="222" t="str">
        <f t="shared" si="514"/>
        <v>-</v>
      </c>
      <c r="AH821" s="210">
        <f>_xlfn.MAXIFS(Y!$F$61:$J$61, Y!$F$61:$J$61, "&lt;="&amp;AG821)</f>
        <v>0</v>
      </c>
      <c r="AI821" s="210" cm="1">
        <f t="array" ref="AI821">IFERROR(IF(AE821&gt;0, INDEX(Appliances, $W821, MATCH($AH821, Y!$F$61:$J$61, 0)+3),0), 0)</f>
        <v>0</v>
      </c>
      <c r="AJ821" s="64"/>
      <c r="AK821" s="211" t="b">
        <f t="shared" si="524"/>
        <v>0</v>
      </c>
      <c r="AL821" s="211" cm="1">
        <f t="array" ref="AL821">IF($AK821, INDEX(Appliances, $W821, 9), 0)</f>
        <v>0</v>
      </c>
      <c r="AM821" s="211" cm="1">
        <f t="array" ref="AM821">IF($AK821, INDEX(Appliances, $W821, 10), 0)</f>
        <v>0</v>
      </c>
      <c r="AN821" s="212">
        <f t="shared" si="515"/>
        <v>0</v>
      </c>
      <c r="AO821" s="213">
        <f t="shared" si="516"/>
        <v>0</v>
      </c>
      <c r="AP821" s="222" t="str">
        <f t="shared" si="517"/>
        <v>-</v>
      </c>
      <c r="AQ821" s="210">
        <f>_xlfn.MAXIFS(Y!$F$61:$J$61, Y!$F$61:$J$61, "&lt;="&amp;AP821)</f>
        <v>0</v>
      </c>
      <c r="AR821" s="210" cm="1">
        <f t="array" ref="AR821">IFERROR(IF(AN821&gt;0, INDEX(Appliances, $W821, MATCH($AQ821, Y!$F$61:$J$61, 0)+3),0), 0)</f>
        <v>0</v>
      </c>
      <c r="AS821" s="64"/>
      <c r="AT821" s="211" t="b">
        <f t="shared" si="525"/>
        <v>0</v>
      </c>
      <c r="AU821" s="211">
        <f t="shared" si="506"/>
        <v>0</v>
      </c>
      <c r="AV821" s="211">
        <f t="shared" si="507"/>
        <v>0</v>
      </c>
      <c r="AW821" s="212">
        <f t="shared" si="518"/>
        <v>0</v>
      </c>
      <c r="AX821" s="213">
        <f t="shared" si="519"/>
        <v>0</v>
      </c>
      <c r="AY821" s="222" t="str">
        <f t="shared" si="520"/>
        <v>-</v>
      </c>
      <c r="AZ821" s="210">
        <f>_xlfn.MAXIFS(Y!$F$61:$J$61, Y!$F$61:$J$61, "&lt;="&amp;AY821)</f>
        <v>0</v>
      </c>
      <c r="BA821" s="210" cm="1">
        <f t="array" ref="BA821">IFERROR(IF(AW821&gt;0, INDEX(Appliances, $W821, MATCH($AQ821, Y!$F$61:$J$61, 0)+3),0), 0)</f>
        <v>0</v>
      </c>
      <c r="BB821" s="64"/>
    </row>
    <row r="822" spans="1:54" s="264" customFormat="1" ht="12" x14ac:dyDescent="0.2">
      <c r="A822" s="64"/>
      <c r="B822" s="251">
        <v>800</v>
      </c>
      <c r="C822" s="255"/>
      <c r="D822" s="255"/>
      <c r="E822" s="256"/>
      <c r="F822" s="257" t="str">
        <f>IFERROR(VLOOKUP(E822, Z!$A$2:$C$4127, 3, FALSE), "")</f>
        <v/>
      </c>
      <c r="G822" s="258"/>
      <c r="H822" s="255"/>
      <c r="I822" s="255"/>
      <c r="J822" s="256"/>
      <c r="K822" s="259"/>
      <c r="L822" s="260"/>
      <c r="M822" s="253">
        <f t="shared" si="522"/>
        <v>0</v>
      </c>
      <c r="N822" s="261"/>
      <c r="O822" s="260"/>
      <c r="P822" s="253">
        <f t="shared" si="508"/>
        <v>0</v>
      </c>
      <c r="Q822" s="261"/>
      <c r="R822" s="260"/>
      <c r="S822" s="262">
        <f t="shared" si="509"/>
        <v>0</v>
      </c>
      <c r="T822" s="268"/>
      <c r="U822" s="263">
        <f t="shared" si="510"/>
        <v>0</v>
      </c>
      <c r="V822" s="64"/>
      <c r="W822" s="210">
        <f t="shared" si="521"/>
        <v>0</v>
      </c>
      <c r="X822" s="210" t="str">
        <f t="shared" si="511"/>
        <v>-</v>
      </c>
      <c r="Y822" s="210" t="e">
        <f>IF(X822, MATCH(J822, Y!$F$62:$H$62, 0), 0)</f>
        <v>#VALUE!</v>
      </c>
      <c r="Z822" s="210" cm="1">
        <f t="array" ref="Z822">IFERROR(IF($X822, INDEX(Appliances, $W822, $Y822+3), 0), 0)</f>
        <v>0</v>
      </c>
      <c r="AA822" s="64"/>
      <c r="AB822" s="211" t="b">
        <f t="shared" si="523"/>
        <v>0</v>
      </c>
      <c r="AC822" s="211" cm="1">
        <f t="array" ref="AC822">IF($AB822, INDEX(Appliances, $W822, 9), 0)</f>
        <v>0</v>
      </c>
      <c r="AD822" s="211" cm="1">
        <f t="array" ref="AD822">IF($AB822, INDEX(Appliances, $W822, 10), 0)</f>
        <v>0</v>
      </c>
      <c r="AE822" s="212">
        <f t="shared" si="512"/>
        <v>0</v>
      </c>
      <c r="AF822" s="213">
        <f t="shared" si="513"/>
        <v>0</v>
      </c>
      <c r="AG822" s="222" t="str">
        <f t="shared" si="514"/>
        <v>-</v>
      </c>
      <c r="AH822" s="210">
        <f>_xlfn.MAXIFS(Y!$F$61:$J$61, Y!$F$61:$J$61, "&lt;="&amp;AG822)</f>
        <v>0</v>
      </c>
      <c r="AI822" s="210" cm="1">
        <f t="array" ref="AI822">IFERROR(IF(AE822&gt;0, INDEX(Appliances, $W822, MATCH($AH822, Y!$F$61:$J$61, 0)+3),0), 0)</f>
        <v>0</v>
      </c>
      <c r="AJ822" s="64"/>
      <c r="AK822" s="211" t="b">
        <f t="shared" si="524"/>
        <v>0</v>
      </c>
      <c r="AL822" s="211" cm="1">
        <f t="array" ref="AL822">IF($AK822, INDEX(Appliances, $W822, 9), 0)</f>
        <v>0</v>
      </c>
      <c r="AM822" s="211" cm="1">
        <f t="array" ref="AM822">IF($AK822, INDEX(Appliances, $W822, 10), 0)</f>
        <v>0</v>
      </c>
      <c r="AN822" s="212">
        <f t="shared" si="515"/>
        <v>0</v>
      </c>
      <c r="AO822" s="213">
        <f t="shared" si="516"/>
        <v>0</v>
      </c>
      <c r="AP822" s="222" t="str">
        <f t="shared" si="517"/>
        <v>-</v>
      </c>
      <c r="AQ822" s="210">
        <f>_xlfn.MAXIFS(Y!$F$61:$J$61, Y!$F$61:$J$61, "&lt;="&amp;AP822)</f>
        <v>0</v>
      </c>
      <c r="AR822" s="210" cm="1">
        <f t="array" ref="AR822">IFERROR(IF(AN822&gt;0, INDEX(Appliances, $W822, MATCH($AQ822, Y!$F$61:$J$61, 0)+3),0), 0)</f>
        <v>0</v>
      </c>
      <c r="AS822" s="64"/>
      <c r="AT822" s="211" t="b">
        <f t="shared" si="525"/>
        <v>0</v>
      </c>
      <c r="AU822" s="211">
        <f t="shared" si="506"/>
        <v>0</v>
      </c>
      <c r="AV822" s="211">
        <f t="shared" si="507"/>
        <v>0</v>
      </c>
      <c r="AW822" s="212">
        <f t="shared" si="518"/>
        <v>0</v>
      </c>
      <c r="AX822" s="213">
        <f t="shared" si="519"/>
        <v>0</v>
      </c>
      <c r="AY822" s="222" t="str">
        <f t="shared" si="520"/>
        <v>-</v>
      </c>
      <c r="AZ822" s="210">
        <f>_xlfn.MAXIFS(Y!$F$61:$J$61, Y!$F$61:$J$61, "&lt;="&amp;AY822)</f>
        <v>0</v>
      </c>
      <c r="BA822" s="210" cm="1">
        <f t="array" ref="BA822">IFERROR(IF(AW822&gt;0, INDEX(Appliances, $W822, MATCH($AQ822, Y!$F$61:$J$61, 0)+3),0), 0)</f>
        <v>0</v>
      </c>
      <c r="BB822" s="64"/>
    </row>
    <row r="823" spans="1:54" s="264" customFormat="1" ht="12" x14ac:dyDescent="0.2">
      <c r="A823" s="64"/>
      <c r="B823" s="251">
        <v>801</v>
      </c>
      <c r="C823" s="255"/>
      <c r="D823" s="255"/>
      <c r="E823" s="256"/>
      <c r="F823" s="257" t="str">
        <f>IFERROR(VLOOKUP(E823, Z!$A$2:$C$4127, 3, FALSE), "")</f>
        <v/>
      </c>
      <c r="G823" s="258"/>
      <c r="H823" s="255"/>
      <c r="I823" s="255"/>
      <c r="J823" s="256"/>
      <c r="K823" s="259"/>
      <c r="L823" s="260"/>
      <c r="M823" s="253">
        <f t="shared" si="522"/>
        <v>0</v>
      </c>
      <c r="N823" s="261"/>
      <c r="O823" s="260"/>
      <c r="P823" s="253">
        <f t="shared" si="508"/>
        <v>0</v>
      </c>
      <c r="Q823" s="261"/>
      <c r="R823" s="260"/>
      <c r="S823" s="262">
        <f t="shared" si="509"/>
        <v>0</v>
      </c>
      <c r="T823" s="268"/>
      <c r="U823" s="263">
        <f t="shared" si="510"/>
        <v>0</v>
      </c>
      <c r="V823" s="64"/>
      <c r="W823" s="210">
        <f t="shared" si="521"/>
        <v>0</v>
      </c>
      <c r="X823" s="210" t="str">
        <f t="shared" si="511"/>
        <v>-</v>
      </c>
      <c r="Y823" s="210" t="e">
        <f>IF(X823, MATCH(J823, Y!$F$62:$H$62, 0), 0)</f>
        <v>#VALUE!</v>
      </c>
      <c r="Z823" s="210" cm="1">
        <f t="array" ref="Z823">IFERROR(IF($X823, INDEX(Appliances, $W823, $Y823+3), 0), 0)</f>
        <v>0</v>
      </c>
      <c r="AA823" s="64"/>
      <c r="AB823" s="211" t="b">
        <f t="shared" si="523"/>
        <v>0</v>
      </c>
      <c r="AC823" s="211" cm="1">
        <f t="array" ref="AC823">IF($AB823, INDEX(Appliances, $W823, 9), 0)</f>
        <v>0</v>
      </c>
      <c r="AD823" s="211" cm="1">
        <f t="array" ref="AD823">IF($AB823, INDEX(Appliances, $W823, 10), 0)</f>
        <v>0</v>
      </c>
      <c r="AE823" s="212">
        <f t="shared" si="512"/>
        <v>0</v>
      </c>
      <c r="AF823" s="213">
        <f t="shared" si="513"/>
        <v>0</v>
      </c>
      <c r="AG823" s="222" t="str">
        <f t="shared" si="514"/>
        <v>-</v>
      </c>
      <c r="AH823" s="210">
        <f>_xlfn.MAXIFS(Y!$F$61:$J$61, Y!$F$61:$J$61, "&lt;="&amp;AG823)</f>
        <v>0</v>
      </c>
      <c r="AI823" s="210" cm="1">
        <f t="array" ref="AI823">IFERROR(IF(AE823&gt;0, INDEX(Appliances, $W823, MATCH($AH823, Y!$F$61:$J$61, 0)+3),0), 0)</f>
        <v>0</v>
      </c>
      <c r="AJ823" s="64"/>
      <c r="AK823" s="211" t="b">
        <f t="shared" si="524"/>
        <v>0</v>
      </c>
      <c r="AL823" s="211" cm="1">
        <f t="array" ref="AL823">IF($AK823, INDEX(Appliances, $W823, 9), 0)</f>
        <v>0</v>
      </c>
      <c r="AM823" s="211" cm="1">
        <f t="array" ref="AM823">IF($AK823, INDEX(Appliances, $W823, 10), 0)</f>
        <v>0</v>
      </c>
      <c r="AN823" s="212">
        <f t="shared" si="515"/>
        <v>0</v>
      </c>
      <c r="AO823" s="213">
        <f t="shared" si="516"/>
        <v>0</v>
      </c>
      <c r="AP823" s="222" t="str">
        <f t="shared" si="517"/>
        <v>-</v>
      </c>
      <c r="AQ823" s="210">
        <f>_xlfn.MAXIFS(Y!$F$61:$J$61, Y!$F$61:$J$61, "&lt;="&amp;AP823)</f>
        <v>0</v>
      </c>
      <c r="AR823" s="210" cm="1">
        <f t="array" ref="AR823">IFERROR(IF(AN823&gt;0, INDEX(Appliances, $W823, MATCH($AQ823, Y!$F$61:$J$61, 0)+3),0), 0)</f>
        <v>0</v>
      </c>
      <c r="AS823" s="64"/>
      <c r="AT823" s="211" t="b">
        <f t="shared" si="525"/>
        <v>0</v>
      </c>
      <c r="AU823" s="211">
        <f t="shared" ref="AU823:AU886" si="526">IF($AT823, INDEX(Appliances, 10, 9), 0)</f>
        <v>0</v>
      </c>
      <c r="AV823" s="211">
        <f t="shared" ref="AV823:AV886" si="527">IF($AT823, INDEX(Appliances, 10, 10), 0)</f>
        <v>0</v>
      </c>
      <c r="AW823" s="212">
        <f t="shared" si="518"/>
        <v>0</v>
      </c>
      <c r="AX823" s="213">
        <f t="shared" si="519"/>
        <v>0</v>
      </c>
      <c r="AY823" s="222" t="str">
        <f t="shared" si="520"/>
        <v>-</v>
      </c>
      <c r="AZ823" s="210">
        <f>_xlfn.MAXIFS(Y!$F$61:$J$61, Y!$F$61:$J$61, "&lt;="&amp;AY823)</f>
        <v>0</v>
      </c>
      <c r="BA823" s="210" cm="1">
        <f t="array" ref="BA823">IFERROR(IF(AW823&gt;0, INDEX(Appliances, $W823, MATCH($AQ823, Y!$F$61:$J$61, 0)+3),0), 0)</f>
        <v>0</v>
      </c>
      <c r="BB823" s="64"/>
    </row>
    <row r="824" spans="1:54" s="264" customFormat="1" ht="12" x14ac:dyDescent="0.2">
      <c r="A824" s="64"/>
      <c r="B824" s="251">
        <v>802</v>
      </c>
      <c r="C824" s="255"/>
      <c r="D824" s="255"/>
      <c r="E824" s="256"/>
      <c r="F824" s="257" t="str">
        <f>IFERROR(VLOOKUP(E824, Z!$A$2:$C$4127, 3, FALSE), "")</f>
        <v/>
      </c>
      <c r="G824" s="258"/>
      <c r="H824" s="255"/>
      <c r="I824" s="255"/>
      <c r="J824" s="256"/>
      <c r="K824" s="259"/>
      <c r="L824" s="260"/>
      <c r="M824" s="253">
        <f t="shared" si="522"/>
        <v>0</v>
      </c>
      <c r="N824" s="261"/>
      <c r="O824" s="260"/>
      <c r="P824" s="253">
        <f t="shared" si="508"/>
        <v>0</v>
      </c>
      <c r="Q824" s="261"/>
      <c r="R824" s="260"/>
      <c r="S824" s="262">
        <f t="shared" si="509"/>
        <v>0</v>
      </c>
      <c r="T824" s="268"/>
      <c r="U824" s="263">
        <f t="shared" si="510"/>
        <v>0</v>
      </c>
      <c r="V824" s="64"/>
      <c r="W824" s="210">
        <f t="shared" si="521"/>
        <v>0</v>
      </c>
      <c r="X824" s="210" t="str">
        <f t="shared" si="511"/>
        <v>-</v>
      </c>
      <c r="Y824" s="210" t="e">
        <f>IF(X824, MATCH(J824, Y!$F$62:$H$62, 0), 0)</f>
        <v>#VALUE!</v>
      </c>
      <c r="Z824" s="210" cm="1">
        <f t="array" ref="Z824">IFERROR(IF($X824, INDEX(Appliances, $W824, $Y824+3), 0), 0)</f>
        <v>0</v>
      </c>
      <c r="AA824" s="64"/>
      <c r="AB824" s="211" t="b">
        <f t="shared" si="523"/>
        <v>0</v>
      </c>
      <c r="AC824" s="211" cm="1">
        <f t="array" ref="AC824">IF($AB824, INDEX(Appliances, $W824, 9), 0)</f>
        <v>0</v>
      </c>
      <c r="AD824" s="211" cm="1">
        <f t="array" ref="AD824">IF($AB824, INDEX(Appliances, $W824, 10), 0)</f>
        <v>0</v>
      </c>
      <c r="AE824" s="212">
        <f t="shared" si="512"/>
        <v>0</v>
      </c>
      <c r="AF824" s="213">
        <f t="shared" si="513"/>
        <v>0</v>
      </c>
      <c r="AG824" s="222" t="str">
        <f t="shared" si="514"/>
        <v>-</v>
      </c>
      <c r="AH824" s="210">
        <f>_xlfn.MAXIFS(Y!$F$61:$J$61, Y!$F$61:$J$61, "&lt;="&amp;AG824)</f>
        <v>0</v>
      </c>
      <c r="AI824" s="210" cm="1">
        <f t="array" ref="AI824">IFERROR(IF(AE824&gt;0, INDEX(Appliances, $W824, MATCH($AH824, Y!$F$61:$J$61, 0)+3),0), 0)</f>
        <v>0</v>
      </c>
      <c r="AJ824" s="64"/>
      <c r="AK824" s="211" t="b">
        <f t="shared" si="524"/>
        <v>0</v>
      </c>
      <c r="AL824" s="211" cm="1">
        <f t="array" ref="AL824">IF($AK824, INDEX(Appliances, $W824, 9), 0)</f>
        <v>0</v>
      </c>
      <c r="AM824" s="211" cm="1">
        <f t="array" ref="AM824">IF($AK824, INDEX(Appliances, $W824, 10), 0)</f>
        <v>0</v>
      </c>
      <c r="AN824" s="212">
        <f t="shared" si="515"/>
        <v>0</v>
      </c>
      <c r="AO824" s="213">
        <f t="shared" si="516"/>
        <v>0</v>
      </c>
      <c r="AP824" s="222" t="str">
        <f t="shared" si="517"/>
        <v>-</v>
      </c>
      <c r="AQ824" s="210">
        <f>_xlfn.MAXIFS(Y!$F$61:$J$61, Y!$F$61:$J$61, "&lt;="&amp;AP824)</f>
        <v>0</v>
      </c>
      <c r="AR824" s="210" cm="1">
        <f t="array" ref="AR824">IFERROR(IF(AN824&gt;0, INDEX(Appliances, $W824, MATCH($AQ824, Y!$F$61:$J$61, 0)+3),0), 0)</f>
        <v>0</v>
      </c>
      <c r="AS824" s="64"/>
      <c r="AT824" s="211" t="b">
        <f t="shared" si="525"/>
        <v>0</v>
      </c>
      <c r="AU824" s="211">
        <f t="shared" si="526"/>
        <v>0</v>
      </c>
      <c r="AV824" s="211">
        <f t="shared" si="527"/>
        <v>0</v>
      </c>
      <c r="AW824" s="212">
        <f t="shared" si="518"/>
        <v>0</v>
      </c>
      <c r="AX824" s="213">
        <f t="shared" si="519"/>
        <v>0</v>
      </c>
      <c r="AY824" s="222" t="str">
        <f t="shared" si="520"/>
        <v>-</v>
      </c>
      <c r="AZ824" s="210">
        <f>_xlfn.MAXIFS(Y!$F$61:$J$61, Y!$F$61:$J$61, "&lt;="&amp;AY824)</f>
        <v>0</v>
      </c>
      <c r="BA824" s="210" cm="1">
        <f t="array" ref="BA824">IFERROR(IF(AW824&gt;0, INDEX(Appliances, $W824, MATCH($AQ824, Y!$F$61:$J$61, 0)+3),0), 0)</f>
        <v>0</v>
      </c>
      <c r="BB824" s="64"/>
    </row>
    <row r="825" spans="1:54" s="264" customFormat="1" ht="12" x14ac:dyDescent="0.2">
      <c r="A825" s="64"/>
      <c r="B825" s="251">
        <v>803</v>
      </c>
      <c r="C825" s="255"/>
      <c r="D825" s="255"/>
      <c r="E825" s="256"/>
      <c r="F825" s="257" t="str">
        <f>IFERROR(VLOOKUP(E825, Z!$A$2:$C$4127, 3, FALSE), "")</f>
        <v/>
      </c>
      <c r="G825" s="258"/>
      <c r="H825" s="255"/>
      <c r="I825" s="255"/>
      <c r="J825" s="256"/>
      <c r="K825" s="259"/>
      <c r="L825" s="260"/>
      <c r="M825" s="253">
        <f t="shared" si="522"/>
        <v>0</v>
      </c>
      <c r="N825" s="261"/>
      <c r="O825" s="260"/>
      <c r="P825" s="253">
        <f t="shared" si="508"/>
        <v>0</v>
      </c>
      <c r="Q825" s="261"/>
      <c r="R825" s="260"/>
      <c r="S825" s="262">
        <f t="shared" si="509"/>
        <v>0</v>
      </c>
      <c r="T825" s="268"/>
      <c r="U825" s="263">
        <f t="shared" si="510"/>
        <v>0</v>
      </c>
      <c r="V825" s="64"/>
      <c r="W825" s="210">
        <f t="shared" si="521"/>
        <v>0</v>
      </c>
      <c r="X825" s="210" t="str">
        <f t="shared" si="511"/>
        <v>-</v>
      </c>
      <c r="Y825" s="210" t="e">
        <f>IF(X825, MATCH(J825, Y!$F$62:$H$62, 0), 0)</f>
        <v>#VALUE!</v>
      </c>
      <c r="Z825" s="210" cm="1">
        <f t="array" ref="Z825">IFERROR(IF($X825, INDEX(Appliances, $W825, $Y825+3), 0), 0)</f>
        <v>0</v>
      </c>
      <c r="AA825" s="64"/>
      <c r="AB825" s="211" t="b">
        <f t="shared" si="523"/>
        <v>0</v>
      </c>
      <c r="AC825" s="211" cm="1">
        <f t="array" ref="AC825">IF($AB825, INDEX(Appliances, $W825, 9), 0)</f>
        <v>0</v>
      </c>
      <c r="AD825" s="211" cm="1">
        <f t="array" ref="AD825">IF($AB825, INDEX(Appliances, $W825, 10), 0)</f>
        <v>0</v>
      </c>
      <c r="AE825" s="212">
        <f t="shared" si="512"/>
        <v>0</v>
      </c>
      <c r="AF825" s="213">
        <f t="shared" si="513"/>
        <v>0</v>
      </c>
      <c r="AG825" s="222" t="str">
        <f t="shared" si="514"/>
        <v>-</v>
      </c>
      <c r="AH825" s="210">
        <f>_xlfn.MAXIFS(Y!$F$61:$J$61, Y!$F$61:$J$61, "&lt;="&amp;AG825)</f>
        <v>0</v>
      </c>
      <c r="AI825" s="210" cm="1">
        <f t="array" ref="AI825">IFERROR(IF(AE825&gt;0, INDEX(Appliances, $W825, MATCH($AH825, Y!$F$61:$J$61, 0)+3),0), 0)</f>
        <v>0</v>
      </c>
      <c r="AJ825" s="64"/>
      <c r="AK825" s="211" t="b">
        <f t="shared" si="524"/>
        <v>0</v>
      </c>
      <c r="AL825" s="211" cm="1">
        <f t="array" ref="AL825">IF($AK825, INDEX(Appliances, $W825, 9), 0)</f>
        <v>0</v>
      </c>
      <c r="AM825" s="211" cm="1">
        <f t="array" ref="AM825">IF($AK825, INDEX(Appliances, $W825, 10), 0)</f>
        <v>0</v>
      </c>
      <c r="AN825" s="212">
        <f t="shared" si="515"/>
        <v>0</v>
      </c>
      <c r="AO825" s="213">
        <f t="shared" si="516"/>
        <v>0</v>
      </c>
      <c r="AP825" s="222" t="str">
        <f t="shared" si="517"/>
        <v>-</v>
      </c>
      <c r="AQ825" s="210">
        <f>_xlfn.MAXIFS(Y!$F$61:$J$61, Y!$F$61:$J$61, "&lt;="&amp;AP825)</f>
        <v>0</v>
      </c>
      <c r="AR825" s="210" cm="1">
        <f t="array" ref="AR825">IFERROR(IF(AN825&gt;0, INDEX(Appliances, $W825, MATCH($AQ825, Y!$F$61:$J$61, 0)+3),0), 0)</f>
        <v>0</v>
      </c>
      <c r="AS825" s="64"/>
      <c r="AT825" s="211" t="b">
        <f t="shared" si="525"/>
        <v>0</v>
      </c>
      <c r="AU825" s="211">
        <f t="shared" si="526"/>
        <v>0</v>
      </c>
      <c r="AV825" s="211">
        <f t="shared" si="527"/>
        <v>0</v>
      </c>
      <c r="AW825" s="212">
        <f t="shared" si="518"/>
        <v>0</v>
      </c>
      <c r="AX825" s="213">
        <f t="shared" si="519"/>
        <v>0</v>
      </c>
      <c r="AY825" s="222" t="str">
        <f t="shared" si="520"/>
        <v>-</v>
      </c>
      <c r="AZ825" s="210">
        <f>_xlfn.MAXIFS(Y!$F$61:$J$61, Y!$F$61:$J$61, "&lt;="&amp;AY825)</f>
        <v>0</v>
      </c>
      <c r="BA825" s="210" cm="1">
        <f t="array" ref="BA825">IFERROR(IF(AW825&gt;0, INDEX(Appliances, $W825, MATCH($AQ825, Y!$F$61:$J$61, 0)+3),0), 0)</f>
        <v>0</v>
      </c>
      <c r="BB825" s="64"/>
    </row>
    <row r="826" spans="1:54" s="264" customFormat="1" ht="12" x14ac:dyDescent="0.2">
      <c r="A826" s="64"/>
      <c r="B826" s="251">
        <v>804</v>
      </c>
      <c r="C826" s="255"/>
      <c r="D826" s="255"/>
      <c r="E826" s="256"/>
      <c r="F826" s="257" t="str">
        <f>IFERROR(VLOOKUP(E826, Z!$A$2:$C$4127, 3, FALSE), "")</f>
        <v/>
      </c>
      <c r="G826" s="258"/>
      <c r="H826" s="255"/>
      <c r="I826" s="255"/>
      <c r="J826" s="256"/>
      <c r="K826" s="259"/>
      <c r="L826" s="260"/>
      <c r="M826" s="253">
        <f t="shared" si="522"/>
        <v>0</v>
      </c>
      <c r="N826" s="261"/>
      <c r="O826" s="260"/>
      <c r="P826" s="253">
        <f t="shared" si="508"/>
        <v>0</v>
      </c>
      <c r="Q826" s="261"/>
      <c r="R826" s="260"/>
      <c r="S826" s="262">
        <f t="shared" si="509"/>
        <v>0</v>
      </c>
      <c r="T826" s="268"/>
      <c r="U826" s="263">
        <f t="shared" si="510"/>
        <v>0</v>
      </c>
      <c r="V826" s="64"/>
      <c r="W826" s="210">
        <f t="shared" si="521"/>
        <v>0</v>
      </c>
      <c r="X826" s="210" t="str">
        <f t="shared" si="511"/>
        <v>-</v>
      </c>
      <c r="Y826" s="210" t="e">
        <f>IF(X826, MATCH(J826, Y!$F$62:$H$62, 0), 0)</f>
        <v>#VALUE!</v>
      </c>
      <c r="Z826" s="210" cm="1">
        <f t="array" ref="Z826">IFERROR(IF($X826, INDEX(Appliances, $W826, $Y826+3), 0), 0)</f>
        <v>0</v>
      </c>
      <c r="AA826" s="64"/>
      <c r="AB826" s="211" t="b">
        <f t="shared" si="523"/>
        <v>0</v>
      </c>
      <c r="AC826" s="211" cm="1">
        <f t="array" ref="AC826">IF($AB826, INDEX(Appliances, $W826, 9), 0)</f>
        <v>0</v>
      </c>
      <c r="AD826" s="211" cm="1">
        <f t="array" ref="AD826">IF($AB826, INDEX(Appliances, $W826, 10), 0)</f>
        <v>0</v>
      </c>
      <c r="AE826" s="212">
        <f t="shared" si="512"/>
        <v>0</v>
      </c>
      <c r="AF826" s="213">
        <f t="shared" si="513"/>
        <v>0</v>
      </c>
      <c r="AG826" s="222" t="str">
        <f t="shared" si="514"/>
        <v>-</v>
      </c>
      <c r="AH826" s="210">
        <f>_xlfn.MAXIFS(Y!$F$61:$J$61, Y!$F$61:$J$61, "&lt;="&amp;AG826)</f>
        <v>0</v>
      </c>
      <c r="AI826" s="210" cm="1">
        <f t="array" ref="AI826">IFERROR(IF(AE826&gt;0, INDEX(Appliances, $W826, MATCH($AH826, Y!$F$61:$J$61, 0)+3),0), 0)</f>
        <v>0</v>
      </c>
      <c r="AJ826" s="64"/>
      <c r="AK826" s="211" t="b">
        <f t="shared" si="524"/>
        <v>0</v>
      </c>
      <c r="AL826" s="211" cm="1">
        <f t="array" ref="AL826">IF($AK826, INDEX(Appliances, $W826, 9), 0)</f>
        <v>0</v>
      </c>
      <c r="AM826" s="211" cm="1">
        <f t="array" ref="AM826">IF($AK826, INDEX(Appliances, $W826, 10), 0)</f>
        <v>0</v>
      </c>
      <c r="AN826" s="212">
        <f t="shared" si="515"/>
        <v>0</v>
      </c>
      <c r="AO826" s="213">
        <f t="shared" si="516"/>
        <v>0</v>
      </c>
      <c r="AP826" s="222" t="str">
        <f t="shared" si="517"/>
        <v>-</v>
      </c>
      <c r="AQ826" s="210">
        <f>_xlfn.MAXIFS(Y!$F$61:$J$61, Y!$F$61:$J$61, "&lt;="&amp;AP826)</f>
        <v>0</v>
      </c>
      <c r="AR826" s="210" cm="1">
        <f t="array" ref="AR826">IFERROR(IF(AN826&gt;0, INDEX(Appliances, $W826, MATCH($AQ826, Y!$F$61:$J$61, 0)+3),0), 0)</f>
        <v>0</v>
      </c>
      <c r="AS826" s="64"/>
      <c r="AT826" s="211" t="b">
        <f t="shared" si="525"/>
        <v>0</v>
      </c>
      <c r="AU826" s="211">
        <f t="shared" si="526"/>
        <v>0</v>
      </c>
      <c r="AV826" s="211">
        <f t="shared" si="527"/>
        <v>0</v>
      </c>
      <c r="AW826" s="212">
        <f t="shared" si="518"/>
        <v>0</v>
      </c>
      <c r="AX826" s="213">
        <f t="shared" si="519"/>
        <v>0</v>
      </c>
      <c r="AY826" s="222" t="str">
        <f t="shared" si="520"/>
        <v>-</v>
      </c>
      <c r="AZ826" s="210">
        <f>_xlfn.MAXIFS(Y!$F$61:$J$61, Y!$F$61:$J$61, "&lt;="&amp;AY826)</f>
        <v>0</v>
      </c>
      <c r="BA826" s="210" cm="1">
        <f t="array" ref="BA826">IFERROR(IF(AW826&gt;0, INDEX(Appliances, $W826, MATCH($AQ826, Y!$F$61:$J$61, 0)+3),0), 0)</f>
        <v>0</v>
      </c>
      <c r="BB826" s="64"/>
    </row>
    <row r="827" spans="1:54" s="264" customFormat="1" ht="12" x14ac:dyDescent="0.2">
      <c r="A827" s="64"/>
      <c r="B827" s="251">
        <v>805</v>
      </c>
      <c r="C827" s="255"/>
      <c r="D827" s="255"/>
      <c r="E827" s="256"/>
      <c r="F827" s="257" t="str">
        <f>IFERROR(VLOOKUP(E827, Z!$A$2:$C$4127, 3, FALSE), "")</f>
        <v/>
      </c>
      <c r="G827" s="258"/>
      <c r="H827" s="255"/>
      <c r="I827" s="255"/>
      <c r="J827" s="256"/>
      <c r="K827" s="259"/>
      <c r="L827" s="260"/>
      <c r="M827" s="253">
        <f t="shared" si="522"/>
        <v>0</v>
      </c>
      <c r="N827" s="261"/>
      <c r="O827" s="260"/>
      <c r="P827" s="253">
        <f t="shared" ref="P827:P890" si="528">AX827</f>
        <v>0</v>
      </c>
      <c r="Q827" s="261"/>
      <c r="R827" s="260"/>
      <c r="S827" s="262">
        <f t="shared" ref="S827:S890" si="529">AO827</f>
        <v>0</v>
      </c>
      <c r="T827" s="268"/>
      <c r="U827" s="263">
        <f t="shared" ref="U827:U890" si="530">MAX(Z827,AI827,AR827,BA827)*1000</f>
        <v>0</v>
      </c>
      <c r="V827" s="64"/>
      <c r="W827" s="210">
        <f t="shared" si="521"/>
        <v>0</v>
      </c>
      <c r="X827" s="210" t="str">
        <f t="shared" ref="X827:X890" si="531">IF(W827=0, "-", IF(W827&lt;=8, TRUE, FALSE))</f>
        <v>-</v>
      </c>
      <c r="Y827" s="210" t="e">
        <f>IF(X827, MATCH(J827, Y!$F$62:$H$62, 0), 0)</f>
        <v>#VALUE!</v>
      </c>
      <c r="Z827" s="210" cm="1">
        <f t="array" ref="Z827">IFERROR(IF($X827, INDEX(Appliances, $W827, $Y827+3), 0), 0)</f>
        <v>0</v>
      </c>
      <c r="AA827" s="64"/>
      <c r="AB827" s="211" t="b">
        <f t="shared" si="523"/>
        <v>0</v>
      </c>
      <c r="AC827" s="211" cm="1">
        <f t="array" ref="AC827">IF($AB827, INDEX(Appliances, $W827, 9), 0)</f>
        <v>0</v>
      </c>
      <c r="AD827" s="211" cm="1">
        <f t="array" ref="AD827">IF($AB827, INDEX(Appliances, $W827, 10), 0)</f>
        <v>0</v>
      </c>
      <c r="AE827" s="212">
        <f t="shared" ref="AE827:AE890" si="532">IF(AB827, $K827, 0)</f>
        <v>0</v>
      </c>
      <c r="AF827" s="213">
        <f t="shared" ref="AF827:AF890" si="533">IFERROR($AC827 * AE827 + $AD827, 0)</f>
        <v>0</v>
      </c>
      <c r="AG827" s="222" t="str">
        <f t="shared" ref="AG827:AG890" si="534">IFERROR(1 - L827/AF827, "-")</f>
        <v>-</v>
      </c>
      <c r="AH827" s="210">
        <f>_xlfn.MAXIFS(Y!$F$61:$J$61, Y!$F$61:$J$61, "&lt;="&amp;AG827)</f>
        <v>0</v>
      </c>
      <c r="AI827" s="210" cm="1">
        <f t="array" ref="AI827">IFERROR(IF(AE827&gt;0, INDEX(Appliances, $W827, MATCH($AH827, Y!$F$61:$J$61, 0)+3),0), 0)</f>
        <v>0</v>
      </c>
      <c r="AJ827" s="64"/>
      <c r="AK827" s="211" t="b">
        <f t="shared" si="524"/>
        <v>0</v>
      </c>
      <c r="AL827" s="211" cm="1">
        <f t="array" ref="AL827">IF($AK827, INDEX(Appliances, $W827, 9), 0)</f>
        <v>0</v>
      </c>
      <c r="AM827" s="211" cm="1">
        <f t="array" ref="AM827">IF($AK827, INDEX(Appliances, $W827, 10), 0)</f>
        <v>0</v>
      </c>
      <c r="AN827" s="212">
        <f t="shared" ref="AN827:AN890" si="535">IF(AK827, $Q827, 0)</f>
        <v>0</v>
      </c>
      <c r="AO827" s="213">
        <f t="shared" ref="AO827:AO890" si="536">IFERROR($AL827 * AN827 + $AM827, 0)</f>
        <v>0</v>
      </c>
      <c r="AP827" s="222" t="str">
        <f t="shared" ref="AP827:AP890" si="537">IFERROR(1 - R827/AO827, "-")</f>
        <v>-</v>
      </c>
      <c r="AQ827" s="210">
        <f>_xlfn.MAXIFS(Y!$F$61:$J$61, Y!$F$61:$J$61, "&lt;="&amp;AP827)</f>
        <v>0</v>
      </c>
      <c r="AR827" s="210" cm="1">
        <f t="array" ref="AR827">IFERROR(IF(AN827&gt;0, INDEX(Appliances, $W827, MATCH($AQ827, Y!$F$61:$J$61, 0)+3),0), 0)</f>
        <v>0</v>
      </c>
      <c r="AS827" s="64"/>
      <c r="AT827" s="211" t="b">
        <f t="shared" si="525"/>
        <v>0</v>
      </c>
      <c r="AU827" s="211">
        <f t="shared" si="526"/>
        <v>0</v>
      </c>
      <c r="AV827" s="211">
        <f t="shared" si="527"/>
        <v>0</v>
      </c>
      <c r="AW827" s="212">
        <f t="shared" ref="AW827:AW890" si="538">IF(AT827, $N827, 0)</f>
        <v>0</v>
      </c>
      <c r="AX827" s="213">
        <f t="shared" ref="AX827:AX890" si="539">IFERROR(IF(AW827&lt;35, $AU827 * AW827 + $AV827, 0.05), 0)</f>
        <v>0</v>
      </c>
      <c r="AY827" s="222" t="str">
        <f t="shared" ref="AY827:AY890" si="540">IFERROR(1 - AA827/AX827, "-")</f>
        <v>-</v>
      </c>
      <c r="AZ827" s="210">
        <f>_xlfn.MAXIFS(Y!$F$61:$J$61, Y!$F$61:$J$61, "&lt;="&amp;AY827)</f>
        <v>0</v>
      </c>
      <c r="BA827" s="210" cm="1">
        <f t="array" ref="BA827">IFERROR(IF(AW827&gt;0, INDEX(Appliances, $W827, MATCH($AQ827, Y!$F$61:$J$61, 0)+3),0), 0)</f>
        <v>0</v>
      </c>
      <c r="BB827" s="64"/>
    </row>
    <row r="828" spans="1:54" s="264" customFormat="1" ht="12" x14ac:dyDescent="0.2">
      <c r="A828" s="64"/>
      <c r="B828" s="251">
        <v>806</v>
      </c>
      <c r="C828" s="255"/>
      <c r="D828" s="255"/>
      <c r="E828" s="256"/>
      <c r="F828" s="257" t="str">
        <f>IFERROR(VLOOKUP(E828, Z!$A$2:$C$4127, 3, FALSE), "")</f>
        <v/>
      </c>
      <c r="G828" s="258"/>
      <c r="H828" s="255"/>
      <c r="I828" s="255"/>
      <c r="J828" s="256"/>
      <c r="K828" s="259"/>
      <c r="L828" s="260"/>
      <c r="M828" s="253">
        <f t="shared" si="522"/>
        <v>0</v>
      </c>
      <c r="N828" s="261"/>
      <c r="O828" s="260"/>
      <c r="P828" s="253">
        <f t="shared" si="528"/>
        <v>0</v>
      </c>
      <c r="Q828" s="261"/>
      <c r="R828" s="260"/>
      <c r="S828" s="262">
        <f t="shared" si="529"/>
        <v>0</v>
      </c>
      <c r="T828" s="268"/>
      <c r="U828" s="263">
        <f t="shared" si="530"/>
        <v>0</v>
      </c>
      <c r="V828" s="64"/>
      <c r="W828" s="210">
        <f t="shared" ref="W828:W891" si="541">IFERROR(IFERROR(IFERROR( MATCH(G828, INDEX(Appliances,,1), 0), MATCH(G828, INDEX(Appliances,,2), 0)), MATCH(G828, INDEX(Appliances,,3), 0)), 0)</f>
        <v>0</v>
      </c>
      <c r="X828" s="210" t="str">
        <f t="shared" si="531"/>
        <v>-</v>
      </c>
      <c r="Y828" s="210" t="e">
        <f>IF(X828, MATCH(J828, Y!$F$62:$H$62, 0), 0)</f>
        <v>#VALUE!</v>
      </c>
      <c r="Z828" s="210" cm="1">
        <f t="array" ref="Z828">IFERROR(IF($X828, INDEX(Appliances, $W828, $Y828+3), 0), 0)</f>
        <v>0</v>
      </c>
      <c r="AA828" s="64"/>
      <c r="AB828" s="211" t="b">
        <f t="shared" si="523"/>
        <v>0</v>
      </c>
      <c r="AC828" s="211" cm="1">
        <f t="array" ref="AC828">IF($AB828, INDEX(Appliances, $W828, 9), 0)</f>
        <v>0</v>
      </c>
      <c r="AD828" s="211" cm="1">
        <f t="array" ref="AD828">IF($AB828, INDEX(Appliances, $W828, 10), 0)</f>
        <v>0</v>
      </c>
      <c r="AE828" s="212">
        <f t="shared" si="532"/>
        <v>0</v>
      </c>
      <c r="AF828" s="213">
        <f t="shared" si="533"/>
        <v>0</v>
      </c>
      <c r="AG828" s="222" t="str">
        <f t="shared" si="534"/>
        <v>-</v>
      </c>
      <c r="AH828" s="210">
        <f>_xlfn.MAXIFS(Y!$F$61:$J$61, Y!$F$61:$J$61, "&lt;="&amp;AG828)</f>
        <v>0</v>
      </c>
      <c r="AI828" s="210" cm="1">
        <f t="array" ref="AI828">IFERROR(IF(AE828&gt;0, INDEX(Appliances, $W828, MATCH($AH828, Y!$F$61:$J$61, 0)+3),0), 0)</f>
        <v>0</v>
      </c>
      <c r="AJ828" s="64"/>
      <c r="AK828" s="211" t="b">
        <f t="shared" si="524"/>
        <v>0</v>
      </c>
      <c r="AL828" s="211" cm="1">
        <f t="array" ref="AL828">IF($AK828, INDEX(Appliances, $W828, 9), 0)</f>
        <v>0</v>
      </c>
      <c r="AM828" s="211" cm="1">
        <f t="array" ref="AM828">IF($AK828, INDEX(Appliances, $W828, 10), 0)</f>
        <v>0</v>
      </c>
      <c r="AN828" s="212">
        <f t="shared" si="535"/>
        <v>0</v>
      </c>
      <c r="AO828" s="213">
        <f t="shared" si="536"/>
        <v>0</v>
      </c>
      <c r="AP828" s="222" t="str">
        <f t="shared" si="537"/>
        <v>-</v>
      </c>
      <c r="AQ828" s="210">
        <f>_xlfn.MAXIFS(Y!$F$61:$J$61, Y!$F$61:$J$61, "&lt;="&amp;AP828)</f>
        <v>0</v>
      </c>
      <c r="AR828" s="210" cm="1">
        <f t="array" ref="AR828">IFERROR(IF(AN828&gt;0, INDEX(Appliances, $W828, MATCH($AQ828, Y!$F$61:$J$61, 0)+3),0), 0)</f>
        <v>0</v>
      </c>
      <c r="AS828" s="64"/>
      <c r="AT828" s="211" t="b">
        <f t="shared" si="525"/>
        <v>0</v>
      </c>
      <c r="AU828" s="211">
        <f t="shared" si="526"/>
        <v>0</v>
      </c>
      <c r="AV828" s="211">
        <f t="shared" si="527"/>
        <v>0</v>
      </c>
      <c r="AW828" s="212">
        <f t="shared" si="538"/>
        <v>0</v>
      </c>
      <c r="AX828" s="213">
        <f t="shared" si="539"/>
        <v>0</v>
      </c>
      <c r="AY828" s="222" t="str">
        <f t="shared" si="540"/>
        <v>-</v>
      </c>
      <c r="AZ828" s="210">
        <f>_xlfn.MAXIFS(Y!$F$61:$J$61, Y!$F$61:$J$61, "&lt;="&amp;AY828)</f>
        <v>0</v>
      </c>
      <c r="BA828" s="210" cm="1">
        <f t="array" ref="BA828">IFERROR(IF(AW828&gt;0, INDEX(Appliances, $W828, MATCH($AQ828, Y!$F$61:$J$61, 0)+3),0), 0)</f>
        <v>0</v>
      </c>
      <c r="BB828" s="64"/>
    </row>
    <row r="829" spans="1:54" s="264" customFormat="1" ht="12" x14ac:dyDescent="0.2">
      <c r="A829" s="64"/>
      <c r="B829" s="251">
        <v>807</v>
      </c>
      <c r="C829" s="255"/>
      <c r="D829" s="255"/>
      <c r="E829" s="256"/>
      <c r="F829" s="257" t="str">
        <f>IFERROR(VLOOKUP(E829, Z!$A$2:$C$4127, 3, FALSE), "")</f>
        <v/>
      </c>
      <c r="G829" s="258"/>
      <c r="H829" s="255"/>
      <c r="I829" s="255"/>
      <c r="J829" s="256"/>
      <c r="K829" s="259"/>
      <c r="L829" s="260"/>
      <c r="M829" s="253">
        <f t="shared" si="522"/>
        <v>0</v>
      </c>
      <c r="N829" s="261"/>
      <c r="O829" s="260"/>
      <c r="P829" s="253">
        <f t="shared" si="528"/>
        <v>0</v>
      </c>
      <c r="Q829" s="261"/>
      <c r="R829" s="260"/>
      <c r="S829" s="262">
        <f t="shared" si="529"/>
        <v>0</v>
      </c>
      <c r="T829" s="268"/>
      <c r="U829" s="263">
        <f t="shared" si="530"/>
        <v>0</v>
      </c>
      <c r="V829" s="64"/>
      <c r="W829" s="210">
        <f t="shared" si="541"/>
        <v>0</v>
      </c>
      <c r="X829" s="210" t="str">
        <f t="shared" si="531"/>
        <v>-</v>
      </c>
      <c r="Y829" s="210" t="e">
        <f>IF(X829, MATCH(J829, Y!$F$62:$H$62, 0), 0)</f>
        <v>#VALUE!</v>
      </c>
      <c r="Z829" s="210" cm="1">
        <f t="array" ref="Z829">IFERROR(IF($X829, INDEX(Appliances, $W829, $Y829+3), 0), 0)</f>
        <v>0</v>
      </c>
      <c r="AA829" s="64"/>
      <c r="AB829" s="211" t="b">
        <f t="shared" si="523"/>
        <v>0</v>
      </c>
      <c r="AC829" s="211" cm="1">
        <f t="array" ref="AC829">IF($AB829, INDEX(Appliances, $W829, 9), 0)</f>
        <v>0</v>
      </c>
      <c r="AD829" s="211" cm="1">
        <f t="array" ref="AD829">IF($AB829, INDEX(Appliances, $W829, 10), 0)</f>
        <v>0</v>
      </c>
      <c r="AE829" s="212">
        <f t="shared" si="532"/>
        <v>0</v>
      </c>
      <c r="AF829" s="213">
        <f t="shared" si="533"/>
        <v>0</v>
      </c>
      <c r="AG829" s="222" t="str">
        <f t="shared" si="534"/>
        <v>-</v>
      </c>
      <c r="AH829" s="210">
        <f>_xlfn.MAXIFS(Y!$F$61:$J$61, Y!$F$61:$J$61, "&lt;="&amp;AG829)</f>
        <v>0</v>
      </c>
      <c r="AI829" s="210" cm="1">
        <f t="array" ref="AI829">IFERROR(IF(AE829&gt;0, INDEX(Appliances, $W829, MATCH($AH829, Y!$F$61:$J$61, 0)+3),0), 0)</f>
        <v>0</v>
      </c>
      <c r="AJ829" s="64"/>
      <c r="AK829" s="211" t="b">
        <f t="shared" si="524"/>
        <v>0</v>
      </c>
      <c r="AL829" s="211" cm="1">
        <f t="array" ref="AL829">IF($AK829, INDEX(Appliances, $W829, 9), 0)</f>
        <v>0</v>
      </c>
      <c r="AM829" s="211" cm="1">
        <f t="array" ref="AM829">IF($AK829, INDEX(Appliances, $W829, 10), 0)</f>
        <v>0</v>
      </c>
      <c r="AN829" s="212">
        <f t="shared" si="535"/>
        <v>0</v>
      </c>
      <c r="AO829" s="213">
        <f t="shared" si="536"/>
        <v>0</v>
      </c>
      <c r="AP829" s="222" t="str">
        <f t="shared" si="537"/>
        <v>-</v>
      </c>
      <c r="AQ829" s="210">
        <f>_xlfn.MAXIFS(Y!$F$61:$J$61, Y!$F$61:$J$61, "&lt;="&amp;AP829)</f>
        <v>0</v>
      </c>
      <c r="AR829" s="210" cm="1">
        <f t="array" ref="AR829">IFERROR(IF(AN829&gt;0, INDEX(Appliances, $W829, MATCH($AQ829, Y!$F$61:$J$61, 0)+3),0), 0)</f>
        <v>0</v>
      </c>
      <c r="AS829" s="64"/>
      <c r="AT829" s="211" t="b">
        <f t="shared" si="525"/>
        <v>0</v>
      </c>
      <c r="AU829" s="211">
        <f t="shared" si="526"/>
        <v>0</v>
      </c>
      <c r="AV829" s="211">
        <f t="shared" si="527"/>
        <v>0</v>
      </c>
      <c r="AW829" s="212">
        <f t="shared" si="538"/>
        <v>0</v>
      </c>
      <c r="AX829" s="213">
        <f t="shared" si="539"/>
        <v>0</v>
      </c>
      <c r="AY829" s="222" t="str">
        <f t="shared" si="540"/>
        <v>-</v>
      </c>
      <c r="AZ829" s="210">
        <f>_xlfn.MAXIFS(Y!$F$61:$J$61, Y!$F$61:$J$61, "&lt;="&amp;AY829)</f>
        <v>0</v>
      </c>
      <c r="BA829" s="210" cm="1">
        <f t="array" ref="BA829">IFERROR(IF(AW829&gt;0, INDEX(Appliances, $W829, MATCH($AQ829, Y!$F$61:$J$61, 0)+3),0), 0)</f>
        <v>0</v>
      </c>
      <c r="BB829" s="64"/>
    </row>
    <row r="830" spans="1:54" s="264" customFormat="1" ht="12" x14ac:dyDescent="0.2">
      <c r="A830" s="64"/>
      <c r="B830" s="251">
        <v>808</v>
      </c>
      <c r="C830" s="255"/>
      <c r="D830" s="255"/>
      <c r="E830" s="256"/>
      <c r="F830" s="257" t="str">
        <f>IFERROR(VLOOKUP(E830, Z!$A$2:$C$4127, 3, FALSE), "")</f>
        <v/>
      </c>
      <c r="G830" s="258"/>
      <c r="H830" s="255"/>
      <c r="I830" s="255"/>
      <c r="J830" s="256"/>
      <c r="K830" s="259"/>
      <c r="L830" s="260"/>
      <c r="M830" s="253">
        <f t="shared" si="522"/>
        <v>0</v>
      </c>
      <c r="N830" s="261"/>
      <c r="O830" s="260"/>
      <c r="P830" s="253">
        <f t="shared" si="528"/>
        <v>0</v>
      </c>
      <c r="Q830" s="261"/>
      <c r="R830" s="260"/>
      <c r="S830" s="262">
        <f t="shared" si="529"/>
        <v>0</v>
      </c>
      <c r="T830" s="268"/>
      <c r="U830" s="263">
        <f t="shared" si="530"/>
        <v>0</v>
      </c>
      <c r="V830" s="64"/>
      <c r="W830" s="210">
        <f t="shared" si="541"/>
        <v>0</v>
      </c>
      <c r="X830" s="210" t="str">
        <f t="shared" si="531"/>
        <v>-</v>
      </c>
      <c r="Y830" s="210" t="e">
        <f>IF(X830, MATCH(J830, Y!$F$62:$H$62, 0), 0)</f>
        <v>#VALUE!</v>
      </c>
      <c r="Z830" s="210" cm="1">
        <f t="array" ref="Z830">IFERROR(IF($X830, INDEX(Appliances, $W830, $Y830+3), 0), 0)</f>
        <v>0</v>
      </c>
      <c r="AA830" s="64"/>
      <c r="AB830" s="211" t="b">
        <f t="shared" si="523"/>
        <v>0</v>
      </c>
      <c r="AC830" s="211" cm="1">
        <f t="array" ref="AC830">IF($AB830, INDEX(Appliances, $W830, 9), 0)</f>
        <v>0</v>
      </c>
      <c r="AD830" s="211" cm="1">
        <f t="array" ref="AD830">IF($AB830, INDEX(Appliances, $W830, 10), 0)</f>
        <v>0</v>
      </c>
      <c r="AE830" s="212">
        <f t="shared" si="532"/>
        <v>0</v>
      </c>
      <c r="AF830" s="213">
        <f t="shared" si="533"/>
        <v>0</v>
      </c>
      <c r="AG830" s="222" t="str">
        <f t="shared" si="534"/>
        <v>-</v>
      </c>
      <c r="AH830" s="210">
        <f>_xlfn.MAXIFS(Y!$F$61:$J$61, Y!$F$61:$J$61, "&lt;="&amp;AG830)</f>
        <v>0</v>
      </c>
      <c r="AI830" s="210" cm="1">
        <f t="array" ref="AI830">IFERROR(IF(AE830&gt;0, INDEX(Appliances, $W830, MATCH($AH830, Y!$F$61:$J$61, 0)+3),0), 0)</f>
        <v>0</v>
      </c>
      <c r="AJ830" s="64"/>
      <c r="AK830" s="211" t="b">
        <f t="shared" si="524"/>
        <v>0</v>
      </c>
      <c r="AL830" s="211" cm="1">
        <f t="array" ref="AL830">IF($AK830, INDEX(Appliances, $W830, 9), 0)</f>
        <v>0</v>
      </c>
      <c r="AM830" s="211" cm="1">
        <f t="array" ref="AM830">IF($AK830, INDEX(Appliances, $W830, 10), 0)</f>
        <v>0</v>
      </c>
      <c r="AN830" s="212">
        <f t="shared" si="535"/>
        <v>0</v>
      </c>
      <c r="AO830" s="213">
        <f t="shared" si="536"/>
        <v>0</v>
      </c>
      <c r="AP830" s="222" t="str">
        <f t="shared" si="537"/>
        <v>-</v>
      </c>
      <c r="AQ830" s="210">
        <f>_xlfn.MAXIFS(Y!$F$61:$J$61, Y!$F$61:$J$61, "&lt;="&amp;AP830)</f>
        <v>0</v>
      </c>
      <c r="AR830" s="210" cm="1">
        <f t="array" ref="AR830">IFERROR(IF(AN830&gt;0, INDEX(Appliances, $W830, MATCH($AQ830, Y!$F$61:$J$61, 0)+3),0), 0)</f>
        <v>0</v>
      </c>
      <c r="AS830" s="64"/>
      <c r="AT830" s="211" t="b">
        <f t="shared" si="525"/>
        <v>0</v>
      </c>
      <c r="AU830" s="211">
        <f t="shared" si="526"/>
        <v>0</v>
      </c>
      <c r="AV830" s="211">
        <f t="shared" si="527"/>
        <v>0</v>
      </c>
      <c r="AW830" s="212">
        <f t="shared" si="538"/>
        <v>0</v>
      </c>
      <c r="AX830" s="213">
        <f t="shared" si="539"/>
        <v>0</v>
      </c>
      <c r="AY830" s="222" t="str">
        <f t="shared" si="540"/>
        <v>-</v>
      </c>
      <c r="AZ830" s="210">
        <f>_xlfn.MAXIFS(Y!$F$61:$J$61, Y!$F$61:$J$61, "&lt;="&amp;AY830)</f>
        <v>0</v>
      </c>
      <c r="BA830" s="210" cm="1">
        <f t="array" ref="BA830">IFERROR(IF(AW830&gt;0, INDEX(Appliances, $W830, MATCH($AQ830, Y!$F$61:$J$61, 0)+3),0), 0)</f>
        <v>0</v>
      </c>
      <c r="BB830" s="64"/>
    </row>
    <row r="831" spans="1:54" s="264" customFormat="1" ht="12" x14ac:dyDescent="0.2">
      <c r="A831" s="64"/>
      <c r="B831" s="251">
        <v>809</v>
      </c>
      <c r="C831" s="255"/>
      <c r="D831" s="255"/>
      <c r="E831" s="256"/>
      <c r="F831" s="257" t="str">
        <f>IFERROR(VLOOKUP(E831, Z!$A$2:$C$4127, 3, FALSE), "")</f>
        <v/>
      </c>
      <c r="G831" s="258"/>
      <c r="H831" s="255"/>
      <c r="I831" s="255"/>
      <c r="J831" s="256"/>
      <c r="K831" s="259"/>
      <c r="L831" s="260"/>
      <c r="M831" s="253">
        <f t="shared" si="522"/>
        <v>0</v>
      </c>
      <c r="N831" s="261"/>
      <c r="O831" s="260"/>
      <c r="P831" s="253">
        <f t="shared" si="528"/>
        <v>0</v>
      </c>
      <c r="Q831" s="261"/>
      <c r="R831" s="260"/>
      <c r="S831" s="262">
        <f t="shared" si="529"/>
        <v>0</v>
      </c>
      <c r="T831" s="268"/>
      <c r="U831" s="263">
        <f t="shared" si="530"/>
        <v>0</v>
      </c>
      <c r="V831" s="64"/>
      <c r="W831" s="210">
        <f t="shared" si="541"/>
        <v>0</v>
      </c>
      <c r="X831" s="210" t="str">
        <f t="shared" si="531"/>
        <v>-</v>
      </c>
      <c r="Y831" s="210" t="e">
        <f>IF(X831, MATCH(J831, Y!$F$62:$H$62, 0), 0)</f>
        <v>#VALUE!</v>
      </c>
      <c r="Z831" s="210" cm="1">
        <f t="array" ref="Z831">IFERROR(IF($X831, INDEX(Appliances, $W831, $Y831+3), 0), 0)</f>
        <v>0</v>
      </c>
      <c r="AA831" s="64"/>
      <c r="AB831" s="211" t="b">
        <f t="shared" si="523"/>
        <v>0</v>
      </c>
      <c r="AC831" s="211" cm="1">
        <f t="array" ref="AC831">IF($AB831, INDEX(Appliances, $W831, 9), 0)</f>
        <v>0</v>
      </c>
      <c r="AD831" s="211" cm="1">
        <f t="array" ref="AD831">IF($AB831, INDEX(Appliances, $W831, 10), 0)</f>
        <v>0</v>
      </c>
      <c r="AE831" s="212">
        <f t="shared" si="532"/>
        <v>0</v>
      </c>
      <c r="AF831" s="213">
        <f t="shared" si="533"/>
        <v>0</v>
      </c>
      <c r="AG831" s="222" t="str">
        <f t="shared" si="534"/>
        <v>-</v>
      </c>
      <c r="AH831" s="210">
        <f>_xlfn.MAXIFS(Y!$F$61:$J$61, Y!$F$61:$J$61, "&lt;="&amp;AG831)</f>
        <v>0</v>
      </c>
      <c r="AI831" s="210" cm="1">
        <f t="array" ref="AI831">IFERROR(IF(AE831&gt;0, INDEX(Appliances, $W831, MATCH($AH831, Y!$F$61:$J$61, 0)+3),0), 0)</f>
        <v>0</v>
      </c>
      <c r="AJ831" s="64"/>
      <c r="AK831" s="211" t="b">
        <f t="shared" si="524"/>
        <v>0</v>
      </c>
      <c r="AL831" s="211" cm="1">
        <f t="array" ref="AL831">IF($AK831, INDEX(Appliances, $W831, 9), 0)</f>
        <v>0</v>
      </c>
      <c r="AM831" s="211" cm="1">
        <f t="array" ref="AM831">IF($AK831, INDEX(Appliances, $W831, 10), 0)</f>
        <v>0</v>
      </c>
      <c r="AN831" s="212">
        <f t="shared" si="535"/>
        <v>0</v>
      </c>
      <c r="AO831" s="213">
        <f t="shared" si="536"/>
        <v>0</v>
      </c>
      <c r="AP831" s="222" t="str">
        <f t="shared" si="537"/>
        <v>-</v>
      </c>
      <c r="AQ831" s="210">
        <f>_xlfn.MAXIFS(Y!$F$61:$J$61, Y!$F$61:$J$61, "&lt;="&amp;AP831)</f>
        <v>0</v>
      </c>
      <c r="AR831" s="210" cm="1">
        <f t="array" ref="AR831">IFERROR(IF(AN831&gt;0, INDEX(Appliances, $W831, MATCH($AQ831, Y!$F$61:$J$61, 0)+3),0), 0)</f>
        <v>0</v>
      </c>
      <c r="AS831" s="64"/>
      <c r="AT831" s="211" t="b">
        <f t="shared" si="525"/>
        <v>0</v>
      </c>
      <c r="AU831" s="211">
        <f t="shared" si="526"/>
        <v>0</v>
      </c>
      <c r="AV831" s="211">
        <f t="shared" si="527"/>
        <v>0</v>
      </c>
      <c r="AW831" s="212">
        <f t="shared" si="538"/>
        <v>0</v>
      </c>
      <c r="AX831" s="213">
        <f t="shared" si="539"/>
        <v>0</v>
      </c>
      <c r="AY831" s="222" t="str">
        <f t="shared" si="540"/>
        <v>-</v>
      </c>
      <c r="AZ831" s="210">
        <f>_xlfn.MAXIFS(Y!$F$61:$J$61, Y!$F$61:$J$61, "&lt;="&amp;AY831)</f>
        <v>0</v>
      </c>
      <c r="BA831" s="210" cm="1">
        <f t="array" ref="BA831">IFERROR(IF(AW831&gt;0, INDEX(Appliances, $W831, MATCH($AQ831, Y!$F$61:$J$61, 0)+3),0), 0)</f>
        <v>0</v>
      </c>
      <c r="BB831" s="64"/>
    </row>
    <row r="832" spans="1:54" s="264" customFormat="1" ht="12" x14ac:dyDescent="0.2">
      <c r="A832" s="64"/>
      <c r="B832" s="251">
        <v>810</v>
      </c>
      <c r="C832" s="255"/>
      <c r="D832" s="255"/>
      <c r="E832" s="256"/>
      <c r="F832" s="257" t="str">
        <f>IFERROR(VLOOKUP(E832, Z!$A$2:$C$4127, 3, FALSE), "")</f>
        <v/>
      </c>
      <c r="G832" s="258"/>
      <c r="H832" s="255"/>
      <c r="I832" s="255"/>
      <c r="J832" s="256"/>
      <c r="K832" s="259"/>
      <c r="L832" s="260"/>
      <c r="M832" s="253">
        <f t="shared" si="522"/>
        <v>0</v>
      </c>
      <c r="N832" s="261"/>
      <c r="O832" s="260"/>
      <c r="P832" s="253">
        <f t="shared" si="528"/>
        <v>0</v>
      </c>
      <c r="Q832" s="261"/>
      <c r="R832" s="260"/>
      <c r="S832" s="262">
        <f t="shared" si="529"/>
        <v>0</v>
      </c>
      <c r="T832" s="268"/>
      <c r="U832" s="263">
        <f t="shared" si="530"/>
        <v>0</v>
      </c>
      <c r="V832" s="64"/>
      <c r="W832" s="210">
        <f t="shared" si="541"/>
        <v>0</v>
      </c>
      <c r="X832" s="210" t="str">
        <f t="shared" si="531"/>
        <v>-</v>
      </c>
      <c r="Y832" s="210" t="e">
        <f>IF(X832, MATCH(J832, Y!$F$62:$H$62, 0), 0)</f>
        <v>#VALUE!</v>
      </c>
      <c r="Z832" s="210" cm="1">
        <f t="array" ref="Z832">IFERROR(IF($X832, INDEX(Appliances, $W832, $Y832+3), 0), 0)</f>
        <v>0</v>
      </c>
      <c r="AA832" s="64"/>
      <c r="AB832" s="211" t="b">
        <f t="shared" si="523"/>
        <v>0</v>
      </c>
      <c r="AC832" s="211" cm="1">
        <f t="array" ref="AC832">IF($AB832, INDEX(Appliances, $W832, 9), 0)</f>
        <v>0</v>
      </c>
      <c r="AD832" s="211" cm="1">
        <f t="array" ref="AD832">IF($AB832, INDEX(Appliances, $W832, 10), 0)</f>
        <v>0</v>
      </c>
      <c r="AE832" s="212">
        <f t="shared" si="532"/>
        <v>0</v>
      </c>
      <c r="AF832" s="213">
        <f t="shared" si="533"/>
        <v>0</v>
      </c>
      <c r="AG832" s="222" t="str">
        <f t="shared" si="534"/>
        <v>-</v>
      </c>
      <c r="AH832" s="210">
        <f>_xlfn.MAXIFS(Y!$F$61:$J$61, Y!$F$61:$J$61, "&lt;="&amp;AG832)</f>
        <v>0</v>
      </c>
      <c r="AI832" s="210" cm="1">
        <f t="array" ref="AI832">IFERROR(IF(AE832&gt;0, INDEX(Appliances, $W832, MATCH($AH832, Y!$F$61:$J$61, 0)+3),0), 0)</f>
        <v>0</v>
      </c>
      <c r="AJ832" s="64"/>
      <c r="AK832" s="211" t="b">
        <f t="shared" si="524"/>
        <v>0</v>
      </c>
      <c r="AL832" s="211" cm="1">
        <f t="array" ref="AL832">IF($AK832, INDEX(Appliances, $W832, 9), 0)</f>
        <v>0</v>
      </c>
      <c r="AM832" s="211" cm="1">
        <f t="array" ref="AM832">IF($AK832, INDEX(Appliances, $W832, 10), 0)</f>
        <v>0</v>
      </c>
      <c r="AN832" s="212">
        <f t="shared" si="535"/>
        <v>0</v>
      </c>
      <c r="AO832" s="213">
        <f t="shared" si="536"/>
        <v>0</v>
      </c>
      <c r="AP832" s="222" t="str">
        <f t="shared" si="537"/>
        <v>-</v>
      </c>
      <c r="AQ832" s="210">
        <f>_xlfn.MAXIFS(Y!$F$61:$J$61, Y!$F$61:$J$61, "&lt;="&amp;AP832)</f>
        <v>0</v>
      </c>
      <c r="AR832" s="210" cm="1">
        <f t="array" ref="AR832">IFERROR(IF(AN832&gt;0, INDEX(Appliances, $W832, MATCH($AQ832, Y!$F$61:$J$61, 0)+3),0), 0)</f>
        <v>0</v>
      </c>
      <c r="AS832" s="64"/>
      <c r="AT832" s="211" t="b">
        <f t="shared" si="525"/>
        <v>0</v>
      </c>
      <c r="AU832" s="211">
        <f t="shared" si="526"/>
        <v>0</v>
      </c>
      <c r="AV832" s="211">
        <f t="shared" si="527"/>
        <v>0</v>
      </c>
      <c r="AW832" s="212">
        <f t="shared" si="538"/>
        <v>0</v>
      </c>
      <c r="AX832" s="213">
        <f t="shared" si="539"/>
        <v>0</v>
      </c>
      <c r="AY832" s="222" t="str">
        <f t="shared" si="540"/>
        <v>-</v>
      </c>
      <c r="AZ832" s="210">
        <f>_xlfn.MAXIFS(Y!$F$61:$J$61, Y!$F$61:$J$61, "&lt;="&amp;AY832)</f>
        <v>0</v>
      </c>
      <c r="BA832" s="210" cm="1">
        <f t="array" ref="BA832">IFERROR(IF(AW832&gt;0, INDEX(Appliances, $W832, MATCH($AQ832, Y!$F$61:$J$61, 0)+3),0), 0)</f>
        <v>0</v>
      </c>
      <c r="BB832" s="64"/>
    </row>
    <row r="833" spans="1:54" s="264" customFormat="1" ht="12" x14ac:dyDescent="0.2">
      <c r="A833" s="64"/>
      <c r="B833" s="251">
        <v>811</v>
      </c>
      <c r="C833" s="255"/>
      <c r="D833" s="255"/>
      <c r="E833" s="256"/>
      <c r="F833" s="257" t="str">
        <f>IFERROR(VLOOKUP(E833, Z!$A$2:$C$4127, 3, FALSE), "")</f>
        <v/>
      </c>
      <c r="G833" s="258"/>
      <c r="H833" s="255"/>
      <c r="I833" s="255"/>
      <c r="J833" s="256"/>
      <c r="K833" s="259"/>
      <c r="L833" s="260"/>
      <c r="M833" s="253">
        <f t="shared" si="522"/>
        <v>0</v>
      </c>
      <c r="N833" s="261"/>
      <c r="O833" s="260"/>
      <c r="P833" s="253">
        <f t="shared" si="528"/>
        <v>0</v>
      </c>
      <c r="Q833" s="261"/>
      <c r="R833" s="260"/>
      <c r="S833" s="262">
        <f t="shared" si="529"/>
        <v>0</v>
      </c>
      <c r="T833" s="268"/>
      <c r="U833" s="263">
        <f t="shared" si="530"/>
        <v>0</v>
      </c>
      <c r="V833" s="64"/>
      <c r="W833" s="210">
        <f t="shared" si="541"/>
        <v>0</v>
      </c>
      <c r="X833" s="210" t="str">
        <f t="shared" si="531"/>
        <v>-</v>
      </c>
      <c r="Y833" s="210" t="e">
        <f>IF(X833, MATCH(J833, Y!$F$62:$H$62, 0), 0)</f>
        <v>#VALUE!</v>
      </c>
      <c r="Z833" s="210" cm="1">
        <f t="array" ref="Z833">IFERROR(IF($X833, INDEX(Appliances, $W833, $Y833+3), 0), 0)</f>
        <v>0</v>
      </c>
      <c r="AA833" s="64"/>
      <c r="AB833" s="211" t="b">
        <f t="shared" si="523"/>
        <v>0</v>
      </c>
      <c r="AC833" s="211" cm="1">
        <f t="array" ref="AC833">IF($AB833, INDEX(Appliances, $W833, 9), 0)</f>
        <v>0</v>
      </c>
      <c r="AD833" s="211" cm="1">
        <f t="array" ref="AD833">IF($AB833, INDEX(Appliances, $W833, 10), 0)</f>
        <v>0</v>
      </c>
      <c r="AE833" s="212">
        <f t="shared" si="532"/>
        <v>0</v>
      </c>
      <c r="AF833" s="213">
        <f t="shared" si="533"/>
        <v>0</v>
      </c>
      <c r="AG833" s="222" t="str">
        <f t="shared" si="534"/>
        <v>-</v>
      </c>
      <c r="AH833" s="210">
        <f>_xlfn.MAXIFS(Y!$F$61:$J$61, Y!$F$61:$J$61, "&lt;="&amp;AG833)</f>
        <v>0</v>
      </c>
      <c r="AI833" s="210" cm="1">
        <f t="array" ref="AI833">IFERROR(IF(AE833&gt;0, INDEX(Appliances, $W833, MATCH($AH833, Y!$F$61:$J$61, 0)+3),0), 0)</f>
        <v>0</v>
      </c>
      <c r="AJ833" s="64"/>
      <c r="AK833" s="211" t="b">
        <f t="shared" si="524"/>
        <v>0</v>
      </c>
      <c r="AL833" s="211" cm="1">
        <f t="array" ref="AL833">IF($AK833, INDEX(Appliances, $W833, 9), 0)</f>
        <v>0</v>
      </c>
      <c r="AM833" s="211" cm="1">
        <f t="array" ref="AM833">IF($AK833, INDEX(Appliances, $W833, 10), 0)</f>
        <v>0</v>
      </c>
      <c r="AN833" s="212">
        <f t="shared" si="535"/>
        <v>0</v>
      </c>
      <c r="AO833" s="213">
        <f t="shared" si="536"/>
        <v>0</v>
      </c>
      <c r="AP833" s="222" t="str">
        <f t="shared" si="537"/>
        <v>-</v>
      </c>
      <c r="AQ833" s="210">
        <f>_xlfn.MAXIFS(Y!$F$61:$J$61, Y!$F$61:$J$61, "&lt;="&amp;AP833)</f>
        <v>0</v>
      </c>
      <c r="AR833" s="210" cm="1">
        <f t="array" ref="AR833">IFERROR(IF(AN833&gt;0, INDEX(Appliances, $W833, MATCH($AQ833, Y!$F$61:$J$61, 0)+3),0), 0)</f>
        <v>0</v>
      </c>
      <c r="AS833" s="64"/>
      <c r="AT833" s="211" t="b">
        <f t="shared" si="525"/>
        <v>0</v>
      </c>
      <c r="AU833" s="211">
        <f t="shared" si="526"/>
        <v>0</v>
      </c>
      <c r="AV833" s="211">
        <f t="shared" si="527"/>
        <v>0</v>
      </c>
      <c r="AW833" s="212">
        <f t="shared" si="538"/>
        <v>0</v>
      </c>
      <c r="AX833" s="213">
        <f t="shared" si="539"/>
        <v>0</v>
      </c>
      <c r="AY833" s="222" t="str">
        <f t="shared" si="540"/>
        <v>-</v>
      </c>
      <c r="AZ833" s="210">
        <f>_xlfn.MAXIFS(Y!$F$61:$J$61, Y!$F$61:$J$61, "&lt;="&amp;AY833)</f>
        <v>0</v>
      </c>
      <c r="BA833" s="210" cm="1">
        <f t="array" ref="BA833">IFERROR(IF(AW833&gt;0, INDEX(Appliances, $W833, MATCH($AQ833, Y!$F$61:$J$61, 0)+3),0), 0)</f>
        <v>0</v>
      </c>
      <c r="BB833" s="64"/>
    </row>
    <row r="834" spans="1:54" s="264" customFormat="1" ht="12" x14ac:dyDescent="0.2">
      <c r="A834" s="64"/>
      <c r="B834" s="251">
        <v>812</v>
      </c>
      <c r="C834" s="255"/>
      <c r="D834" s="255"/>
      <c r="E834" s="256"/>
      <c r="F834" s="257" t="str">
        <f>IFERROR(VLOOKUP(E834, Z!$A$2:$C$4127, 3, FALSE), "")</f>
        <v/>
      </c>
      <c r="G834" s="258"/>
      <c r="H834" s="255"/>
      <c r="I834" s="255"/>
      <c r="J834" s="256"/>
      <c r="K834" s="259"/>
      <c r="L834" s="260"/>
      <c r="M834" s="253">
        <f t="shared" si="522"/>
        <v>0</v>
      </c>
      <c r="N834" s="261"/>
      <c r="O834" s="260"/>
      <c r="P834" s="253">
        <f t="shared" si="528"/>
        <v>0</v>
      </c>
      <c r="Q834" s="261"/>
      <c r="R834" s="260"/>
      <c r="S834" s="262">
        <f t="shared" si="529"/>
        <v>0</v>
      </c>
      <c r="T834" s="268"/>
      <c r="U834" s="263">
        <f t="shared" si="530"/>
        <v>0</v>
      </c>
      <c r="V834" s="64"/>
      <c r="W834" s="210">
        <f t="shared" si="541"/>
        <v>0</v>
      </c>
      <c r="X834" s="210" t="str">
        <f t="shared" si="531"/>
        <v>-</v>
      </c>
      <c r="Y834" s="210" t="e">
        <f>IF(X834, MATCH(J834, Y!$F$62:$H$62, 0), 0)</f>
        <v>#VALUE!</v>
      </c>
      <c r="Z834" s="210" cm="1">
        <f t="array" ref="Z834">IFERROR(IF($X834, INDEX(Appliances, $W834, $Y834+3), 0), 0)</f>
        <v>0</v>
      </c>
      <c r="AA834" s="64"/>
      <c r="AB834" s="211" t="b">
        <f t="shared" si="523"/>
        <v>0</v>
      </c>
      <c r="AC834" s="211" cm="1">
        <f t="array" ref="AC834">IF($AB834, INDEX(Appliances, $W834, 9), 0)</f>
        <v>0</v>
      </c>
      <c r="AD834" s="211" cm="1">
        <f t="array" ref="AD834">IF($AB834, INDEX(Appliances, $W834, 10), 0)</f>
        <v>0</v>
      </c>
      <c r="AE834" s="212">
        <f t="shared" si="532"/>
        <v>0</v>
      </c>
      <c r="AF834" s="213">
        <f t="shared" si="533"/>
        <v>0</v>
      </c>
      <c r="AG834" s="222" t="str">
        <f t="shared" si="534"/>
        <v>-</v>
      </c>
      <c r="AH834" s="210">
        <f>_xlfn.MAXIFS(Y!$F$61:$J$61, Y!$F$61:$J$61, "&lt;="&amp;AG834)</f>
        <v>0</v>
      </c>
      <c r="AI834" s="210" cm="1">
        <f t="array" ref="AI834">IFERROR(IF(AE834&gt;0, INDEX(Appliances, $W834, MATCH($AH834, Y!$F$61:$J$61, 0)+3),0), 0)</f>
        <v>0</v>
      </c>
      <c r="AJ834" s="64"/>
      <c r="AK834" s="211" t="b">
        <f t="shared" si="524"/>
        <v>0</v>
      </c>
      <c r="AL834" s="211" cm="1">
        <f t="array" ref="AL834">IF($AK834, INDEX(Appliances, $W834, 9), 0)</f>
        <v>0</v>
      </c>
      <c r="AM834" s="211" cm="1">
        <f t="array" ref="AM834">IF($AK834, INDEX(Appliances, $W834, 10), 0)</f>
        <v>0</v>
      </c>
      <c r="AN834" s="212">
        <f t="shared" si="535"/>
        <v>0</v>
      </c>
      <c r="AO834" s="213">
        <f t="shared" si="536"/>
        <v>0</v>
      </c>
      <c r="AP834" s="222" t="str">
        <f t="shared" si="537"/>
        <v>-</v>
      </c>
      <c r="AQ834" s="210">
        <f>_xlfn.MAXIFS(Y!$F$61:$J$61, Y!$F$61:$J$61, "&lt;="&amp;AP834)</f>
        <v>0</v>
      </c>
      <c r="AR834" s="210" cm="1">
        <f t="array" ref="AR834">IFERROR(IF(AN834&gt;0, INDEX(Appliances, $W834, MATCH($AQ834, Y!$F$61:$J$61, 0)+3),0), 0)</f>
        <v>0</v>
      </c>
      <c r="AS834" s="64"/>
      <c r="AT834" s="211" t="b">
        <f t="shared" si="525"/>
        <v>0</v>
      </c>
      <c r="AU834" s="211">
        <f t="shared" si="526"/>
        <v>0</v>
      </c>
      <c r="AV834" s="211">
        <f t="shared" si="527"/>
        <v>0</v>
      </c>
      <c r="AW834" s="212">
        <f t="shared" si="538"/>
        <v>0</v>
      </c>
      <c r="AX834" s="213">
        <f t="shared" si="539"/>
        <v>0</v>
      </c>
      <c r="AY834" s="222" t="str">
        <f t="shared" si="540"/>
        <v>-</v>
      </c>
      <c r="AZ834" s="210">
        <f>_xlfn.MAXIFS(Y!$F$61:$J$61, Y!$F$61:$J$61, "&lt;="&amp;AY834)</f>
        <v>0</v>
      </c>
      <c r="BA834" s="210" cm="1">
        <f t="array" ref="BA834">IFERROR(IF(AW834&gt;0, INDEX(Appliances, $W834, MATCH($AQ834, Y!$F$61:$J$61, 0)+3),0), 0)</f>
        <v>0</v>
      </c>
      <c r="BB834" s="64"/>
    </row>
    <row r="835" spans="1:54" s="264" customFormat="1" ht="12" x14ac:dyDescent="0.2">
      <c r="A835" s="64"/>
      <c r="B835" s="251">
        <v>813</v>
      </c>
      <c r="C835" s="255"/>
      <c r="D835" s="255"/>
      <c r="E835" s="256"/>
      <c r="F835" s="257" t="str">
        <f>IFERROR(VLOOKUP(E835, Z!$A$2:$C$4127, 3, FALSE), "")</f>
        <v/>
      </c>
      <c r="G835" s="258"/>
      <c r="H835" s="255"/>
      <c r="I835" s="255"/>
      <c r="J835" s="256"/>
      <c r="K835" s="259"/>
      <c r="L835" s="260"/>
      <c r="M835" s="253">
        <f t="shared" si="522"/>
        <v>0</v>
      </c>
      <c r="N835" s="261"/>
      <c r="O835" s="260"/>
      <c r="P835" s="253">
        <f t="shared" si="528"/>
        <v>0</v>
      </c>
      <c r="Q835" s="261"/>
      <c r="R835" s="260"/>
      <c r="S835" s="262">
        <f t="shared" si="529"/>
        <v>0</v>
      </c>
      <c r="T835" s="268"/>
      <c r="U835" s="263">
        <f t="shared" si="530"/>
        <v>0</v>
      </c>
      <c r="V835" s="64"/>
      <c r="W835" s="210">
        <f t="shared" si="541"/>
        <v>0</v>
      </c>
      <c r="X835" s="210" t="str">
        <f t="shared" si="531"/>
        <v>-</v>
      </c>
      <c r="Y835" s="210" t="e">
        <f>IF(X835, MATCH(J835, Y!$F$62:$H$62, 0), 0)</f>
        <v>#VALUE!</v>
      </c>
      <c r="Z835" s="210" cm="1">
        <f t="array" ref="Z835">IFERROR(IF($X835, INDEX(Appliances, $W835, $Y835+3), 0), 0)</f>
        <v>0</v>
      </c>
      <c r="AA835" s="64"/>
      <c r="AB835" s="211" t="b">
        <f t="shared" si="523"/>
        <v>0</v>
      </c>
      <c r="AC835" s="211" cm="1">
        <f t="array" ref="AC835">IF($AB835, INDEX(Appliances, $W835, 9), 0)</f>
        <v>0</v>
      </c>
      <c r="AD835" s="211" cm="1">
        <f t="array" ref="AD835">IF($AB835, INDEX(Appliances, $W835, 10), 0)</f>
        <v>0</v>
      </c>
      <c r="AE835" s="212">
        <f t="shared" si="532"/>
        <v>0</v>
      </c>
      <c r="AF835" s="213">
        <f t="shared" si="533"/>
        <v>0</v>
      </c>
      <c r="AG835" s="222" t="str">
        <f t="shared" si="534"/>
        <v>-</v>
      </c>
      <c r="AH835" s="210">
        <f>_xlfn.MAXIFS(Y!$F$61:$J$61, Y!$F$61:$J$61, "&lt;="&amp;AG835)</f>
        <v>0</v>
      </c>
      <c r="AI835" s="210" cm="1">
        <f t="array" ref="AI835">IFERROR(IF(AE835&gt;0, INDEX(Appliances, $W835, MATCH($AH835, Y!$F$61:$J$61, 0)+3),0), 0)</f>
        <v>0</v>
      </c>
      <c r="AJ835" s="64"/>
      <c r="AK835" s="211" t="b">
        <f t="shared" si="524"/>
        <v>0</v>
      </c>
      <c r="AL835" s="211" cm="1">
        <f t="array" ref="AL835">IF($AK835, INDEX(Appliances, $W835, 9), 0)</f>
        <v>0</v>
      </c>
      <c r="AM835" s="211" cm="1">
        <f t="array" ref="AM835">IF($AK835, INDEX(Appliances, $W835, 10), 0)</f>
        <v>0</v>
      </c>
      <c r="AN835" s="212">
        <f t="shared" si="535"/>
        <v>0</v>
      </c>
      <c r="AO835" s="213">
        <f t="shared" si="536"/>
        <v>0</v>
      </c>
      <c r="AP835" s="222" t="str">
        <f t="shared" si="537"/>
        <v>-</v>
      </c>
      <c r="AQ835" s="210">
        <f>_xlfn.MAXIFS(Y!$F$61:$J$61, Y!$F$61:$J$61, "&lt;="&amp;AP835)</f>
        <v>0</v>
      </c>
      <c r="AR835" s="210" cm="1">
        <f t="array" ref="AR835">IFERROR(IF(AN835&gt;0, INDEX(Appliances, $W835, MATCH($AQ835, Y!$F$61:$J$61, 0)+3),0), 0)</f>
        <v>0</v>
      </c>
      <c r="AS835" s="64"/>
      <c r="AT835" s="211" t="b">
        <f t="shared" si="525"/>
        <v>0</v>
      </c>
      <c r="AU835" s="211">
        <f t="shared" si="526"/>
        <v>0</v>
      </c>
      <c r="AV835" s="211">
        <f t="shared" si="527"/>
        <v>0</v>
      </c>
      <c r="AW835" s="212">
        <f t="shared" si="538"/>
        <v>0</v>
      </c>
      <c r="AX835" s="213">
        <f t="shared" si="539"/>
        <v>0</v>
      </c>
      <c r="AY835" s="222" t="str">
        <f t="shared" si="540"/>
        <v>-</v>
      </c>
      <c r="AZ835" s="210">
        <f>_xlfn.MAXIFS(Y!$F$61:$J$61, Y!$F$61:$J$61, "&lt;="&amp;AY835)</f>
        <v>0</v>
      </c>
      <c r="BA835" s="210" cm="1">
        <f t="array" ref="BA835">IFERROR(IF(AW835&gt;0, INDEX(Appliances, $W835, MATCH($AQ835, Y!$F$61:$J$61, 0)+3),0), 0)</f>
        <v>0</v>
      </c>
      <c r="BB835" s="64"/>
    </row>
    <row r="836" spans="1:54" s="264" customFormat="1" ht="12" x14ac:dyDescent="0.2">
      <c r="A836" s="64"/>
      <c r="B836" s="251">
        <v>814</v>
      </c>
      <c r="C836" s="255"/>
      <c r="D836" s="255"/>
      <c r="E836" s="256"/>
      <c r="F836" s="257" t="str">
        <f>IFERROR(VLOOKUP(E836, Z!$A$2:$C$4127, 3, FALSE), "")</f>
        <v/>
      </c>
      <c r="G836" s="258"/>
      <c r="H836" s="255"/>
      <c r="I836" s="255"/>
      <c r="J836" s="256"/>
      <c r="K836" s="259"/>
      <c r="L836" s="260"/>
      <c r="M836" s="253">
        <f t="shared" si="522"/>
        <v>0</v>
      </c>
      <c r="N836" s="261"/>
      <c r="O836" s="260"/>
      <c r="P836" s="253">
        <f t="shared" si="528"/>
        <v>0</v>
      </c>
      <c r="Q836" s="261"/>
      <c r="R836" s="260"/>
      <c r="S836" s="262">
        <f t="shared" si="529"/>
        <v>0</v>
      </c>
      <c r="T836" s="268"/>
      <c r="U836" s="263">
        <f t="shared" si="530"/>
        <v>0</v>
      </c>
      <c r="V836" s="64"/>
      <c r="W836" s="210">
        <f t="shared" si="541"/>
        <v>0</v>
      </c>
      <c r="X836" s="210" t="str">
        <f t="shared" si="531"/>
        <v>-</v>
      </c>
      <c r="Y836" s="210" t="e">
        <f>IF(X836, MATCH(J836, Y!$F$62:$H$62, 0), 0)</f>
        <v>#VALUE!</v>
      </c>
      <c r="Z836" s="210" cm="1">
        <f t="array" ref="Z836">IFERROR(IF($X836, INDEX(Appliances, $W836, $Y836+3), 0), 0)</f>
        <v>0</v>
      </c>
      <c r="AA836" s="64"/>
      <c r="AB836" s="211" t="b">
        <f t="shared" si="523"/>
        <v>0</v>
      </c>
      <c r="AC836" s="211" cm="1">
        <f t="array" ref="AC836">IF($AB836, INDEX(Appliances, $W836, 9), 0)</f>
        <v>0</v>
      </c>
      <c r="AD836" s="211" cm="1">
        <f t="array" ref="AD836">IF($AB836, INDEX(Appliances, $W836, 10), 0)</f>
        <v>0</v>
      </c>
      <c r="AE836" s="212">
        <f t="shared" si="532"/>
        <v>0</v>
      </c>
      <c r="AF836" s="213">
        <f t="shared" si="533"/>
        <v>0</v>
      </c>
      <c r="AG836" s="222" t="str">
        <f t="shared" si="534"/>
        <v>-</v>
      </c>
      <c r="AH836" s="210">
        <f>_xlfn.MAXIFS(Y!$F$61:$J$61, Y!$F$61:$J$61, "&lt;="&amp;AG836)</f>
        <v>0</v>
      </c>
      <c r="AI836" s="210" cm="1">
        <f t="array" ref="AI836">IFERROR(IF(AE836&gt;0, INDEX(Appliances, $W836, MATCH($AH836, Y!$F$61:$J$61, 0)+3),0), 0)</f>
        <v>0</v>
      </c>
      <c r="AJ836" s="64"/>
      <c r="AK836" s="211" t="b">
        <f t="shared" si="524"/>
        <v>0</v>
      </c>
      <c r="AL836" s="211" cm="1">
        <f t="array" ref="AL836">IF($AK836, INDEX(Appliances, $W836, 9), 0)</f>
        <v>0</v>
      </c>
      <c r="AM836" s="211" cm="1">
        <f t="array" ref="AM836">IF($AK836, INDEX(Appliances, $W836, 10), 0)</f>
        <v>0</v>
      </c>
      <c r="AN836" s="212">
        <f t="shared" si="535"/>
        <v>0</v>
      </c>
      <c r="AO836" s="213">
        <f t="shared" si="536"/>
        <v>0</v>
      </c>
      <c r="AP836" s="222" t="str">
        <f t="shared" si="537"/>
        <v>-</v>
      </c>
      <c r="AQ836" s="210">
        <f>_xlfn.MAXIFS(Y!$F$61:$J$61, Y!$F$61:$J$61, "&lt;="&amp;AP836)</f>
        <v>0</v>
      </c>
      <c r="AR836" s="210" cm="1">
        <f t="array" ref="AR836">IFERROR(IF(AN836&gt;0, INDEX(Appliances, $W836, MATCH($AQ836, Y!$F$61:$J$61, 0)+3),0), 0)</f>
        <v>0</v>
      </c>
      <c r="AS836" s="64"/>
      <c r="AT836" s="211" t="b">
        <f t="shared" si="525"/>
        <v>0</v>
      </c>
      <c r="AU836" s="211">
        <f t="shared" si="526"/>
        <v>0</v>
      </c>
      <c r="AV836" s="211">
        <f t="shared" si="527"/>
        <v>0</v>
      </c>
      <c r="AW836" s="212">
        <f t="shared" si="538"/>
        <v>0</v>
      </c>
      <c r="AX836" s="213">
        <f t="shared" si="539"/>
        <v>0</v>
      </c>
      <c r="AY836" s="222" t="str">
        <f t="shared" si="540"/>
        <v>-</v>
      </c>
      <c r="AZ836" s="210">
        <f>_xlfn.MAXIFS(Y!$F$61:$J$61, Y!$F$61:$J$61, "&lt;="&amp;AY836)</f>
        <v>0</v>
      </c>
      <c r="BA836" s="210" cm="1">
        <f t="array" ref="BA836">IFERROR(IF(AW836&gt;0, INDEX(Appliances, $W836, MATCH($AQ836, Y!$F$61:$J$61, 0)+3),0), 0)</f>
        <v>0</v>
      </c>
      <c r="BB836" s="64"/>
    </row>
    <row r="837" spans="1:54" s="264" customFormat="1" ht="12" x14ac:dyDescent="0.2">
      <c r="A837" s="64"/>
      <c r="B837" s="251">
        <v>815</v>
      </c>
      <c r="C837" s="255"/>
      <c r="D837" s="255"/>
      <c r="E837" s="256"/>
      <c r="F837" s="257" t="str">
        <f>IFERROR(VLOOKUP(E837, Z!$A$2:$C$4127, 3, FALSE), "")</f>
        <v/>
      </c>
      <c r="G837" s="258"/>
      <c r="H837" s="255"/>
      <c r="I837" s="255"/>
      <c r="J837" s="256"/>
      <c r="K837" s="259"/>
      <c r="L837" s="260"/>
      <c r="M837" s="253">
        <f t="shared" si="522"/>
        <v>0</v>
      </c>
      <c r="N837" s="261"/>
      <c r="O837" s="260"/>
      <c r="P837" s="253">
        <f t="shared" si="528"/>
        <v>0</v>
      </c>
      <c r="Q837" s="261"/>
      <c r="R837" s="260"/>
      <c r="S837" s="262">
        <f t="shared" si="529"/>
        <v>0</v>
      </c>
      <c r="T837" s="268"/>
      <c r="U837" s="263">
        <f t="shared" si="530"/>
        <v>0</v>
      </c>
      <c r="V837" s="64"/>
      <c r="W837" s="210">
        <f t="shared" si="541"/>
        <v>0</v>
      </c>
      <c r="X837" s="210" t="str">
        <f t="shared" si="531"/>
        <v>-</v>
      </c>
      <c r="Y837" s="210" t="e">
        <f>IF(X837, MATCH(J837, Y!$F$62:$H$62, 0), 0)</f>
        <v>#VALUE!</v>
      </c>
      <c r="Z837" s="210" cm="1">
        <f t="array" ref="Z837">IFERROR(IF($X837, INDEX(Appliances, $W837, $Y837+3), 0), 0)</f>
        <v>0</v>
      </c>
      <c r="AA837" s="64"/>
      <c r="AB837" s="211" t="b">
        <f t="shared" si="523"/>
        <v>0</v>
      </c>
      <c r="AC837" s="211" cm="1">
        <f t="array" ref="AC837">IF($AB837, INDEX(Appliances, $W837, 9), 0)</f>
        <v>0</v>
      </c>
      <c r="AD837" s="211" cm="1">
        <f t="array" ref="AD837">IF($AB837, INDEX(Appliances, $W837, 10), 0)</f>
        <v>0</v>
      </c>
      <c r="AE837" s="212">
        <f t="shared" si="532"/>
        <v>0</v>
      </c>
      <c r="AF837" s="213">
        <f t="shared" si="533"/>
        <v>0</v>
      </c>
      <c r="AG837" s="222" t="str">
        <f t="shared" si="534"/>
        <v>-</v>
      </c>
      <c r="AH837" s="210">
        <f>_xlfn.MAXIFS(Y!$F$61:$J$61, Y!$F$61:$J$61, "&lt;="&amp;AG837)</f>
        <v>0</v>
      </c>
      <c r="AI837" s="210" cm="1">
        <f t="array" ref="AI837">IFERROR(IF(AE837&gt;0, INDEX(Appliances, $W837, MATCH($AH837, Y!$F$61:$J$61, 0)+3),0), 0)</f>
        <v>0</v>
      </c>
      <c r="AJ837" s="64"/>
      <c r="AK837" s="211" t="b">
        <f t="shared" si="524"/>
        <v>0</v>
      </c>
      <c r="AL837" s="211" cm="1">
        <f t="array" ref="AL837">IF($AK837, INDEX(Appliances, $W837, 9), 0)</f>
        <v>0</v>
      </c>
      <c r="AM837" s="211" cm="1">
        <f t="array" ref="AM837">IF($AK837, INDEX(Appliances, $W837, 10), 0)</f>
        <v>0</v>
      </c>
      <c r="AN837" s="212">
        <f t="shared" si="535"/>
        <v>0</v>
      </c>
      <c r="AO837" s="213">
        <f t="shared" si="536"/>
        <v>0</v>
      </c>
      <c r="AP837" s="222" t="str">
        <f t="shared" si="537"/>
        <v>-</v>
      </c>
      <c r="AQ837" s="210">
        <f>_xlfn.MAXIFS(Y!$F$61:$J$61, Y!$F$61:$J$61, "&lt;="&amp;AP837)</f>
        <v>0</v>
      </c>
      <c r="AR837" s="210" cm="1">
        <f t="array" ref="AR837">IFERROR(IF(AN837&gt;0, INDEX(Appliances, $W837, MATCH($AQ837, Y!$F$61:$J$61, 0)+3),0), 0)</f>
        <v>0</v>
      </c>
      <c r="AS837" s="64"/>
      <c r="AT837" s="211" t="b">
        <f t="shared" si="525"/>
        <v>0</v>
      </c>
      <c r="AU837" s="211">
        <f t="shared" si="526"/>
        <v>0</v>
      </c>
      <c r="AV837" s="211">
        <f t="shared" si="527"/>
        <v>0</v>
      </c>
      <c r="AW837" s="212">
        <f t="shared" si="538"/>
        <v>0</v>
      </c>
      <c r="AX837" s="213">
        <f t="shared" si="539"/>
        <v>0</v>
      </c>
      <c r="AY837" s="222" t="str">
        <f t="shared" si="540"/>
        <v>-</v>
      </c>
      <c r="AZ837" s="210">
        <f>_xlfn.MAXIFS(Y!$F$61:$J$61, Y!$F$61:$J$61, "&lt;="&amp;AY837)</f>
        <v>0</v>
      </c>
      <c r="BA837" s="210" cm="1">
        <f t="array" ref="BA837">IFERROR(IF(AW837&gt;0, INDEX(Appliances, $W837, MATCH($AQ837, Y!$F$61:$J$61, 0)+3),0), 0)</f>
        <v>0</v>
      </c>
      <c r="BB837" s="64"/>
    </row>
    <row r="838" spans="1:54" s="264" customFormat="1" ht="12" x14ac:dyDescent="0.2">
      <c r="A838" s="64"/>
      <c r="B838" s="251">
        <v>816</v>
      </c>
      <c r="C838" s="255"/>
      <c r="D838" s="255"/>
      <c r="E838" s="256"/>
      <c r="F838" s="257" t="str">
        <f>IFERROR(VLOOKUP(E838, Z!$A$2:$C$4127, 3, FALSE), "")</f>
        <v/>
      </c>
      <c r="G838" s="258"/>
      <c r="H838" s="255"/>
      <c r="I838" s="255"/>
      <c r="J838" s="256"/>
      <c r="K838" s="259"/>
      <c r="L838" s="260"/>
      <c r="M838" s="253">
        <f t="shared" si="522"/>
        <v>0</v>
      </c>
      <c r="N838" s="261"/>
      <c r="O838" s="260"/>
      <c r="P838" s="253">
        <f t="shared" si="528"/>
        <v>0</v>
      </c>
      <c r="Q838" s="261"/>
      <c r="R838" s="260"/>
      <c r="S838" s="262">
        <f t="shared" si="529"/>
        <v>0</v>
      </c>
      <c r="T838" s="268"/>
      <c r="U838" s="263">
        <f t="shared" si="530"/>
        <v>0</v>
      </c>
      <c r="V838" s="64"/>
      <c r="W838" s="210">
        <f t="shared" si="541"/>
        <v>0</v>
      </c>
      <c r="X838" s="210" t="str">
        <f t="shared" si="531"/>
        <v>-</v>
      </c>
      <c r="Y838" s="210" t="e">
        <f>IF(X838, MATCH(J838, Y!$F$62:$H$62, 0), 0)</f>
        <v>#VALUE!</v>
      </c>
      <c r="Z838" s="210" cm="1">
        <f t="array" ref="Z838">IFERROR(IF($X838, INDEX(Appliances, $W838, $Y838+3), 0), 0)</f>
        <v>0</v>
      </c>
      <c r="AA838" s="64"/>
      <c r="AB838" s="211" t="b">
        <f t="shared" si="523"/>
        <v>0</v>
      </c>
      <c r="AC838" s="211" cm="1">
        <f t="array" ref="AC838">IF($AB838, INDEX(Appliances, $W838, 9), 0)</f>
        <v>0</v>
      </c>
      <c r="AD838" s="211" cm="1">
        <f t="array" ref="AD838">IF($AB838, INDEX(Appliances, $W838, 10), 0)</f>
        <v>0</v>
      </c>
      <c r="AE838" s="212">
        <f t="shared" si="532"/>
        <v>0</v>
      </c>
      <c r="AF838" s="213">
        <f t="shared" si="533"/>
        <v>0</v>
      </c>
      <c r="AG838" s="222" t="str">
        <f t="shared" si="534"/>
        <v>-</v>
      </c>
      <c r="AH838" s="210">
        <f>_xlfn.MAXIFS(Y!$F$61:$J$61, Y!$F$61:$J$61, "&lt;="&amp;AG838)</f>
        <v>0</v>
      </c>
      <c r="AI838" s="210" cm="1">
        <f t="array" ref="AI838">IFERROR(IF(AE838&gt;0, INDEX(Appliances, $W838, MATCH($AH838, Y!$F$61:$J$61, 0)+3),0), 0)</f>
        <v>0</v>
      </c>
      <c r="AJ838" s="64"/>
      <c r="AK838" s="211" t="b">
        <f t="shared" si="524"/>
        <v>0</v>
      </c>
      <c r="AL838" s="211" cm="1">
        <f t="array" ref="AL838">IF($AK838, INDEX(Appliances, $W838, 9), 0)</f>
        <v>0</v>
      </c>
      <c r="AM838" s="211" cm="1">
        <f t="array" ref="AM838">IF($AK838, INDEX(Appliances, $W838, 10), 0)</f>
        <v>0</v>
      </c>
      <c r="AN838" s="212">
        <f t="shared" si="535"/>
        <v>0</v>
      </c>
      <c r="AO838" s="213">
        <f t="shared" si="536"/>
        <v>0</v>
      </c>
      <c r="AP838" s="222" t="str">
        <f t="shared" si="537"/>
        <v>-</v>
      </c>
      <c r="AQ838" s="210">
        <f>_xlfn.MAXIFS(Y!$F$61:$J$61, Y!$F$61:$J$61, "&lt;="&amp;AP838)</f>
        <v>0</v>
      </c>
      <c r="AR838" s="210" cm="1">
        <f t="array" ref="AR838">IFERROR(IF(AN838&gt;0, INDEX(Appliances, $W838, MATCH($AQ838, Y!$F$61:$J$61, 0)+3),0), 0)</f>
        <v>0</v>
      </c>
      <c r="AS838" s="64"/>
      <c r="AT838" s="211" t="b">
        <f t="shared" si="525"/>
        <v>0</v>
      </c>
      <c r="AU838" s="211">
        <f t="shared" si="526"/>
        <v>0</v>
      </c>
      <c r="AV838" s="211">
        <f t="shared" si="527"/>
        <v>0</v>
      </c>
      <c r="AW838" s="212">
        <f t="shared" si="538"/>
        <v>0</v>
      </c>
      <c r="AX838" s="213">
        <f t="shared" si="539"/>
        <v>0</v>
      </c>
      <c r="AY838" s="222" t="str">
        <f t="shared" si="540"/>
        <v>-</v>
      </c>
      <c r="AZ838" s="210">
        <f>_xlfn.MAXIFS(Y!$F$61:$J$61, Y!$F$61:$J$61, "&lt;="&amp;AY838)</f>
        <v>0</v>
      </c>
      <c r="BA838" s="210" cm="1">
        <f t="array" ref="BA838">IFERROR(IF(AW838&gt;0, INDEX(Appliances, $W838, MATCH($AQ838, Y!$F$61:$J$61, 0)+3),0), 0)</f>
        <v>0</v>
      </c>
      <c r="BB838" s="64"/>
    </row>
    <row r="839" spans="1:54" s="264" customFormat="1" ht="12" x14ac:dyDescent="0.2">
      <c r="A839" s="64"/>
      <c r="B839" s="251">
        <v>817</v>
      </c>
      <c r="C839" s="255"/>
      <c r="D839" s="255"/>
      <c r="E839" s="256"/>
      <c r="F839" s="257" t="str">
        <f>IFERROR(VLOOKUP(E839, Z!$A$2:$C$4127, 3, FALSE), "")</f>
        <v/>
      </c>
      <c r="G839" s="258"/>
      <c r="H839" s="255"/>
      <c r="I839" s="255"/>
      <c r="J839" s="256"/>
      <c r="K839" s="259"/>
      <c r="L839" s="260"/>
      <c r="M839" s="253">
        <f t="shared" si="522"/>
        <v>0</v>
      </c>
      <c r="N839" s="261"/>
      <c r="O839" s="260"/>
      <c r="P839" s="253">
        <f t="shared" si="528"/>
        <v>0</v>
      </c>
      <c r="Q839" s="261"/>
      <c r="R839" s="260"/>
      <c r="S839" s="262">
        <f t="shared" si="529"/>
        <v>0</v>
      </c>
      <c r="T839" s="268"/>
      <c r="U839" s="263">
        <f t="shared" si="530"/>
        <v>0</v>
      </c>
      <c r="V839" s="64"/>
      <c r="W839" s="210">
        <f t="shared" si="541"/>
        <v>0</v>
      </c>
      <c r="X839" s="210" t="str">
        <f t="shared" si="531"/>
        <v>-</v>
      </c>
      <c r="Y839" s="210" t="e">
        <f>IF(X839, MATCH(J839, Y!$F$62:$H$62, 0), 0)</f>
        <v>#VALUE!</v>
      </c>
      <c r="Z839" s="210" cm="1">
        <f t="array" ref="Z839">IFERROR(IF($X839, INDEX(Appliances, $W839, $Y839+3), 0), 0)</f>
        <v>0</v>
      </c>
      <c r="AA839" s="64"/>
      <c r="AB839" s="211" t="b">
        <f t="shared" si="523"/>
        <v>0</v>
      </c>
      <c r="AC839" s="211" cm="1">
        <f t="array" ref="AC839">IF($AB839, INDEX(Appliances, $W839, 9), 0)</f>
        <v>0</v>
      </c>
      <c r="AD839" s="211" cm="1">
        <f t="array" ref="AD839">IF($AB839, INDEX(Appliances, $W839, 10), 0)</f>
        <v>0</v>
      </c>
      <c r="AE839" s="212">
        <f t="shared" si="532"/>
        <v>0</v>
      </c>
      <c r="AF839" s="213">
        <f t="shared" si="533"/>
        <v>0</v>
      </c>
      <c r="AG839" s="222" t="str">
        <f t="shared" si="534"/>
        <v>-</v>
      </c>
      <c r="AH839" s="210">
        <f>_xlfn.MAXIFS(Y!$F$61:$J$61, Y!$F$61:$J$61, "&lt;="&amp;AG839)</f>
        <v>0</v>
      </c>
      <c r="AI839" s="210" cm="1">
        <f t="array" ref="AI839">IFERROR(IF(AE839&gt;0, INDEX(Appliances, $W839, MATCH($AH839, Y!$F$61:$J$61, 0)+3),0), 0)</f>
        <v>0</v>
      </c>
      <c r="AJ839" s="64"/>
      <c r="AK839" s="211" t="b">
        <f t="shared" si="524"/>
        <v>0</v>
      </c>
      <c r="AL839" s="211" cm="1">
        <f t="array" ref="AL839">IF($AK839, INDEX(Appliances, $W839, 9), 0)</f>
        <v>0</v>
      </c>
      <c r="AM839" s="211" cm="1">
        <f t="array" ref="AM839">IF($AK839, INDEX(Appliances, $W839, 10), 0)</f>
        <v>0</v>
      </c>
      <c r="AN839" s="212">
        <f t="shared" si="535"/>
        <v>0</v>
      </c>
      <c r="AO839" s="213">
        <f t="shared" si="536"/>
        <v>0</v>
      </c>
      <c r="AP839" s="222" t="str">
        <f t="shared" si="537"/>
        <v>-</v>
      </c>
      <c r="AQ839" s="210">
        <f>_xlfn.MAXIFS(Y!$F$61:$J$61, Y!$F$61:$J$61, "&lt;="&amp;AP839)</f>
        <v>0</v>
      </c>
      <c r="AR839" s="210" cm="1">
        <f t="array" ref="AR839">IFERROR(IF(AN839&gt;0, INDEX(Appliances, $W839, MATCH($AQ839, Y!$F$61:$J$61, 0)+3),0), 0)</f>
        <v>0</v>
      </c>
      <c r="AS839" s="64"/>
      <c r="AT839" s="211" t="b">
        <f t="shared" si="525"/>
        <v>0</v>
      </c>
      <c r="AU839" s="211">
        <f t="shared" si="526"/>
        <v>0</v>
      </c>
      <c r="AV839" s="211">
        <f t="shared" si="527"/>
        <v>0</v>
      </c>
      <c r="AW839" s="212">
        <f t="shared" si="538"/>
        <v>0</v>
      </c>
      <c r="AX839" s="213">
        <f t="shared" si="539"/>
        <v>0</v>
      </c>
      <c r="AY839" s="222" t="str">
        <f t="shared" si="540"/>
        <v>-</v>
      </c>
      <c r="AZ839" s="210">
        <f>_xlfn.MAXIFS(Y!$F$61:$J$61, Y!$F$61:$J$61, "&lt;="&amp;AY839)</f>
        <v>0</v>
      </c>
      <c r="BA839" s="210" cm="1">
        <f t="array" ref="BA839">IFERROR(IF(AW839&gt;0, INDEX(Appliances, $W839, MATCH($AQ839, Y!$F$61:$J$61, 0)+3),0), 0)</f>
        <v>0</v>
      </c>
      <c r="BB839" s="64"/>
    </row>
    <row r="840" spans="1:54" s="264" customFormat="1" ht="12" x14ac:dyDescent="0.2">
      <c r="A840" s="64"/>
      <c r="B840" s="251">
        <v>818</v>
      </c>
      <c r="C840" s="255"/>
      <c r="D840" s="255"/>
      <c r="E840" s="256"/>
      <c r="F840" s="257" t="str">
        <f>IFERROR(VLOOKUP(E840, Z!$A$2:$C$4127, 3, FALSE), "")</f>
        <v/>
      </c>
      <c r="G840" s="258"/>
      <c r="H840" s="255"/>
      <c r="I840" s="255"/>
      <c r="J840" s="256"/>
      <c r="K840" s="259"/>
      <c r="L840" s="260"/>
      <c r="M840" s="253">
        <f t="shared" si="522"/>
        <v>0</v>
      </c>
      <c r="N840" s="261"/>
      <c r="O840" s="260"/>
      <c r="P840" s="253">
        <f t="shared" si="528"/>
        <v>0</v>
      </c>
      <c r="Q840" s="261"/>
      <c r="R840" s="260"/>
      <c r="S840" s="262">
        <f t="shared" si="529"/>
        <v>0</v>
      </c>
      <c r="T840" s="268"/>
      <c r="U840" s="263">
        <f t="shared" si="530"/>
        <v>0</v>
      </c>
      <c r="V840" s="64"/>
      <c r="W840" s="210">
        <f t="shared" si="541"/>
        <v>0</v>
      </c>
      <c r="X840" s="210" t="str">
        <f t="shared" si="531"/>
        <v>-</v>
      </c>
      <c r="Y840" s="210" t="e">
        <f>IF(X840, MATCH(J840, Y!$F$62:$H$62, 0), 0)</f>
        <v>#VALUE!</v>
      </c>
      <c r="Z840" s="210" cm="1">
        <f t="array" ref="Z840">IFERROR(IF($X840, INDEX(Appliances, $W840, $Y840+3), 0), 0)</f>
        <v>0</v>
      </c>
      <c r="AA840" s="64"/>
      <c r="AB840" s="211" t="b">
        <f t="shared" si="523"/>
        <v>0</v>
      </c>
      <c r="AC840" s="211" cm="1">
        <f t="array" ref="AC840">IF($AB840, INDEX(Appliances, $W840, 9), 0)</f>
        <v>0</v>
      </c>
      <c r="AD840" s="211" cm="1">
        <f t="array" ref="AD840">IF($AB840, INDEX(Appliances, $W840, 10), 0)</f>
        <v>0</v>
      </c>
      <c r="AE840" s="212">
        <f t="shared" si="532"/>
        <v>0</v>
      </c>
      <c r="AF840" s="213">
        <f t="shared" si="533"/>
        <v>0</v>
      </c>
      <c r="AG840" s="222" t="str">
        <f t="shared" si="534"/>
        <v>-</v>
      </c>
      <c r="AH840" s="210">
        <f>_xlfn.MAXIFS(Y!$F$61:$J$61, Y!$F$61:$J$61, "&lt;="&amp;AG840)</f>
        <v>0</v>
      </c>
      <c r="AI840" s="210" cm="1">
        <f t="array" ref="AI840">IFERROR(IF(AE840&gt;0, INDEX(Appliances, $W840, MATCH($AH840, Y!$F$61:$J$61, 0)+3),0), 0)</f>
        <v>0</v>
      </c>
      <c r="AJ840" s="64"/>
      <c r="AK840" s="211" t="b">
        <f t="shared" si="524"/>
        <v>0</v>
      </c>
      <c r="AL840" s="211" cm="1">
        <f t="array" ref="AL840">IF($AK840, INDEX(Appliances, $W840, 9), 0)</f>
        <v>0</v>
      </c>
      <c r="AM840" s="211" cm="1">
        <f t="array" ref="AM840">IF($AK840, INDEX(Appliances, $W840, 10), 0)</f>
        <v>0</v>
      </c>
      <c r="AN840" s="212">
        <f t="shared" si="535"/>
        <v>0</v>
      </c>
      <c r="AO840" s="213">
        <f t="shared" si="536"/>
        <v>0</v>
      </c>
      <c r="AP840" s="222" t="str">
        <f t="shared" si="537"/>
        <v>-</v>
      </c>
      <c r="AQ840" s="210">
        <f>_xlfn.MAXIFS(Y!$F$61:$J$61, Y!$F$61:$J$61, "&lt;="&amp;AP840)</f>
        <v>0</v>
      </c>
      <c r="AR840" s="210" cm="1">
        <f t="array" ref="AR840">IFERROR(IF(AN840&gt;0, INDEX(Appliances, $W840, MATCH($AQ840, Y!$F$61:$J$61, 0)+3),0), 0)</f>
        <v>0</v>
      </c>
      <c r="AS840" s="64"/>
      <c r="AT840" s="211" t="b">
        <f t="shared" si="525"/>
        <v>0</v>
      </c>
      <c r="AU840" s="211">
        <f t="shared" si="526"/>
        <v>0</v>
      </c>
      <c r="AV840" s="211">
        <f t="shared" si="527"/>
        <v>0</v>
      </c>
      <c r="AW840" s="212">
        <f t="shared" si="538"/>
        <v>0</v>
      </c>
      <c r="AX840" s="213">
        <f t="shared" si="539"/>
        <v>0</v>
      </c>
      <c r="AY840" s="222" t="str">
        <f t="shared" si="540"/>
        <v>-</v>
      </c>
      <c r="AZ840" s="210">
        <f>_xlfn.MAXIFS(Y!$F$61:$J$61, Y!$F$61:$J$61, "&lt;="&amp;AY840)</f>
        <v>0</v>
      </c>
      <c r="BA840" s="210" cm="1">
        <f t="array" ref="BA840">IFERROR(IF(AW840&gt;0, INDEX(Appliances, $W840, MATCH($AQ840, Y!$F$61:$J$61, 0)+3),0), 0)</f>
        <v>0</v>
      </c>
      <c r="BB840" s="64"/>
    </row>
    <row r="841" spans="1:54" s="264" customFormat="1" ht="12" x14ac:dyDescent="0.2">
      <c r="A841" s="64"/>
      <c r="B841" s="251">
        <v>819</v>
      </c>
      <c r="C841" s="255"/>
      <c r="D841" s="255"/>
      <c r="E841" s="256"/>
      <c r="F841" s="257" t="str">
        <f>IFERROR(VLOOKUP(E841, Z!$A$2:$C$4127, 3, FALSE), "")</f>
        <v/>
      </c>
      <c r="G841" s="258"/>
      <c r="H841" s="255"/>
      <c r="I841" s="255"/>
      <c r="J841" s="256"/>
      <c r="K841" s="259"/>
      <c r="L841" s="260"/>
      <c r="M841" s="253">
        <f t="shared" si="522"/>
        <v>0</v>
      </c>
      <c r="N841" s="261"/>
      <c r="O841" s="260"/>
      <c r="P841" s="253">
        <f t="shared" si="528"/>
        <v>0</v>
      </c>
      <c r="Q841" s="261"/>
      <c r="R841" s="260"/>
      <c r="S841" s="262">
        <f t="shared" si="529"/>
        <v>0</v>
      </c>
      <c r="T841" s="268"/>
      <c r="U841" s="263">
        <f t="shared" si="530"/>
        <v>0</v>
      </c>
      <c r="V841" s="64"/>
      <c r="W841" s="210">
        <f t="shared" si="541"/>
        <v>0</v>
      </c>
      <c r="X841" s="210" t="str">
        <f t="shared" si="531"/>
        <v>-</v>
      </c>
      <c r="Y841" s="210" t="e">
        <f>IF(X841, MATCH(J841, Y!$F$62:$H$62, 0), 0)</f>
        <v>#VALUE!</v>
      </c>
      <c r="Z841" s="210" cm="1">
        <f t="array" ref="Z841">IFERROR(IF($X841, INDEX(Appliances, $W841, $Y841+3), 0), 0)</f>
        <v>0</v>
      </c>
      <c r="AA841" s="64"/>
      <c r="AB841" s="211" t="b">
        <f t="shared" si="523"/>
        <v>0</v>
      </c>
      <c r="AC841" s="211" cm="1">
        <f t="array" ref="AC841">IF($AB841, INDEX(Appliances, $W841, 9), 0)</f>
        <v>0</v>
      </c>
      <c r="AD841" s="211" cm="1">
        <f t="array" ref="AD841">IF($AB841, INDEX(Appliances, $W841, 10), 0)</f>
        <v>0</v>
      </c>
      <c r="AE841" s="212">
        <f t="shared" si="532"/>
        <v>0</v>
      </c>
      <c r="AF841" s="213">
        <f t="shared" si="533"/>
        <v>0</v>
      </c>
      <c r="AG841" s="222" t="str">
        <f t="shared" si="534"/>
        <v>-</v>
      </c>
      <c r="AH841" s="210">
        <f>_xlfn.MAXIFS(Y!$F$61:$J$61, Y!$F$61:$J$61, "&lt;="&amp;AG841)</f>
        <v>0</v>
      </c>
      <c r="AI841" s="210" cm="1">
        <f t="array" ref="AI841">IFERROR(IF(AE841&gt;0, INDEX(Appliances, $W841, MATCH($AH841, Y!$F$61:$J$61, 0)+3),0), 0)</f>
        <v>0</v>
      </c>
      <c r="AJ841" s="64"/>
      <c r="AK841" s="211" t="b">
        <f t="shared" si="524"/>
        <v>0</v>
      </c>
      <c r="AL841" s="211" cm="1">
        <f t="array" ref="AL841">IF($AK841, INDEX(Appliances, $W841, 9), 0)</f>
        <v>0</v>
      </c>
      <c r="AM841" s="211" cm="1">
        <f t="array" ref="AM841">IF($AK841, INDEX(Appliances, $W841, 10), 0)</f>
        <v>0</v>
      </c>
      <c r="AN841" s="212">
        <f t="shared" si="535"/>
        <v>0</v>
      </c>
      <c r="AO841" s="213">
        <f t="shared" si="536"/>
        <v>0</v>
      </c>
      <c r="AP841" s="222" t="str">
        <f t="shared" si="537"/>
        <v>-</v>
      </c>
      <c r="AQ841" s="210">
        <f>_xlfn.MAXIFS(Y!$F$61:$J$61, Y!$F$61:$J$61, "&lt;="&amp;AP841)</f>
        <v>0</v>
      </c>
      <c r="AR841" s="210" cm="1">
        <f t="array" ref="AR841">IFERROR(IF(AN841&gt;0, INDEX(Appliances, $W841, MATCH($AQ841, Y!$F$61:$J$61, 0)+3),0), 0)</f>
        <v>0</v>
      </c>
      <c r="AS841" s="64"/>
      <c r="AT841" s="211" t="b">
        <f t="shared" si="525"/>
        <v>0</v>
      </c>
      <c r="AU841" s="211">
        <f t="shared" si="526"/>
        <v>0</v>
      </c>
      <c r="AV841" s="211">
        <f t="shared" si="527"/>
        <v>0</v>
      </c>
      <c r="AW841" s="212">
        <f t="shared" si="538"/>
        <v>0</v>
      </c>
      <c r="AX841" s="213">
        <f t="shared" si="539"/>
        <v>0</v>
      </c>
      <c r="AY841" s="222" t="str">
        <f t="shared" si="540"/>
        <v>-</v>
      </c>
      <c r="AZ841" s="210">
        <f>_xlfn.MAXIFS(Y!$F$61:$J$61, Y!$F$61:$J$61, "&lt;="&amp;AY841)</f>
        <v>0</v>
      </c>
      <c r="BA841" s="210" cm="1">
        <f t="array" ref="BA841">IFERROR(IF(AW841&gt;0, INDEX(Appliances, $W841, MATCH($AQ841, Y!$F$61:$J$61, 0)+3),0), 0)</f>
        <v>0</v>
      </c>
      <c r="BB841" s="64"/>
    </row>
    <row r="842" spans="1:54" s="264" customFormat="1" ht="12" x14ac:dyDescent="0.2">
      <c r="A842" s="64"/>
      <c r="B842" s="251">
        <v>820</v>
      </c>
      <c r="C842" s="255"/>
      <c r="D842" s="255"/>
      <c r="E842" s="256"/>
      <c r="F842" s="257" t="str">
        <f>IFERROR(VLOOKUP(E842, Z!$A$2:$C$4127, 3, FALSE), "")</f>
        <v/>
      </c>
      <c r="G842" s="258"/>
      <c r="H842" s="255"/>
      <c r="I842" s="255"/>
      <c r="J842" s="256"/>
      <c r="K842" s="259"/>
      <c r="L842" s="260"/>
      <c r="M842" s="253">
        <f t="shared" si="522"/>
        <v>0</v>
      </c>
      <c r="N842" s="261"/>
      <c r="O842" s="260"/>
      <c r="P842" s="253">
        <f t="shared" si="528"/>
        <v>0</v>
      </c>
      <c r="Q842" s="261"/>
      <c r="R842" s="260"/>
      <c r="S842" s="262">
        <f t="shared" si="529"/>
        <v>0</v>
      </c>
      <c r="T842" s="268"/>
      <c r="U842" s="263">
        <f t="shared" si="530"/>
        <v>0</v>
      </c>
      <c r="V842" s="64"/>
      <c r="W842" s="210">
        <f t="shared" si="541"/>
        <v>0</v>
      </c>
      <c r="X842" s="210" t="str">
        <f t="shared" si="531"/>
        <v>-</v>
      </c>
      <c r="Y842" s="210" t="e">
        <f>IF(X842, MATCH(J842, Y!$F$62:$H$62, 0), 0)</f>
        <v>#VALUE!</v>
      </c>
      <c r="Z842" s="210" cm="1">
        <f t="array" ref="Z842">IFERROR(IF($X842, INDEX(Appliances, $W842, $Y842+3), 0), 0)</f>
        <v>0</v>
      </c>
      <c r="AA842" s="64"/>
      <c r="AB842" s="211" t="b">
        <f t="shared" si="523"/>
        <v>0</v>
      </c>
      <c r="AC842" s="211" cm="1">
        <f t="array" ref="AC842">IF($AB842, INDEX(Appliances, $W842, 9), 0)</f>
        <v>0</v>
      </c>
      <c r="AD842" s="211" cm="1">
        <f t="array" ref="AD842">IF($AB842, INDEX(Appliances, $W842, 10), 0)</f>
        <v>0</v>
      </c>
      <c r="AE842" s="212">
        <f t="shared" si="532"/>
        <v>0</v>
      </c>
      <c r="AF842" s="213">
        <f t="shared" si="533"/>
        <v>0</v>
      </c>
      <c r="AG842" s="222" t="str">
        <f t="shared" si="534"/>
        <v>-</v>
      </c>
      <c r="AH842" s="210">
        <f>_xlfn.MAXIFS(Y!$F$61:$J$61, Y!$F$61:$J$61, "&lt;="&amp;AG842)</f>
        <v>0</v>
      </c>
      <c r="AI842" s="210" cm="1">
        <f t="array" ref="AI842">IFERROR(IF(AE842&gt;0, INDEX(Appliances, $W842, MATCH($AH842, Y!$F$61:$J$61, 0)+3),0), 0)</f>
        <v>0</v>
      </c>
      <c r="AJ842" s="64"/>
      <c r="AK842" s="211" t="b">
        <f t="shared" si="524"/>
        <v>0</v>
      </c>
      <c r="AL842" s="211" cm="1">
        <f t="array" ref="AL842">IF($AK842, INDEX(Appliances, $W842, 9), 0)</f>
        <v>0</v>
      </c>
      <c r="AM842" s="211" cm="1">
        <f t="array" ref="AM842">IF($AK842, INDEX(Appliances, $W842, 10), 0)</f>
        <v>0</v>
      </c>
      <c r="AN842" s="212">
        <f t="shared" si="535"/>
        <v>0</v>
      </c>
      <c r="AO842" s="213">
        <f t="shared" si="536"/>
        <v>0</v>
      </c>
      <c r="AP842" s="222" t="str">
        <f t="shared" si="537"/>
        <v>-</v>
      </c>
      <c r="AQ842" s="210">
        <f>_xlfn.MAXIFS(Y!$F$61:$J$61, Y!$F$61:$J$61, "&lt;="&amp;AP842)</f>
        <v>0</v>
      </c>
      <c r="AR842" s="210" cm="1">
        <f t="array" ref="AR842">IFERROR(IF(AN842&gt;0, INDEX(Appliances, $W842, MATCH($AQ842, Y!$F$61:$J$61, 0)+3),0), 0)</f>
        <v>0</v>
      </c>
      <c r="AS842" s="64"/>
      <c r="AT842" s="211" t="b">
        <f t="shared" si="525"/>
        <v>0</v>
      </c>
      <c r="AU842" s="211">
        <f t="shared" si="526"/>
        <v>0</v>
      </c>
      <c r="AV842" s="211">
        <f t="shared" si="527"/>
        <v>0</v>
      </c>
      <c r="AW842" s="212">
        <f t="shared" si="538"/>
        <v>0</v>
      </c>
      <c r="AX842" s="213">
        <f t="shared" si="539"/>
        <v>0</v>
      </c>
      <c r="AY842" s="222" t="str">
        <f t="shared" si="540"/>
        <v>-</v>
      </c>
      <c r="AZ842" s="210">
        <f>_xlfn.MAXIFS(Y!$F$61:$J$61, Y!$F$61:$J$61, "&lt;="&amp;AY842)</f>
        <v>0</v>
      </c>
      <c r="BA842" s="210" cm="1">
        <f t="array" ref="BA842">IFERROR(IF(AW842&gt;0, INDEX(Appliances, $W842, MATCH($AQ842, Y!$F$61:$J$61, 0)+3),0), 0)</f>
        <v>0</v>
      </c>
      <c r="BB842" s="64"/>
    </row>
    <row r="843" spans="1:54" s="264" customFormat="1" ht="12" x14ac:dyDescent="0.2">
      <c r="A843" s="64"/>
      <c r="B843" s="251">
        <v>821</v>
      </c>
      <c r="C843" s="255"/>
      <c r="D843" s="255"/>
      <c r="E843" s="256"/>
      <c r="F843" s="257" t="str">
        <f>IFERROR(VLOOKUP(E843, Z!$A$2:$C$4127, 3, FALSE), "")</f>
        <v/>
      </c>
      <c r="G843" s="258"/>
      <c r="H843" s="255"/>
      <c r="I843" s="255"/>
      <c r="J843" s="256"/>
      <c r="K843" s="259"/>
      <c r="L843" s="260"/>
      <c r="M843" s="253">
        <f t="shared" si="522"/>
        <v>0</v>
      </c>
      <c r="N843" s="261"/>
      <c r="O843" s="260"/>
      <c r="P843" s="253">
        <f t="shared" si="528"/>
        <v>0</v>
      </c>
      <c r="Q843" s="261"/>
      <c r="R843" s="260"/>
      <c r="S843" s="262">
        <f t="shared" si="529"/>
        <v>0</v>
      </c>
      <c r="T843" s="268"/>
      <c r="U843" s="263">
        <f t="shared" si="530"/>
        <v>0</v>
      </c>
      <c r="V843" s="64"/>
      <c r="W843" s="210">
        <f t="shared" si="541"/>
        <v>0</v>
      </c>
      <c r="X843" s="210" t="str">
        <f t="shared" si="531"/>
        <v>-</v>
      </c>
      <c r="Y843" s="210" t="e">
        <f>IF(X843, MATCH(J843, Y!$F$62:$H$62, 0), 0)</f>
        <v>#VALUE!</v>
      </c>
      <c r="Z843" s="210" cm="1">
        <f t="array" ref="Z843">IFERROR(IF($X843, INDEX(Appliances, $W843, $Y843+3), 0), 0)</f>
        <v>0</v>
      </c>
      <c r="AA843" s="64"/>
      <c r="AB843" s="211" t="b">
        <f t="shared" si="523"/>
        <v>0</v>
      </c>
      <c r="AC843" s="211" cm="1">
        <f t="array" ref="AC843">IF($AB843, INDEX(Appliances, $W843, 9), 0)</f>
        <v>0</v>
      </c>
      <c r="AD843" s="211" cm="1">
        <f t="array" ref="AD843">IF($AB843, INDEX(Appliances, $W843, 10), 0)</f>
        <v>0</v>
      </c>
      <c r="AE843" s="212">
        <f t="shared" si="532"/>
        <v>0</v>
      </c>
      <c r="AF843" s="213">
        <f t="shared" si="533"/>
        <v>0</v>
      </c>
      <c r="AG843" s="222" t="str">
        <f t="shared" si="534"/>
        <v>-</v>
      </c>
      <c r="AH843" s="210">
        <f>_xlfn.MAXIFS(Y!$F$61:$J$61, Y!$F$61:$J$61, "&lt;="&amp;AG843)</f>
        <v>0</v>
      </c>
      <c r="AI843" s="210" cm="1">
        <f t="array" ref="AI843">IFERROR(IF(AE843&gt;0, INDEX(Appliances, $W843, MATCH($AH843, Y!$F$61:$J$61, 0)+3),0), 0)</f>
        <v>0</v>
      </c>
      <c r="AJ843" s="64"/>
      <c r="AK843" s="211" t="b">
        <f t="shared" si="524"/>
        <v>0</v>
      </c>
      <c r="AL843" s="211" cm="1">
        <f t="array" ref="AL843">IF($AK843, INDEX(Appliances, $W843, 9), 0)</f>
        <v>0</v>
      </c>
      <c r="AM843" s="211" cm="1">
        <f t="array" ref="AM843">IF($AK843, INDEX(Appliances, $W843, 10), 0)</f>
        <v>0</v>
      </c>
      <c r="AN843" s="212">
        <f t="shared" si="535"/>
        <v>0</v>
      </c>
      <c r="AO843" s="213">
        <f t="shared" si="536"/>
        <v>0</v>
      </c>
      <c r="AP843" s="222" t="str">
        <f t="shared" si="537"/>
        <v>-</v>
      </c>
      <c r="AQ843" s="210">
        <f>_xlfn.MAXIFS(Y!$F$61:$J$61, Y!$F$61:$J$61, "&lt;="&amp;AP843)</f>
        <v>0</v>
      </c>
      <c r="AR843" s="210" cm="1">
        <f t="array" ref="AR843">IFERROR(IF(AN843&gt;0, INDEX(Appliances, $W843, MATCH($AQ843, Y!$F$61:$J$61, 0)+3),0), 0)</f>
        <v>0</v>
      </c>
      <c r="AS843" s="64"/>
      <c r="AT843" s="211" t="b">
        <f t="shared" si="525"/>
        <v>0</v>
      </c>
      <c r="AU843" s="211">
        <f t="shared" si="526"/>
        <v>0</v>
      </c>
      <c r="AV843" s="211">
        <f t="shared" si="527"/>
        <v>0</v>
      </c>
      <c r="AW843" s="212">
        <f t="shared" si="538"/>
        <v>0</v>
      </c>
      <c r="AX843" s="213">
        <f t="shared" si="539"/>
        <v>0</v>
      </c>
      <c r="AY843" s="222" t="str">
        <f t="shared" si="540"/>
        <v>-</v>
      </c>
      <c r="AZ843" s="210">
        <f>_xlfn.MAXIFS(Y!$F$61:$J$61, Y!$F$61:$J$61, "&lt;="&amp;AY843)</f>
        <v>0</v>
      </c>
      <c r="BA843" s="210" cm="1">
        <f t="array" ref="BA843">IFERROR(IF(AW843&gt;0, INDEX(Appliances, $W843, MATCH($AQ843, Y!$F$61:$J$61, 0)+3),0), 0)</f>
        <v>0</v>
      </c>
      <c r="BB843" s="64"/>
    </row>
    <row r="844" spans="1:54" s="264" customFormat="1" ht="12" x14ac:dyDescent="0.2">
      <c r="A844" s="64"/>
      <c r="B844" s="251">
        <v>822</v>
      </c>
      <c r="C844" s="255"/>
      <c r="D844" s="255"/>
      <c r="E844" s="256"/>
      <c r="F844" s="257" t="str">
        <f>IFERROR(VLOOKUP(E844, Z!$A$2:$C$4127, 3, FALSE), "")</f>
        <v/>
      </c>
      <c r="G844" s="258"/>
      <c r="H844" s="255"/>
      <c r="I844" s="255"/>
      <c r="J844" s="256"/>
      <c r="K844" s="259"/>
      <c r="L844" s="260"/>
      <c r="M844" s="253">
        <f t="shared" si="522"/>
        <v>0</v>
      </c>
      <c r="N844" s="261"/>
      <c r="O844" s="260"/>
      <c r="P844" s="253">
        <f t="shared" si="528"/>
        <v>0</v>
      </c>
      <c r="Q844" s="261"/>
      <c r="R844" s="260"/>
      <c r="S844" s="262">
        <f t="shared" si="529"/>
        <v>0</v>
      </c>
      <c r="T844" s="268"/>
      <c r="U844" s="263">
        <f t="shared" si="530"/>
        <v>0</v>
      </c>
      <c r="V844" s="64"/>
      <c r="W844" s="210">
        <f t="shared" si="541"/>
        <v>0</v>
      </c>
      <c r="X844" s="210" t="str">
        <f t="shared" si="531"/>
        <v>-</v>
      </c>
      <c r="Y844" s="210" t="e">
        <f>IF(X844, MATCH(J844, Y!$F$62:$H$62, 0), 0)</f>
        <v>#VALUE!</v>
      </c>
      <c r="Z844" s="210" cm="1">
        <f t="array" ref="Z844">IFERROR(IF($X844, INDEX(Appliances, $W844, $Y844+3), 0), 0)</f>
        <v>0</v>
      </c>
      <c r="AA844" s="64"/>
      <c r="AB844" s="211" t="b">
        <f t="shared" si="523"/>
        <v>0</v>
      </c>
      <c r="AC844" s="211" cm="1">
        <f t="array" ref="AC844">IF($AB844, INDEX(Appliances, $W844, 9), 0)</f>
        <v>0</v>
      </c>
      <c r="AD844" s="211" cm="1">
        <f t="array" ref="AD844">IF($AB844, INDEX(Appliances, $W844, 10), 0)</f>
        <v>0</v>
      </c>
      <c r="AE844" s="212">
        <f t="shared" si="532"/>
        <v>0</v>
      </c>
      <c r="AF844" s="213">
        <f t="shared" si="533"/>
        <v>0</v>
      </c>
      <c r="AG844" s="222" t="str">
        <f t="shared" si="534"/>
        <v>-</v>
      </c>
      <c r="AH844" s="210">
        <f>_xlfn.MAXIFS(Y!$F$61:$J$61, Y!$F$61:$J$61, "&lt;="&amp;AG844)</f>
        <v>0</v>
      </c>
      <c r="AI844" s="210" cm="1">
        <f t="array" ref="AI844">IFERROR(IF(AE844&gt;0, INDEX(Appliances, $W844, MATCH($AH844, Y!$F$61:$J$61, 0)+3),0), 0)</f>
        <v>0</v>
      </c>
      <c r="AJ844" s="64"/>
      <c r="AK844" s="211" t="b">
        <f t="shared" si="524"/>
        <v>0</v>
      </c>
      <c r="AL844" s="211" cm="1">
        <f t="array" ref="AL844">IF($AK844, INDEX(Appliances, $W844, 9), 0)</f>
        <v>0</v>
      </c>
      <c r="AM844" s="211" cm="1">
        <f t="array" ref="AM844">IF($AK844, INDEX(Appliances, $W844, 10), 0)</f>
        <v>0</v>
      </c>
      <c r="AN844" s="212">
        <f t="shared" si="535"/>
        <v>0</v>
      </c>
      <c r="AO844" s="213">
        <f t="shared" si="536"/>
        <v>0</v>
      </c>
      <c r="AP844" s="222" t="str">
        <f t="shared" si="537"/>
        <v>-</v>
      </c>
      <c r="AQ844" s="210">
        <f>_xlfn.MAXIFS(Y!$F$61:$J$61, Y!$F$61:$J$61, "&lt;="&amp;AP844)</f>
        <v>0</v>
      </c>
      <c r="AR844" s="210" cm="1">
        <f t="array" ref="AR844">IFERROR(IF(AN844&gt;0, INDEX(Appliances, $W844, MATCH($AQ844, Y!$F$61:$J$61, 0)+3),0), 0)</f>
        <v>0</v>
      </c>
      <c r="AS844" s="64"/>
      <c r="AT844" s="211" t="b">
        <f t="shared" si="525"/>
        <v>0</v>
      </c>
      <c r="AU844" s="211">
        <f t="shared" si="526"/>
        <v>0</v>
      </c>
      <c r="AV844" s="211">
        <f t="shared" si="527"/>
        <v>0</v>
      </c>
      <c r="AW844" s="212">
        <f t="shared" si="538"/>
        <v>0</v>
      </c>
      <c r="AX844" s="213">
        <f t="shared" si="539"/>
        <v>0</v>
      </c>
      <c r="AY844" s="222" t="str">
        <f t="shared" si="540"/>
        <v>-</v>
      </c>
      <c r="AZ844" s="210">
        <f>_xlfn.MAXIFS(Y!$F$61:$J$61, Y!$F$61:$J$61, "&lt;="&amp;AY844)</f>
        <v>0</v>
      </c>
      <c r="BA844" s="210" cm="1">
        <f t="array" ref="BA844">IFERROR(IF(AW844&gt;0, INDEX(Appliances, $W844, MATCH($AQ844, Y!$F$61:$J$61, 0)+3),0), 0)</f>
        <v>0</v>
      </c>
      <c r="BB844" s="64"/>
    </row>
    <row r="845" spans="1:54" s="264" customFormat="1" ht="12" x14ac:dyDescent="0.2">
      <c r="A845" s="64"/>
      <c r="B845" s="251">
        <v>823</v>
      </c>
      <c r="C845" s="255"/>
      <c r="D845" s="255"/>
      <c r="E845" s="256"/>
      <c r="F845" s="257" t="str">
        <f>IFERROR(VLOOKUP(E845, Z!$A$2:$C$4127, 3, FALSE), "")</f>
        <v/>
      </c>
      <c r="G845" s="258"/>
      <c r="H845" s="255"/>
      <c r="I845" s="255"/>
      <c r="J845" s="256"/>
      <c r="K845" s="259"/>
      <c r="L845" s="260"/>
      <c r="M845" s="253">
        <f t="shared" si="522"/>
        <v>0</v>
      </c>
      <c r="N845" s="261"/>
      <c r="O845" s="260"/>
      <c r="P845" s="253">
        <f t="shared" si="528"/>
        <v>0</v>
      </c>
      <c r="Q845" s="261"/>
      <c r="R845" s="260"/>
      <c r="S845" s="262">
        <f t="shared" si="529"/>
        <v>0</v>
      </c>
      <c r="T845" s="268"/>
      <c r="U845" s="263">
        <f t="shared" si="530"/>
        <v>0</v>
      </c>
      <c r="V845" s="64"/>
      <c r="W845" s="210">
        <f t="shared" si="541"/>
        <v>0</v>
      </c>
      <c r="X845" s="210" t="str">
        <f t="shared" si="531"/>
        <v>-</v>
      </c>
      <c r="Y845" s="210" t="e">
        <f>IF(X845, MATCH(J845, Y!$F$62:$H$62, 0), 0)</f>
        <v>#VALUE!</v>
      </c>
      <c r="Z845" s="210" cm="1">
        <f t="array" ref="Z845">IFERROR(IF($X845, INDEX(Appliances, $W845, $Y845+3), 0), 0)</f>
        <v>0</v>
      </c>
      <c r="AA845" s="64"/>
      <c r="AB845" s="211" t="b">
        <f t="shared" si="523"/>
        <v>0</v>
      </c>
      <c r="AC845" s="211" cm="1">
        <f t="array" ref="AC845">IF($AB845, INDEX(Appliances, $W845, 9), 0)</f>
        <v>0</v>
      </c>
      <c r="AD845" s="211" cm="1">
        <f t="array" ref="AD845">IF($AB845, INDEX(Appliances, $W845, 10), 0)</f>
        <v>0</v>
      </c>
      <c r="AE845" s="212">
        <f t="shared" si="532"/>
        <v>0</v>
      </c>
      <c r="AF845" s="213">
        <f t="shared" si="533"/>
        <v>0</v>
      </c>
      <c r="AG845" s="222" t="str">
        <f t="shared" si="534"/>
        <v>-</v>
      </c>
      <c r="AH845" s="210">
        <f>_xlfn.MAXIFS(Y!$F$61:$J$61, Y!$F$61:$J$61, "&lt;="&amp;AG845)</f>
        <v>0</v>
      </c>
      <c r="AI845" s="210" cm="1">
        <f t="array" ref="AI845">IFERROR(IF(AE845&gt;0, INDEX(Appliances, $W845, MATCH($AH845, Y!$F$61:$J$61, 0)+3),0), 0)</f>
        <v>0</v>
      </c>
      <c r="AJ845" s="64"/>
      <c r="AK845" s="211" t="b">
        <f t="shared" si="524"/>
        <v>0</v>
      </c>
      <c r="AL845" s="211" cm="1">
        <f t="array" ref="AL845">IF($AK845, INDEX(Appliances, $W845, 9), 0)</f>
        <v>0</v>
      </c>
      <c r="AM845" s="211" cm="1">
        <f t="array" ref="AM845">IF($AK845, INDEX(Appliances, $W845, 10), 0)</f>
        <v>0</v>
      </c>
      <c r="AN845" s="212">
        <f t="shared" si="535"/>
        <v>0</v>
      </c>
      <c r="AO845" s="213">
        <f t="shared" si="536"/>
        <v>0</v>
      </c>
      <c r="AP845" s="222" t="str">
        <f t="shared" si="537"/>
        <v>-</v>
      </c>
      <c r="AQ845" s="210">
        <f>_xlfn.MAXIFS(Y!$F$61:$J$61, Y!$F$61:$J$61, "&lt;="&amp;AP845)</f>
        <v>0</v>
      </c>
      <c r="AR845" s="210" cm="1">
        <f t="array" ref="AR845">IFERROR(IF(AN845&gt;0, INDEX(Appliances, $W845, MATCH($AQ845, Y!$F$61:$J$61, 0)+3),0), 0)</f>
        <v>0</v>
      </c>
      <c r="AS845" s="64"/>
      <c r="AT845" s="211" t="b">
        <f t="shared" si="525"/>
        <v>0</v>
      </c>
      <c r="AU845" s="211">
        <f t="shared" si="526"/>
        <v>0</v>
      </c>
      <c r="AV845" s="211">
        <f t="shared" si="527"/>
        <v>0</v>
      </c>
      <c r="AW845" s="212">
        <f t="shared" si="538"/>
        <v>0</v>
      </c>
      <c r="AX845" s="213">
        <f t="shared" si="539"/>
        <v>0</v>
      </c>
      <c r="AY845" s="222" t="str">
        <f t="shared" si="540"/>
        <v>-</v>
      </c>
      <c r="AZ845" s="210">
        <f>_xlfn.MAXIFS(Y!$F$61:$J$61, Y!$F$61:$J$61, "&lt;="&amp;AY845)</f>
        <v>0</v>
      </c>
      <c r="BA845" s="210" cm="1">
        <f t="array" ref="BA845">IFERROR(IF(AW845&gt;0, INDEX(Appliances, $W845, MATCH($AQ845, Y!$F$61:$J$61, 0)+3),0), 0)</f>
        <v>0</v>
      </c>
      <c r="BB845" s="64"/>
    </row>
    <row r="846" spans="1:54" s="264" customFormat="1" ht="12" x14ac:dyDescent="0.2">
      <c r="A846" s="64"/>
      <c r="B846" s="251">
        <v>824</v>
      </c>
      <c r="C846" s="255"/>
      <c r="D846" s="255"/>
      <c r="E846" s="256"/>
      <c r="F846" s="257" t="str">
        <f>IFERROR(VLOOKUP(E846, Z!$A$2:$C$4127, 3, FALSE), "")</f>
        <v/>
      </c>
      <c r="G846" s="258"/>
      <c r="H846" s="255"/>
      <c r="I846" s="255"/>
      <c r="J846" s="256"/>
      <c r="K846" s="259"/>
      <c r="L846" s="260"/>
      <c r="M846" s="253">
        <f t="shared" si="522"/>
        <v>0</v>
      </c>
      <c r="N846" s="261"/>
      <c r="O846" s="260"/>
      <c r="P846" s="253">
        <f t="shared" si="528"/>
        <v>0</v>
      </c>
      <c r="Q846" s="261"/>
      <c r="R846" s="260"/>
      <c r="S846" s="262">
        <f t="shared" si="529"/>
        <v>0</v>
      </c>
      <c r="T846" s="268"/>
      <c r="U846" s="263">
        <f t="shared" si="530"/>
        <v>0</v>
      </c>
      <c r="V846" s="64"/>
      <c r="W846" s="210">
        <f t="shared" si="541"/>
        <v>0</v>
      </c>
      <c r="X846" s="210" t="str">
        <f t="shared" si="531"/>
        <v>-</v>
      </c>
      <c r="Y846" s="210" t="e">
        <f>IF(X846, MATCH(J846, Y!$F$62:$H$62, 0), 0)</f>
        <v>#VALUE!</v>
      </c>
      <c r="Z846" s="210" cm="1">
        <f t="array" ref="Z846">IFERROR(IF($X846, INDEX(Appliances, $W846, $Y846+3), 0), 0)</f>
        <v>0</v>
      </c>
      <c r="AA846" s="64"/>
      <c r="AB846" s="211" t="b">
        <f t="shared" si="523"/>
        <v>0</v>
      </c>
      <c r="AC846" s="211" cm="1">
        <f t="array" ref="AC846">IF($AB846, INDEX(Appliances, $W846, 9), 0)</f>
        <v>0</v>
      </c>
      <c r="AD846" s="211" cm="1">
        <f t="array" ref="AD846">IF($AB846, INDEX(Appliances, $W846, 10), 0)</f>
        <v>0</v>
      </c>
      <c r="AE846" s="212">
        <f t="shared" si="532"/>
        <v>0</v>
      </c>
      <c r="AF846" s="213">
        <f t="shared" si="533"/>
        <v>0</v>
      </c>
      <c r="AG846" s="222" t="str">
        <f t="shared" si="534"/>
        <v>-</v>
      </c>
      <c r="AH846" s="210">
        <f>_xlfn.MAXIFS(Y!$F$61:$J$61, Y!$F$61:$J$61, "&lt;="&amp;AG846)</f>
        <v>0</v>
      </c>
      <c r="AI846" s="210" cm="1">
        <f t="array" ref="AI846">IFERROR(IF(AE846&gt;0, INDEX(Appliances, $W846, MATCH($AH846, Y!$F$61:$J$61, 0)+3),0), 0)</f>
        <v>0</v>
      </c>
      <c r="AJ846" s="64"/>
      <c r="AK846" s="211" t="b">
        <f t="shared" si="524"/>
        <v>0</v>
      </c>
      <c r="AL846" s="211" cm="1">
        <f t="array" ref="AL846">IF($AK846, INDEX(Appliances, $W846, 9), 0)</f>
        <v>0</v>
      </c>
      <c r="AM846" s="211" cm="1">
        <f t="array" ref="AM846">IF($AK846, INDEX(Appliances, $W846, 10), 0)</f>
        <v>0</v>
      </c>
      <c r="AN846" s="212">
        <f t="shared" si="535"/>
        <v>0</v>
      </c>
      <c r="AO846" s="213">
        <f t="shared" si="536"/>
        <v>0</v>
      </c>
      <c r="AP846" s="222" t="str">
        <f t="shared" si="537"/>
        <v>-</v>
      </c>
      <c r="AQ846" s="210">
        <f>_xlfn.MAXIFS(Y!$F$61:$J$61, Y!$F$61:$J$61, "&lt;="&amp;AP846)</f>
        <v>0</v>
      </c>
      <c r="AR846" s="210" cm="1">
        <f t="array" ref="AR846">IFERROR(IF(AN846&gt;0, INDEX(Appliances, $W846, MATCH($AQ846, Y!$F$61:$J$61, 0)+3),0), 0)</f>
        <v>0</v>
      </c>
      <c r="AS846" s="64"/>
      <c r="AT846" s="211" t="b">
        <f t="shared" si="525"/>
        <v>0</v>
      </c>
      <c r="AU846" s="211">
        <f t="shared" si="526"/>
        <v>0</v>
      </c>
      <c r="AV846" s="211">
        <f t="shared" si="527"/>
        <v>0</v>
      </c>
      <c r="AW846" s="212">
        <f t="shared" si="538"/>
        <v>0</v>
      </c>
      <c r="AX846" s="213">
        <f t="shared" si="539"/>
        <v>0</v>
      </c>
      <c r="AY846" s="222" t="str">
        <f t="shared" si="540"/>
        <v>-</v>
      </c>
      <c r="AZ846" s="210">
        <f>_xlfn.MAXIFS(Y!$F$61:$J$61, Y!$F$61:$J$61, "&lt;="&amp;AY846)</f>
        <v>0</v>
      </c>
      <c r="BA846" s="210" cm="1">
        <f t="array" ref="BA846">IFERROR(IF(AW846&gt;0, INDEX(Appliances, $W846, MATCH($AQ846, Y!$F$61:$J$61, 0)+3),0), 0)</f>
        <v>0</v>
      </c>
      <c r="BB846" s="64"/>
    </row>
    <row r="847" spans="1:54" s="264" customFormat="1" ht="12" x14ac:dyDescent="0.2">
      <c r="A847" s="64"/>
      <c r="B847" s="251">
        <v>825</v>
      </c>
      <c r="C847" s="255"/>
      <c r="D847" s="255"/>
      <c r="E847" s="256"/>
      <c r="F847" s="257" t="str">
        <f>IFERROR(VLOOKUP(E847, Z!$A$2:$C$4127, 3, FALSE), "")</f>
        <v/>
      </c>
      <c r="G847" s="258"/>
      <c r="H847" s="255"/>
      <c r="I847" s="255"/>
      <c r="J847" s="256"/>
      <c r="K847" s="259"/>
      <c r="L847" s="260"/>
      <c r="M847" s="253">
        <f t="shared" si="522"/>
        <v>0</v>
      </c>
      <c r="N847" s="261"/>
      <c r="O847" s="260"/>
      <c r="P847" s="253">
        <f t="shared" si="528"/>
        <v>0</v>
      </c>
      <c r="Q847" s="261"/>
      <c r="R847" s="260"/>
      <c r="S847" s="262">
        <f t="shared" si="529"/>
        <v>0</v>
      </c>
      <c r="T847" s="268"/>
      <c r="U847" s="263">
        <f t="shared" si="530"/>
        <v>0</v>
      </c>
      <c r="V847" s="64"/>
      <c r="W847" s="210">
        <f t="shared" si="541"/>
        <v>0</v>
      </c>
      <c r="X847" s="210" t="str">
        <f t="shared" si="531"/>
        <v>-</v>
      </c>
      <c r="Y847" s="210" t="e">
        <f>IF(X847, MATCH(J847, Y!$F$62:$H$62, 0), 0)</f>
        <v>#VALUE!</v>
      </c>
      <c r="Z847" s="210" cm="1">
        <f t="array" ref="Z847">IFERROR(IF($X847, INDEX(Appliances, $W847, $Y847+3), 0), 0)</f>
        <v>0</v>
      </c>
      <c r="AA847" s="64"/>
      <c r="AB847" s="211" t="b">
        <f t="shared" si="523"/>
        <v>0</v>
      </c>
      <c r="AC847" s="211" cm="1">
        <f t="array" ref="AC847">IF($AB847, INDEX(Appliances, $W847, 9), 0)</f>
        <v>0</v>
      </c>
      <c r="AD847" s="211" cm="1">
        <f t="array" ref="AD847">IF($AB847, INDEX(Appliances, $W847, 10), 0)</f>
        <v>0</v>
      </c>
      <c r="AE847" s="212">
        <f t="shared" si="532"/>
        <v>0</v>
      </c>
      <c r="AF847" s="213">
        <f t="shared" si="533"/>
        <v>0</v>
      </c>
      <c r="AG847" s="222" t="str">
        <f t="shared" si="534"/>
        <v>-</v>
      </c>
      <c r="AH847" s="210">
        <f>_xlfn.MAXIFS(Y!$F$61:$J$61, Y!$F$61:$J$61, "&lt;="&amp;AG847)</f>
        <v>0</v>
      </c>
      <c r="AI847" s="210" cm="1">
        <f t="array" ref="AI847">IFERROR(IF(AE847&gt;0, INDEX(Appliances, $W847, MATCH($AH847, Y!$F$61:$J$61, 0)+3),0), 0)</f>
        <v>0</v>
      </c>
      <c r="AJ847" s="64"/>
      <c r="AK847" s="211" t="b">
        <f t="shared" si="524"/>
        <v>0</v>
      </c>
      <c r="AL847" s="211" cm="1">
        <f t="array" ref="AL847">IF($AK847, INDEX(Appliances, $W847, 9), 0)</f>
        <v>0</v>
      </c>
      <c r="AM847" s="211" cm="1">
        <f t="array" ref="AM847">IF($AK847, INDEX(Appliances, $W847, 10), 0)</f>
        <v>0</v>
      </c>
      <c r="AN847" s="212">
        <f t="shared" si="535"/>
        <v>0</v>
      </c>
      <c r="AO847" s="213">
        <f t="shared" si="536"/>
        <v>0</v>
      </c>
      <c r="AP847" s="222" t="str">
        <f t="shared" si="537"/>
        <v>-</v>
      </c>
      <c r="AQ847" s="210">
        <f>_xlfn.MAXIFS(Y!$F$61:$J$61, Y!$F$61:$J$61, "&lt;="&amp;AP847)</f>
        <v>0</v>
      </c>
      <c r="AR847" s="210" cm="1">
        <f t="array" ref="AR847">IFERROR(IF(AN847&gt;0, INDEX(Appliances, $W847, MATCH($AQ847, Y!$F$61:$J$61, 0)+3),0), 0)</f>
        <v>0</v>
      </c>
      <c r="AS847" s="64"/>
      <c r="AT847" s="211" t="b">
        <f t="shared" si="525"/>
        <v>0</v>
      </c>
      <c r="AU847" s="211">
        <f t="shared" si="526"/>
        <v>0</v>
      </c>
      <c r="AV847" s="211">
        <f t="shared" si="527"/>
        <v>0</v>
      </c>
      <c r="AW847" s="212">
        <f t="shared" si="538"/>
        <v>0</v>
      </c>
      <c r="AX847" s="213">
        <f t="shared" si="539"/>
        <v>0</v>
      </c>
      <c r="AY847" s="222" t="str">
        <f t="shared" si="540"/>
        <v>-</v>
      </c>
      <c r="AZ847" s="210">
        <f>_xlfn.MAXIFS(Y!$F$61:$J$61, Y!$F$61:$J$61, "&lt;="&amp;AY847)</f>
        <v>0</v>
      </c>
      <c r="BA847" s="210" cm="1">
        <f t="array" ref="BA847">IFERROR(IF(AW847&gt;0, INDEX(Appliances, $W847, MATCH($AQ847, Y!$F$61:$J$61, 0)+3),0), 0)</f>
        <v>0</v>
      </c>
      <c r="BB847" s="64"/>
    </row>
    <row r="848" spans="1:54" s="264" customFormat="1" ht="12" x14ac:dyDescent="0.2">
      <c r="A848" s="64"/>
      <c r="B848" s="251">
        <v>826</v>
      </c>
      <c r="C848" s="255"/>
      <c r="D848" s="255"/>
      <c r="E848" s="256"/>
      <c r="F848" s="257" t="str">
        <f>IFERROR(VLOOKUP(E848, Z!$A$2:$C$4127, 3, FALSE), "")</f>
        <v/>
      </c>
      <c r="G848" s="258"/>
      <c r="H848" s="255"/>
      <c r="I848" s="255"/>
      <c r="J848" s="256"/>
      <c r="K848" s="259"/>
      <c r="L848" s="260"/>
      <c r="M848" s="253">
        <f t="shared" si="522"/>
        <v>0</v>
      </c>
      <c r="N848" s="261"/>
      <c r="O848" s="260"/>
      <c r="P848" s="253">
        <f t="shared" si="528"/>
        <v>0</v>
      </c>
      <c r="Q848" s="261"/>
      <c r="R848" s="260"/>
      <c r="S848" s="262">
        <f t="shared" si="529"/>
        <v>0</v>
      </c>
      <c r="T848" s="268"/>
      <c r="U848" s="263">
        <f t="shared" si="530"/>
        <v>0</v>
      </c>
      <c r="V848" s="64"/>
      <c r="W848" s="210">
        <f t="shared" si="541"/>
        <v>0</v>
      </c>
      <c r="X848" s="210" t="str">
        <f t="shared" si="531"/>
        <v>-</v>
      </c>
      <c r="Y848" s="210" t="e">
        <f>IF(X848, MATCH(J848, Y!$F$62:$H$62, 0), 0)</f>
        <v>#VALUE!</v>
      </c>
      <c r="Z848" s="210" cm="1">
        <f t="array" ref="Z848">IFERROR(IF($X848, INDEX(Appliances, $W848, $Y848+3), 0), 0)</f>
        <v>0</v>
      </c>
      <c r="AA848" s="64"/>
      <c r="AB848" s="211" t="b">
        <f t="shared" si="523"/>
        <v>0</v>
      </c>
      <c r="AC848" s="211" cm="1">
        <f t="array" ref="AC848">IF($AB848, INDEX(Appliances, $W848, 9), 0)</f>
        <v>0</v>
      </c>
      <c r="AD848" s="211" cm="1">
        <f t="array" ref="AD848">IF($AB848, INDEX(Appliances, $W848, 10), 0)</f>
        <v>0</v>
      </c>
      <c r="AE848" s="212">
        <f t="shared" si="532"/>
        <v>0</v>
      </c>
      <c r="AF848" s="213">
        <f t="shared" si="533"/>
        <v>0</v>
      </c>
      <c r="AG848" s="222" t="str">
        <f t="shared" si="534"/>
        <v>-</v>
      </c>
      <c r="AH848" s="210">
        <f>_xlfn.MAXIFS(Y!$F$61:$J$61, Y!$F$61:$J$61, "&lt;="&amp;AG848)</f>
        <v>0</v>
      </c>
      <c r="AI848" s="210" cm="1">
        <f t="array" ref="AI848">IFERROR(IF(AE848&gt;0, INDEX(Appliances, $W848, MATCH($AH848, Y!$F$61:$J$61, 0)+3),0), 0)</f>
        <v>0</v>
      </c>
      <c r="AJ848" s="64"/>
      <c r="AK848" s="211" t="b">
        <f t="shared" si="524"/>
        <v>0</v>
      </c>
      <c r="AL848" s="211" cm="1">
        <f t="array" ref="AL848">IF($AK848, INDEX(Appliances, $W848, 9), 0)</f>
        <v>0</v>
      </c>
      <c r="AM848" s="211" cm="1">
        <f t="array" ref="AM848">IF($AK848, INDEX(Appliances, $W848, 10), 0)</f>
        <v>0</v>
      </c>
      <c r="AN848" s="212">
        <f t="shared" si="535"/>
        <v>0</v>
      </c>
      <c r="AO848" s="213">
        <f t="shared" si="536"/>
        <v>0</v>
      </c>
      <c r="AP848" s="222" t="str">
        <f t="shared" si="537"/>
        <v>-</v>
      </c>
      <c r="AQ848" s="210">
        <f>_xlfn.MAXIFS(Y!$F$61:$J$61, Y!$F$61:$J$61, "&lt;="&amp;AP848)</f>
        <v>0</v>
      </c>
      <c r="AR848" s="210" cm="1">
        <f t="array" ref="AR848">IFERROR(IF(AN848&gt;0, INDEX(Appliances, $W848, MATCH($AQ848, Y!$F$61:$J$61, 0)+3),0), 0)</f>
        <v>0</v>
      </c>
      <c r="AS848" s="64"/>
      <c r="AT848" s="211" t="b">
        <f t="shared" si="525"/>
        <v>0</v>
      </c>
      <c r="AU848" s="211">
        <f t="shared" si="526"/>
        <v>0</v>
      </c>
      <c r="AV848" s="211">
        <f t="shared" si="527"/>
        <v>0</v>
      </c>
      <c r="AW848" s="212">
        <f t="shared" si="538"/>
        <v>0</v>
      </c>
      <c r="AX848" s="213">
        <f t="shared" si="539"/>
        <v>0</v>
      </c>
      <c r="AY848" s="222" t="str">
        <f t="shared" si="540"/>
        <v>-</v>
      </c>
      <c r="AZ848" s="210">
        <f>_xlfn.MAXIFS(Y!$F$61:$J$61, Y!$F$61:$J$61, "&lt;="&amp;AY848)</f>
        <v>0</v>
      </c>
      <c r="BA848" s="210" cm="1">
        <f t="array" ref="BA848">IFERROR(IF(AW848&gt;0, INDEX(Appliances, $W848, MATCH($AQ848, Y!$F$61:$J$61, 0)+3),0), 0)</f>
        <v>0</v>
      </c>
      <c r="BB848" s="64"/>
    </row>
    <row r="849" spans="1:54" s="264" customFormat="1" ht="12" x14ac:dyDescent="0.2">
      <c r="A849" s="64"/>
      <c r="B849" s="251">
        <v>827</v>
      </c>
      <c r="C849" s="255"/>
      <c r="D849" s="255"/>
      <c r="E849" s="256"/>
      <c r="F849" s="257" t="str">
        <f>IFERROR(VLOOKUP(E849, Z!$A$2:$C$4127, 3, FALSE), "")</f>
        <v/>
      </c>
      <c r="G849" s="258"/>
      <c r="H849" s="255"/>
      <c r="I849" s="255"/>
      <c r="J849" s="256"/>
      <c r="K849" s="259"/>
      <c r="L849" s="260"/>
      <c r="M849" s="253">
        <f t="shared" si="522"/>
        <v>0</v>
      </c>
      <c r="N849" s="261"/>
      <c r="O849" s="260"/>
      <c r="P849" s="253">
        <f t="shared" si="528"/>
        <v>0</v>
      </c>
      <c r="Q849" s="261"/>
      <c r="R849" s="260"/>
      <c r="S849" s="262">
        <f t="shared" si="529"/>
        <v>0</v>
      </c>
      <c r="T849" s="268"/>
      <c r="U849" s="263">
        <f t="shared" si="530"/>
        <v>0</v>
      </c>
      <c r="V849" s="64"/>
      <c r="W849" s="210">
        <f t="shared" si="541"/>
        <v>0</v>
      </c>
      <c r="X849" s="210" t="str">
        <f t="shared" si="531"/>
        <v>-</v>
      </c>
      <c r="Y849" s="210" t="e">
        <f>IF(X849, MATCH(J849, Y!$F$62:$H$62, 0), 0)</f>
        <v>#VALUE!</v>
      </c>
      <c r="Z849" s="210" cm="1">
        <f t="array" ref="Z849">IFERROR(IF($X849, INDEX(Appliances, $W849, $Y849+3), 0), 0)</f>
        <v>0</v>
      </c>
      <c r="AA849" s="64"/>
      <c r="AB849" s="211" t="b">
        <f t="shared" si="523"/>
        <v>0</v>
      </c>
      <c r="AC849" s="211" cm="1">
        <f t="array" ref="AC849">IF($AB849, INDEX(Appliances, $W849, 9), 0)</f>
        <v>0</v>
      </c>
      <c r="AD849" s="211" cm="1">
        <f t="array" ref="AD849">IF($AB849, INDEX(Appliances, $W849, 10), 0)</f>
        <v>0</v>
      </c>
      <c r="AE849" s="212">
        <f t="shared" si="532"/>
        <v>0</v>
      </c>
      <c r="AF849" s="213">
        <f t="shared" si="533"/>
        <v>0</v>
      </c>
      <c r="AG849" s="222" t="str">
        <f t="shared" si="534"/>
        <v>-</v>
      </c>
      <c r="AH849" s="210">
        <f>_xlfn.MAXIFS(Y!$F$61:$J$61, Y!$F$61:$J$61, "&lt;="&amp;AG849)</f>
        <v>0</v>
      </c>
      <c r="AI849" s="210" cm="1">
        <f t="array" ref="AI849">IFERROR(IF(AE849&gt;0, INDEX(Appliances, $W849, MATCH($AH849, Y!$F$61:$J$61, 0)+3),0), 0)</f>
        <v>0</v>
      </c>
      <c r="AJ849" s="64"/>
      <c r="AK849" s="211" t="b">
        <f t="shared" si="524"/>
        <v>0</v>
      </c>
      <c r="AL849" s="211" cm="1">
        <f t="array" ref="AL849">IF($AK849, INDEX(Appliances, $W849, 9), 0)</f>
        <v>0</v>
      </c>
      <c r="AM849" s="211" cm="1">
        <f t="array" ref="AM849">IF($AK849, INDEX(Appliances, $W849, 10), 0)</f>
        <v>0</v>
      </c>
      <c r="AN849" s="212">
        <f t="shared" si="535"/>
        <v>0</v>
      </c>
      <c r="AO849" s="213">
        <f t="shared" si="536"/>
        <v>0</v>
      </c>
      <c r="AP849" s="222" t="str">
        <f t="shared" si="537"/>
        <v>-</v>
      </c>
      <c r="AQ849" s="210">
        <f>_xlfn.MAXIFS(Y!$F$61:$J$61, Y!$F$61:$J$61, "&lt;="&amp;AP849)</f>
        <v>0</v>
      </c>
      <c r="AR849" s="210" cm="1">
        <f t="array" ref="AR849">IFERROR(IF(AN849&gt;0, INDEX(Appliances, $W849, MATCH($AQ849, Y!$F$61:$J$61, 0)+3),0), 0)</f>
        <v>0</v>
      </c>
      <c r="AS849" s="64"/>
      <c r="AT849" s="211" t="b">
        <f t="shared" si="525"/>
        <v>0</v>
      </c>
      <c r="AU849" s="211">
        <f t="shared" si="526"/>
        <v>0</v>
      </c>
      <c r="AV849" s="211">
        <f t="shared" si="527"/>
        <v>0</v>
      </c>
      <c r="AW849" s="212">
        <f t="shared" si="538"/>
        <v>0</v>
      </c>
      <c r="AX849" s="213">
        <f t="shared" si="539"/>
        <v>0</v>
      </c>
      <c r="AY849" s="222" t="str">
        <f t="shared" si="540"/>
        <v>-</v>
      </c>
      <c r="AZ849" s="210">
        <f>_xlfn.MAXIFS(Y!$F$61:$J$61, Y!$F$61:$J$61, "&lt;="&amp;AY849)</f>
        <v>0</v>
      </c>
      <c r="BA849" s="210" cm="1">
        <f t="array" ref="BA849">IFERROR(IF(AW849&gt;0, INDEX(Appliances, $W849, MATCH($AQ849, Y!$F$61:$J$61, 0)+3),0), 0)</f>
        <v>0</v>
      </c>
      <c r="BB849" s="64"/>
    </row>
    <row r="850" spans="1:54" s="264" customFormat="1" ht="12" x14ac:dyDescent="0.2">
      <c r="A850" s="64"/>
      <c r="B850" s="251">
        <v>828</v>
      </c>
      <c r="C850" s="255"/>
      <c r="D850" s="255"/>
      <c r="E850" s="256"/>
      <c r="F850" s="257" t="str">
        <f>IFERROR(VLOOKUP(E850, Z!$A$2:$C$4127, 3, FALSE), "")</f>
        <v/>
      </c>
      <c r="G850" s="258"/>
      <c r="H850" s="255"/>
      <c r="I850" s="255"/>
      <c r="J850" s="256"/>
      <c r="K850" s="259"/>
      <c r="L850" s="260"/>
      <c r="M850" s="253">
        <f t="shared" si="522"/>
        <v>0</v>
      </c>
      <c r="N850" s="261"/>
      <c r="O850" s="260"/>
      <c r="P850" s="253">
        <f t="shared" si="528"/>
        <v>0</v>
      </c>
      <c r="Q850" s="261"/>
      <c r="R850" s="260"/>
      <c r="S850" s="262">
        <f t="shared" si="529"/>
        <v>0</v>
      </c>
      <c r="T850" s="268"/>
      <c r="U850" s="263">
        <f t="shared" si="530"/>
        <v>0</v>
      </c>
      <c r="V850" s="64"/>
      <c r="W850" s="210">
        <f t="shared" si="541"/>
        <v>0</v>
      </c>
      <c r="X850" s="210" t="str">
        <f t="shared" si="531"/>
        <v>-</v>
      </c>
      <c r="Y850" s="210" t="e">
        <f>IF(X850, MATCH(J850, Y!$F$62:$H$62, 0), 0)</f>
        <v>#VALUE!</v>
      </c>
      <c r="Z850" s="210" cm="1">
        <f t="array" ref="Z850">IFERROR(IF($X850, INDEX(Appliances, $W850, $Y850+3), 0), 0)</f>
        <v>0</v>
      </c>
      <c r="AA850" s="64"/>
      <c r="AB850" s="211" t="b">
        <f t="shared" si="523"/>
        <v>0</v>
      </c>
      <c r="AC850" s="211" cm="1">
        <f t="array" ref="AC850">IF($AB850, INDEX(Appliances, $W850, 9), 0)</f>
        <v>0</v>
      </c>
      <c r="AD850" s="211" cm="1">
        <f t="array" ref="AD850">IF($AB850, INDEX(Appliances, $W850, 10), 0)</f>
        <v>0</v>
      </c>
      <c r="AE850" s="212">
        <f t="shared" si="532"/>
        <v>0</v>
      </c>
      <c r="AF850" s="213">
        <f t="shared" si="533"/>
        <v>0</v>
      </c>
      <c r="AG850" s="222" t="str">
        <f t="shared" si="534"/>
        <v>-</v>
      </c>
      <c r="AH850" s="210">
        <f>_xlfn.MAXIFS(Y!$F$61:$J$61, Y!$F$61:$J$61, "&lt;="&amp;AG850)</f>
        <v>0</v>
      </c>
      <c r="AI850" s="210" cm="1">
        <f t="array" ref="AI850">IFERROR(IF(AE850&gt;0, INDEX(Appliances, $W850, MATCH($AH850, Y!$F$61:$J$61, 0)+3),0), 0)</f>
        <v>0</v>
      </c>
      <c r="AJ850" s="64"/>
      <c r="AK850" s="211" t="b">
        <f t="shared" si="524"/>
        <v>0</v>
      </c>
      <c r="AL850" s="211" cm="1">
        <f t="array" ref="AL850">IF($AK850, INDEX(Appliances, $W850, 9), 0)</f>
        <v>0</v>
      </c>
      <c r="AM850" s="211" cm="1">
        <f t="array" ref="AM850">IF($AK850, INDEX(Appliances, $W850, 10), 0)</f>
        <v>0</v>
      </c>
      <c r="AN850" s="212">
        <f t="shared" si="535"/>
        <v>0</v>
      </c>
      <c r="AO850" s="213">
        <f t="shared" si="536"/>
        <v>0</v>
      </c>
      <c r="AP850" s="222" t="str">
        <f t="shared" si="537"/>
        <v>-</v>
      </c>
      <c r="AQ850" s="210">
        <f>_xlfn.MAXIFS(Y!$F$61:$J$61, Y!$F$61:$J$61, "&lt;="&amp;AP850)</f>
        <v>0</v>
      </c>
      <c r="AR850" s="210" cm="1">
        <f t="array" ref="AR850">IFERROR(IF(AN850&gt;0, INDEX(Appliances, $W850, MATCH($AQ850, Y!$F$61:$J$61, 0)+3),0), 0)</f>
        <v>0</v>
      </c>
      <c r="AS850" s="64"/>
      <c r="AT850" s="211" t="b">
        <f t="shared" si="525"/>
        <v>0</v>
      </c>
      <c r="AU850" s="211">
        <f t="shared" si="526"/>
        <v>0</v>
      </c>
      <c r="AV850" s="211">
        <f t="shared" si="527"/>
        <v>0</v>
      </c>
      <c r="AW850" s="212">
        <f t="shared" si="538"/>
        <v>0</v>
      </c>
      <c r="AX850" s="213">
        <f t="shared" si="539"/>
        <v>0</v>
      </c>
      <c r="AY850" s="222" t="str">
        <f t="shared" si="540"/>
        <v>-</v>
      </c>
      <c r="AZ850" s="210">
        <f>_xlfn.MAXIFS(Y!$F$61:$J$61, Y!$F$61:$J$61, "&lt;="&amp;AY850)</f>
        <v>0</v>
      </c>
      <c r="BA850" s="210" cm="1">
        <f t="array" ref="BA850">IFERROR(IF(AW850&gt;0, INDEX(Appliances, $W850, MATCH($AQ850, Y!$F$61:$J$61, 0)+3),0), 0)</f>
        <v>0</v>
      </c>
      <c r="BB850" s="64"/>
    </row>
    <row r="851" spans="1:54" s="264" customFormat="1" ht="12" x14ac:dyDescent="0.2">
      <c r="A851" s="64"/>
      <c r="B851" s="251">
        <v>829</v>
      </c>
      <c r="C851" s="255"/>
      <c r="D851" s="255"/>
      <c r="E851" s="256"/>
      <c r="F851" s="257" t="str">
        <f>IFERROR(VLOOKUP(E851, Z!$A$2:$C$4127, 3, FALSE), "")</f>
        <v/>
      </c>
      <c r="G851" s="258"/>
      <c r="H851" s="255"/>
      <c r="I851" s="255"/>
      <c r="J851" s="256"/>
      <c r="K851" s="259"/>
      <c r="L851" s="260"/>
      <c r="M851" s="253">
        <f t="shared" si="522"/>
        <v>0</v>
      </c>
      <c r="N851" s="261"/>
      <c r="O851" s="260"/>
      <c r="P851" s="253">
        <f t="shared" si="528"/>
        <v>0</v>
      </c>
      <c r="Q851" s="261"/>
      <c r="R851" s="260"/>
      <c r="S851" s="262">
        <f t="shared" si="529"/>
        <v>0</v>
      </c>
      <c r="T851" s="268"/>
      <c r="U851" s="263">
        <f t="shared" si="530"/>
        <v>0</v>
      </c>
      <c r="V851" s="64"/>
      <c r="W851" s="210">
        <f t="shared" si="541"/>
        <v>0</v>
      </c>
      <c r="X851" s="210" t="str">
        <f t="shared" si="531"/>
        <v>-</v>
      </c>
      <c r="Y851" s="210" t="e">
        <f>IF(X851, MATCH(J851, Y!$F$62:$H$62, 0), 0)</f>
        <v>#VALUE!</v>
      </c>
      <c r="Z851" s="210" cm="1">
        <f t="array" ref="Z851">IFERROR(IF($X851, INDEX(Appliances, $W851, $Y851+3), 0), 0)</f>
        <v>0</v>
      </c>
      <c r="AA851" s="64"/>
      <c r="AB851" s="211" t="b">
        <f t="shared" si="523"/>
        <v>0</v>
      </c>
      <c r="AC851" s="211" cm="1">
        <f t="array" ref="AC851">IF($AB851, INDEX(Appliances, $W851, 9), 0)</f>
        <v>0</v>
      </c>
      <c r="AD851" s="211" cm="1">
        <f t="array" ref="AD851">IF($AB851, INDEX(Appliances, $W851, 10), 0)</f>
        <v>0</v>
      </c>
      <c r="AE851" s="212">
        <f t="shared" si="532"/>
        <v>0</v>
      </c>
      <c r="AF851" s="213">
        <f t="shared" si="533"/>
        <v>0</v>
      </c>
      <c r="AG851" s="222" t="str">
        <f t="shared" si="534"/>
        <v>-</v>
      </c>
      <c r="AH851" s="210">
        <f>_xlfn.MAXIFS(Y!$F$61:$J$61, Y!$F$61:$J$61, "&lt;="&amp;AG851)</f>
        <v>0</v>
      </c>
      <c r="AI851" s="210" cm="1">
        <f t="array" ref="AI851">IFERROR(IF(AE851&gt;0, INDEX(Appliances, $W851, MATCH($AH851, Y!$F$61:$J$61, 0)+3),0), 0)</f>
        <v>0</v>
      </c>
      <c r="AJ851" s="64"/>
      <c r="AK851" s="211" t="b">
        <f t="shared" si="524"/>
        <v>0</v>
      </c>
      <c r="AL851" s="211" cm="1">
        <f t="array" ref="AL851">IF($AK851, INDEX(Appliances, $W851, 9), 0)</f>
        <v>0</v>
      </c>
      <c r="AM851" s="211" cm="1">
        <f t="array" ref="AM851">IF($AK851, INDEX(Appliances, $W851, 10), 0)</f>
        <v>0</v>
      </c>
      <c r="AN851" s="212">
        <f t="shared" si="535"/>
        <v>0</v>
      </c>
      <c r="AO851" s="213">
        <f t="shared" si="536"/>
        <v>0</v>
      </c>
      <c r="AP851" s="222" t="str">
        <f t="shared" si="537"/>
        <v>-</v>
      </c>
      <c r="AQ851" s="210">
        <f>_xlfn.MAXIFS(Y!$F$61:$J$61, Y!$F$61:$J$61, "&lt;="&amp;AP851)</f>
        <v>0</v>
      </c>
      <c r="AR851" s="210" cm="1">
        <f t="array" ref="AR851">IFERROR(IF(AN851&gt;0, INDEX(Appliances, $W851, MATCH($AQ851, Y!$F$61:$J$61, 0)+3),0), 0)</f>
        <v>0</v>
      </c>
      <c r="AS851" s="64"/>
      <c r="AT851" s="211" t="b">
        <f t="shared" si="525"/>
        <v>0</v>
      </c>
      <c r="AU851" s="211">
        <f t="shared" si="526"/>
        <v>0</v>
      </c>
      <c r="AV851" s="211">
        <f t="shared" si="527"/>
        <v>0</v>
      </c>
      <c r="AW851" s="212">
        <f t="shared" si="538"/>
        <v>0</v>
      </c>
      <c r="AX851" s="213">
        <f t="shared" si="539"/>
        <v>0</v>
      </c>
      <c r="AY851" s="222" t="str">
        <f t="shared" si="540"/>
        <v>-</v>
      </c>
      <c r="AZ851" s="210">
        <f>_xlfn.MAXIFS(Y!$F$61:$J$61, Y!$F$61:$J$61, "&lt;="&amp;AY851)</f>
        <v>0</v>
      </c>
      <c r="BA851" s="210" cm="1">
        <f t="array" ref="BA851">IFERROR(IF(AW851&gt;0, INDEX(Appliances, $W851, MATCH($AQ851, Y!$F$61:$J$61, 0)+3),0), 0)</f>
        <v>0</v>
      </c>
      <c r="BB851" s="64"/>
    </row>
    <row r="852" spans="1:54" s="264" customFormat="1" ht="12" x14ac:dyDescent="0.2">
      <c r="A852" s="64"/>
      <c r="B852" s="251">
        <v>830</v>
      </c>
      <c r="C852" s="255"/>
      <c r="D852" s="255"/>
      <c r="E852" s="256"/>
      <c r="F852" s="257" t="str">
        <f>IFERROR(VLOOKUP(E852, Z!$A$2:$C$4127, 3, FALSE), "")</f>
        <v/>
      </c>
      <c r="G852" s="258"/>
      <c r="H852" s="255"/>
      <c r="I852" s="255"/>
      <c r="J852" s="256"/>
      <c r="K852" s="259"/>
      <c r="L852" s="260"/>
      <c r="M852" s="253">
        <f t="shared" si="522"/>
        <v>0</v>
      </c>
      <c r="N852" s="261"/>
      <c r="O852" s="260"/>
      <c r="P852" s="253">
        <f t="shared" si="528"/>
        <v>0</v>
      </c>
      <c r="Q852" s="261"/>
      <c r="R852" s="260"/>
      <c r="S852" s="262">
        <f t="shared" si="529"/>
        <v>0</v>
      </c>
      <c r="T852" s="268"/>
      <c r="U852" s="263">
        <f t="shared" si="530"/>
        <v>0</v>
      </c>
      <c r="V852" s="64"/>
      <c r="W852" s="210">
        <f t="shared" si="541"/>
        <v>0</v>
      </c>
      <c r="X852" s="210" t="str">
        <f t="shared" si="531"/>
        <v>-</v>
      </c>
      <c r="Y852" s="210" t="e">
        <f>IF(X852, MATCH(J852, Y!$F$62:$H$62, 0), 0)</f>
        <v>#VALUE!</v>
      </c>
      <c r="Z852" s="210" cm="1">
        <f t="array" ref="Z852">IFERROR(IF($X852, INDEX(Appliances, $W852, $Y852+3), 0), 0)</f>
        <v>0</v>
      </c>
      <c r="AA852" s="64"/>
      <c r="AB852" s="211" t="b">
        <f t="shared" si="523"/>
        <v>0</v>
      </c>
      <c r="AC852" s="211" cm="1">
        <f t="array" ref="AC852">IF($AB852, INDEX(Appliances, $W852, 9), 0)</f>
        <v>0</v>
      </c>
      <c r="AD852" s="211" cm="1">
        <f t="array" ref="AD852">IF($AB852, INDEX(Appliances, $W852, 10), 0)</f>
        <v>0</v>
      </c>
      <c r="AE852" s="212">
        <f t="shared" si="532"/>
        <v>0</v>
      </c>
      <c r="AF852" s="213">
        <f t="shared" si="533"/>
        <v>0</v>
      </c>
      <c r="AG852" s="222" t="str">
        <f t="shared" si="534"/>
        <v>-</v>
      </c>
      <c r="AH852" s="210">
        <f>_xlfn.MAXIFS(Y!$F$61:$J$61, Y!$F$61:$J$61, "&lt;="&amp;AG852)</f>
        <v>0</v>
      </c>
      <c r="AI852" s="210" cm="1">
        <f t="array" ref="AI852">IFERROR(IF(AE852&gt;0, INDEX(Appliances, $W852, MATCH($AH852, Y!$F$61:$J$61, 0)+3),0), 0)</f>
        <v>0</v>
      </c>
      <c r="AJ852" s="64"/>
      <c r="AK852" s="211" t="b">
        <f t="shared" si="524"/>
        <v>0</v>
      </c>
      <c r="AL852" s="211" cm="1">
        <f t="array" ref="AL852">IF($AK852, INDEX(Appliances, $W852, 9), 0)</f>
        <v>0</v>
      </c>
      <c r="AM852" s="211" cm="1">
        <f t="array" ref="AM852">IF($AK852, INDEX(Appliances, $W852, 10), 0)</f>
        <v>0</v>
      </c>
      <c r="AN852" s="212">
        <f t="shared" si="535"/>
        <v>0</v>
      </c>
      <c r="AO852" s="213">
        <f t="shared" si="536"/>
        <v>0</v>
      </c>
      <c r="AP852" s="222" t="str">
        <f t="shared" si="537"/>
        <v>-</v>
      </c>
      <c r="AQ852" s="210">
        <f>_xlfn.MAXIFS(Y!$F$61:$J$61, Y!$F$61:$J$61, "&lt;="&amp;AP852)</f>
        <v>0</v>
      </c>
      <c r="AR852" s="210" cm="1">
        <f t="array" ref="AR852">IFERROR(IF(AN852&gt;0, INDEX(Appliances, $W852, MATCH($AQ852, Y!$F$61:$J$61, 0)+3),0), 0)</f>
        <v>0</v>
      </c>
      <c r="AS852" s="64"/>
      <c r="AT852" s="211" t="b">
        <f t="shared" si="525"/>
        <v>0</v>
      </c>
      <c r="AU852" s="211">
        <f t="shared" si="526"/>
        <v>0</v>
      </c>
      <c r="AV852" s="211">
        <f t="shared" si="527"/>
        <v>0</v>
      </c>
      <c r="AW852" s="212">
        <f t="shared" si="538"/>
        <v>0</v>
      </c>
      <c r="AX852" s="213">
        <f t="shared" si="539"/>
        <v>0</v>
      </c>
      <c r="AY852" s="222" t="str">
        <f t="shared" si="540"/>
        <v>-</v>
      </c>
      <c r="AZ852" s="210">
        <f>_xlfn.MAXIFS(Y!$F$61:$J$61, Y!$F$61:$J$61, "&lt;="&amp;AY852)</f>
        <v>0</v>
      </c>
      <c r="BA852" s="210" cm="1">
        <f t="array" ref="BA852">IFERROR(IF(AW852&gt;0, INDEX(Appliances, $W852, MATCH($AQ852, Y!$F$61:$J$61, 0)+3),0), 0)</f>
        <v>0</v>
      </c>
      <c r="BB852" s="64"/>
    </row>
    <row r="853" spans="1:54" s="264" customFormat="1" ht="12" x14ac:dyDescent="0.2">
      <c r="A853" s="64"/>
      <c r="B853" s="251">
        <v>831</v>
      </c>
      <c r="C853" s="255"/>
      <c r="D853" s="255"/>
      <c r="E853" s="256"/>
      <c r="F853" s="257" t="str">
        <f>IFERROR(VLOOKUP(E853, Z!$A$2:$C$4127, 3, FALSE), "")</f>
        <v/>
      </c>
      <c r="G853" s="258"/>
      <c r="H853" s="255"/>
      <c r="I853" s="255"/>
      <c r="J853" s="256"/>
      <c r="K853" s="259"/>
      <c r="L853" s="260"/>
      <c r="M853" s="253">
        <f t="shared" si="522"/>
        <v>0</v>
      </c>
      <c r="N853" s="261"/>
      <c r="O853" s="260"/>
      <c r="P853" s="253">
        <f t="shared" si="528"/>
        <v>0</v>
      </c>
      <c r="Q853" s="261"/>
      <c r="R853" s="260"/>
      <c r="S853" s="262">
        <f t="shared" si="529"/>
        <v>0</v>
      </c>
      <c r="T853" s="268"/>
      <c r="U853" s="263">
        <f t="shared" si="530"/>
        <v>0</v>
      </c>
      <c r="V853" s="64"/>
      <c r="W853" s="210">
        <f t="shared" si="541"/>
        <v>0</v>
      </c>
      <c r="X853" s="210" t="str">
        <f t="shared" si="531"/>
        <v>-</v>
      </c>
      <c r="Y853" s="210" t="e">
        <f>IF(X853, MATCH(J853, Y!$F$62:$H$62, 0), 0)</f>
        <v>#VALUE!</v>
      </c>
      <c r="Z853" s="210" cm="1">
        <f t="array" ref="Z853">IFERROR(IF($X853, INDEX(Appliances, $W853, $Y853+3), 0), 0)</f>
        <v>0</v>
      </c>
      <c r="AA853" s="64"/>
      <c r="AB853" s="211" t="b">
        <f t="shared" si="523"/>
        <v>0</v>
      </c>
      <c r="AC853" s="211" cm="1">
        <f t="array" ref="AC853">IF($AB853, INDEX(Appliances, $W853, 9), 0)</f>
        <v>0</v>
      </c>
      <c r="AD853" s="211" cm="1">
        <f t="array" ref="AD853">IF($AB853, INDEX(Appliances, $W853, 10), 0)</f>
        <v>0</v>
      </c>
      <c r="AE853" s="212">
        <f t="shared" si="532"/>
        <v>0</v>
      </c>
      <c r="AF853" s="213">
        <f t="shared" si="533"/>
        <v>0</v>
      </c>
      <c r="AG853" s="222" t="str">
        <f t="shared" si="534"/>
        <v>-</v>
      </c>
      <c r="AH853" s="210">
        <f>_xlfn.MAXIFS(Y!$F$61:$J$61, Y!$F$61:$J$61, "&lt;="&amp;AG853)</f>
        <v>0</v>
      </c>
      <c r="AI853" s="210" cm="1">
        <f t="array" ref="AI853">IFERROR(IF(AE853&gt;0, INDEX(Appliances, $W853, MATCH($AH853, Y!$F$61:$J$61, 0)+3),0), 0)</f>
        <v>0</v>
      </c>
      <c r="AJ853" s="64"/>
      <c r="AK853" s="211" t="b">
        <f t="shared" si="524"/>
        <v>0</v>
      </c>
      <c r="AL853" s="211" cm="1">
        <f t="array" ref="AL853">IF($AK853, INDEX(Appliances, $W853, 9), 0)</f>
        <v>0</v>
      </c>
      <c r="AM853" s="211" cm="1">
        <f t="array" ref="AM853">IF($AK853, INDEX(Appliances, $W853, 10), 0)</f>
        <v>0</v>
      </c>
      <c r="AN853" s="212">
        <f t="shared" si="535"/>
        <v>0</v>
      </c>
      <c r="AO853" s="213">
        <f t="shared" si="536"/>
        <v>0</v>
      </c>
      <c r="AP853" s="222" t="str">
        <f t="shared" si="537"/>
        <v>-</v>
      </c>
      <c r="AQ853" s="210">
        <f>_xlfn.MAXIFS(Y!$F$61:$J$61, Y!$F$61:$J$61, "&lt;="&amp;AP853)</f>
        <v>0</v>
      </c>
      <c r="AR853" s="210" cm="1">
        <f t="array" ref="AR853">IFERROR(IF(AN853&gt;0, INDEX(Appliances, $W853, MATCH($AQ853, Y!$F$61:$J$61, 0)+3),0), 0)</f>
        <v>0</v>
      </c>
      <c r="AS853" s="64"/>
      <c r="AT853" s="211" t="b">
        <f t="shared" si="525"/>
        <v>0</v>
      </c>
      <c r="AU853" s="211">
        <f t="shared" si="526"/>
        <v>0</v>
      </c>
      <c r="AV853" s="211">
        <f t="shared" si="527"/>
        <v>0</v>
      </c>
      <c r="AW853" s="212">
        <f t="shared" si="538"/>
        <v>0</v>
      </c>
      <c r="AX853" s="213">
        <f t="shared" si="539"/>
        <v>0</v>
      </c>
      <c r="AY853" s="222" t="str">
        <f t="shared" si="540"/>
        <v>-</v>
      </c>
      <c r="AZ853" s="210">
        <f>_xlfn.MAXIFS(Y!$F$61:$J$61, Y!$F$61:$J$61, "&lt;="&amp;AY853)</f>
        <v>0</v>
      </c>
      <c r="BA853" s="210" cm="1">
        <f t="array" ref="BA853">IFERROR(IF(AW853&gt;0, INDEX(Appliances, $W853, MATCH($AQ853, Y!$F$61:$J$61, 0)+3),0), 0)</f>
        <v>0</v>
      </c>
      <c r="BB853" s="64"/>
    </row>
    <row r="854" spans="1:54" s="264" customFormat="1" ht="12" x14ac:dyDescent="0.2">
      <c r="A854" s="64"/>
      <c r="B854" s="251">
        <v>832</v>
      </c>
      <c r="C854" s="255"/>
      <c r="D854" s="255"/>
      <c r="E854" s="256"/>
      <c r="F854" s="257" t="str">
        <f>IFERROR(VLOOKUP(E854, Z!$A$2:$C$4127, 3, FALSE), "")</f>
        <v/>
      </c>
      <c r="G854" s="258"/>
      <c r="H854" s="255"/>
      <c r="I854" s="255"/>
      <c r="J854" s="256"/>
      <c r="K854" s="259"/>
      <c r="L854" s="260"/>
      <c r="M854" s="253">
        <f t="shared" ref="M854:M917" si="542">$AF854</f>
        <v>0</v>
      </c>
      <c r="N854" s="261"/>
      <c r="O854" s="260"/>
      <c r="P854" s="253">
        <f t="shared" si="528"/>
        <v>0</v>
      </c>
      <c r="Q854" s="261"/>
      <c r="R854" s="260"/>
      <c r="S854" s="262">
        <f t="shared" si="529"/>
        <v>0</v>
      </c>
      <c r="T854" s="268"/>
      <c r="U854" s="263">
        <f t="shared" si="530"/>
        <v>0</v>
      </c>
      <c r="V854" s="64"/>
      <c r="W854" s="210">
        <f t="shared" si="541"/>
        <v>0</v>
      </c>
      <c r="X854" s="210" t="str">
        <f t="shared" si="531"/>
        <v>-</v>
      </c>
      <c r="Y854" s="210" t="e">
        <f>IF(X854, MATCH(J854, Y!$F$62:$H$62, 0), 0)</f>
        <v>#VALUE!</v>
      </c>
      <c r="Z854" s="210" cm="1">
        <f t="array" ref="Z854">IFERROR(IF($X854, INDEX(Appliances, $W854, $Y854+3), 0), 0)</f>
        <v>0</v>
      </c>
      <c r="AA854" s="64"/>
      <c r="AB854" s="211" t="b">
        <f t="shared" si="523"/>
        <v>0</v>
      </c>
      <c r="AC854" s="211" cm="1">
        <f t="array" ref="AC854">IF($AB854, INDEX(Appliances, $W854, 9), 0)</f>
        <v>0</v>
      </c>
      <c r="AD854" s="211" cm="1">
        <f t="array" ref="AD854">IF($AB854, INDEX(Appliances, $W854, 10), 0)</f>
        <v>0</v>
      </c>
      <c r="AE854" s="212">
        <f t="shared" si="532"/>
        <v>0</v>
      </c>
      <c r="AF854" s="213">
        <f t="shared" si="533"/>
        <v>0</v>
      </c>
      <c r="AG854" s="222" t="str">
        <f t="shared" si="534"/>
        <v>-</v>
      </c>
      <c r="AH854" s="210">
        <f>_xlfn.MAXIFS(Y!$F$61:$J$61, Y!$F$61:$J$61, "&lt;="&amp;AG854)</f>
        <v>0</v>
      </c>
      <c r="AI854" s="210" cm="1">
        <f t="array" ref="AI854">IFERROR(IF(AE854&gt;0, INDEX(Appliances, $W854, MATCH($AH854, Y!$F$61:$J$61, 0)+3),0), 0)</f>
        <v>0</v>
      </c>
      <c r="AJ854" s="64"/>
      <c r="AK854" s="211" t="b">
        <f t="shared" si="524"/>
        <v>0</v>
      </c>
      <c r="AL854" s="211" cm="1">
        <f t="array" ref="AL854">IF($AK854, INDEX(Appliances, $W854, 9), 0)</f>
        <v>0</v>
      </c>
      <c r="AM854" s="211" cm="1">
        <f t="array" ref="AM854">IF($AK854, INDEX(Appliances, $W854, 10), 0)</f>
        <v>0</v>
      </c>
      <c r="AN854" s="212">
        <f t="shared" si="535"/>
        <v>0</v>
      </c>
      <c r="AO854" s="213">
        <f t="shared" si="536"/>
        <v>0</v>
      </c>
      <c r="AP854" s="222" t="str">
        <f t="shared" si="537"/>
        <v>-</v>
      </c>
      <c r="AQ854" s="210">
        <f>_xlfn.MAXIFS(Y!$F$61:$J$61, Y!$F$61:$J$61, "&lt;="&amp;AP854)</f>
        <v>0</v>
      </c>
      <c r="AR854" s="210" cm="1">
        <f t="array" ref="AR854">IFERROR(IF(AN854&gt;0, INDEX(Appliances, $W854, MATCH($AQ854, Y!$F$61:$J$61, 0)+3),0), 0)</f>
        <v>0</v>
      </c>
      <c r="AS854" s="64"/>
      <c r="AT854" s="211" t="b">
        <f t="shared" si="525"/>
        <v>0</v>
      </c>
      <c r="AU854" s="211">
        <f t="shared" si="526"/>
        <v>0</v>
      </c>
      <c r="AV854" s="211">
        <f t="shared" si="527"/>
        <v>0</v>
      </c>
      <c r="AW854" s="212">
        <f t="shared" si="538"/>
        <v>0</v>
      </c>
      <c r="AX854" s="213">
        <f t="shared" si="539"/>
        <v>0</v>
      </c>
      <c r="AY854" s="222" t="str">
        <f t="shared" si="540"/>
        <v>-</v>
      </c>
      <c r="AZ854" s="210">
        <f>_xlfn.MAXIFS(Y!$F$61:$J$61, Y!$F$61:$J$61, "&lt;="&amp;AY854)</f>
        <v>0</v>
      </c>
      <c r="BA854" s="210" cm="1">
        <f t="array" ref="BA854">IFERROR(IF(AW854&gt;0, INDEX(Appliances, $W854, MATCH($AQ854, Y!$F$61:$J$61, 0)+3),0), 0)</f>
        <v>0</v>
      </c>
      <c r="BB854" s="64"/>
    </row>
    <row r="855" spans="1:54" s="264" customFormat="1" ht="12" x14ac:dyDescent="0.2">
      <c r="A855" s="64"/>
      <c r="B855" s="251">
        <v>833</v>
      </c>
      <c r="C855" s="255"/>
      <c r="D855" s="255"/>
      <c r="E855" s="256"/>
      <c r="F855" s="257" t="str">
        <f>IFERROR(VLOOKUP(E855, Z!$A$2:$C$4127, 3, FALSE), "")</f>
        <v/>
      </c>
      <c r="G855" s="258"/>
      <c r="H855" s="255"/>
      <c r="I855" s="255"/>
      <c r="J855" s="256"/>
      <c r="K855" s="259"/>
      <c r="L855" s="260"/>
      <c r="M855" s="253">
        <f t="shared" si="542"/>
        <v>0</v>
      </c>
      <c r="N855" s="261"/>
      <c r="O855" s="260"/>
      <c r="P855" s="253">
        <f t="shared" si="528"/>
        <v>0</v>
      </c>
      <c r="Q855" s="261"/>
      <c r="R855" s="260"/>
      <c r="S855" s="262">
        <f t="shared" si="529"/>
        <v>0</v>
      </c>
      <c r="T855" s="268"/>
      <c r="U855" s="263">
        <f t="shared" si="530"/>
        <v>0</v>
      </c>
      <c r="V855" s="64"/>
      <c r="W855" s="210">
        <f t="shared" si="541"/>
        <v>0</v>
      </c>
      <c r="X855" s="210" t="str">
        <f t="shared" si="531"/>
        <v>-</v>
      </c>
      <c r="Y855" s="210" t="e">
        <f>IF(X855, MATCH(J855, Y!$F$62:$H$62, 0), 0)</f>
        <v>#VALUE!</v>
      </c>
      <c r="Z855" s="210" cm="1">
        <f t="array" ref="Z855">IFERROR(IF($X855, INDEX(Appliances, $W855, $Y855+3), 0), 0)</f>
        <v>0</v>
      </c>
      <c r="AA855" s="64"/>
      <c r="AB855" s="211" t="b">
        <f t="shared" ref="AB855:AB918" si="543">IF(OR($W855=9, $W855&gt;=12), TRUE, FALSE)</f>
        <v>0</v>
      </c>
      <c r="AC855" s="211" cm="1">
        <f t="array" ref="AC855">IF($AB855, INDEX(Appliances, $W855, 9), 0)</f>
        <v>0</v>
      </c>
      <c r="AD855" s="211" cm="1">
        <f t="array" ref="AD855">IF($AB855, INDEX(Appliances, $W855, 10), 0)</f>
        <v>0</v>
      </c>
      <c r="AE855" s="212">
        <f t="shared" si="532"/>
        <v>0</v>
      </c>
      <c r="AF855" s="213">
        <f t="shared" si="533"/>
        <v>0</v>
      </c>
      <c r="AG855" s="222" t="str">
        <f t="shared" si="534"/>
        <v>-</v>
      </c>
      <c r="AH855" s="210">
        <f>_xlfn.MAXIFS(Y!$F$61:$J$61, Y!$F$61:$J$61, "&lt;="&amp;AG855)</f>
        <v>0</v>
      </c>
      <c r="AI855" s="210" cm="1">
        <f t="array" ref="AI855">IFERROR(IF(AE855&gt;0, INDEX(Appliances, $W855, MATCH($AH855, Y!$F$61:$J$61, 0)+3),0), 0)</f>
        <v>0</v>
      </c>
      <c r="AJ855" s="64"/>
      <c r="AK855" s="211" t="b">
        <f t="shared" ref="AK855:AK918" si="544">IF($W855=11, TRUE, FALSE)</f>
        <v>0</v>
      </c>
      <c r="AL855" s="211" cm="1">
        <f t="array" ref="AL855">IF($AK855, INDEX(Appliances, $W855, 9), 0)</f>
        <v>0</v>
      </c>
      <c r="AM855" s="211" cm="1">
        <f t="array" ref="AM855">IF($AK855, INDEX(Appliances, $W855, 10), 0)</f>
        <v>0</v>
      </c>
      <c r="AN855" s="212">
        <f t="shared" si="535"/>
        <v>0</v>
      </c>
      <c r="AO855" s="213">
        <f t="shared" si="536"/>
        <v>0</v>
      </c>
      <c r="AP855" s="222" t="str">
        <f t="shared" si="537"/>
        <v>-</v>
      </c>
      <c r="AQ855" s="210">
        <f>_xlfn.MAXIFS(Y!$F$61:$J$61, Y!$F$61:$J$61, "&lt;="&amp;AP855)</f>
        <v>0</v>
      </c>
      <c r="AR855" s="210" cm="1">
        <f t="array" ref="AR855">IFERROR(IF(AN855&gt;0, INDEX(Appliances, $W855, MATCH($AQ855, Y!$F$61:$J$61, 0)+3),0), 0)</f>
        <v>0</v>
      </c>
      <c r="AS855" s="64"/>
      <c r="AT855" s="211" t="b">
        <f t="shared" ref="AT855:AT918" si="545">IF(OR($W855=11, $W855=10), TRUE, FALSE)</f>
        <v>0</v>
      </c>
      <c r="AU855" s="211">
        <f t="shared" si="526"/>
        <v>0</v>
      </c>
      <c r="AV855" s="211">
        <f t="shared" si="527"/>
        <v>0</v>
      </c>
      <c r="AW855" s="212">
        <f t="shared" si="538"/>
        <v>0</v>
      </c>
      <c r="AX855" s="213">
        <f t="shared" si="539"/>
        <v>0</v>
      </c>
      <c r="AY855" s="222" t="str">
        <f t="shared" si="540"/>
        <v>-</v>
      </c>
      <c r="AZ855" s="210">
        <f>_xlfn.MAXIFS(Y!$F$61:$J$61, Y!$F$61:$J$61, "&lt;="&amp;AY855)</f>
        <v>0</v>
      </c>
      <c r="BA855" s="210" cm="1">
        <f t="array" ref="BA855">IFERROR(IF(AW855&gt;0, INDEX(Appliances, $W855, MATCH($AQ855, Y!$F$61:$J$61, 0)+3),0), 0)</f>
        <v>0</v>
      </c>
      <c r="BB855" s="64"/>
    </row>
    <row r="856" spans="1:54" s="264" customFormat="1" ht="12" x14ac:dyDescent="0.2">
      <c r="A856" s="64"/>
      <c r="B856" s="251">
        <v>834</v>
      </c>
      <c r="C856" s="255"/>
      <c r="D856" s="255"/>
      <c r="E856" s="256"/>
      <c r="F856" s="257" t="str">
        <f>IFERROR(VLOOKUP(E856, Z!$A$2:$C$4127, 3, FALSE), "")</f>
        <v/>
      </c>
      <c r="G856" s="258"/>
      <c r="H856" s="255"/>
      <c r="I856" s="255"/>
      <c r="J856" s="256"/>
      <c r="K856" s="259"/>
      <c r="L856" s="260"/>
      <c r="M856" s="253">
        <f t="shared" si="542"/>
        <v>0</v>
      </c>
      <c r="N856" s="261"/>
      <c r="O856" s="260"/>
      <c r="P856" s="253">
        <f t="shared" si="528"/>
        <v>0</v>
      </c>
      <c r="Q856" s="261"/>
      <c r="R856" s="260"/>
      <c r="S856" s="262">
        <f t="shared" si="529"/>
        <v>0</v>
      </c>
      <c r="T856" s="268"/>
      <c r="U856" s="263">
        <f t="shared" si="530"/>
        <v>0</v>
      </c>
      <c r="V856" s="64"/>
      <c r="W856" s="210">
        <f t="shared" si="541"/>
        <v>0</v>
      </c>
      <c r="X856" s="210" t="str">
        <f t="shared" si="531"/>
        <v>-</v>
      </c>
      <c r="Y856" s="210" t="e">
        <f>IF(X856, MATCH(J856, Y!$F$62:$H$62, 0), 0)</f>
        <v>#VALUE!</v>
      </c>
      <c r="Z856" s="210" cm="1">
        <f t="array" ref="Z856">IFERROR(IF($X856, INDEX(Appliances, $W856, $Y856+3), 0), 0)</f>
        <v>0</v>
      </c>
      <c r="AA856" s="64"/>
      <c r="AB856" s="211" t="b">
        <f t="shared" si="543"/>
        <v>0</v>
      </c>
      <c r="AC856" s="211" cm="1">
        <f t="array" ref="AC856">IF($AB856, INDEX(Appliances, $W856, 9), 0)</f>
        <v>0</v>
      </c>
      <c r="AD856" s="211" cm="1">
        <f t="array" ref="AD856">IF($AB856, INDEX(Appliances, $W856, 10), 0)</f>
        <v>0</v>
      </c>
      <c r="AE856" s="212">
        <f t="shared" si="532"/>
        <v>0</v>
      </c>
      <c r="AF856" s="213">
        <f t="shared" si="533"/>
        <v>0</v>
      </c>
      <c r="AG856" s="222" t="str">
        <f t="shared" si="534"/>
        <v>-</v>
      </c>
      <c r="AH856" s="210">
        <f>_xlfn.MAXIFS(Y!$F$61:$J$61, Y!$F$61:$J$61, "&lt;="&amp;AG856)</f>
        <v>0</v>
      </c>
      <c r="AI856" s="210" cm="1">
        <f t="array" ref="AI856">IFERROR(IF(AE856&gt;0, INDEX(Appliances, $W856, MATCH($AH856, Y!$F$61:$J$61, 0)+3),0), 0)</f>
        <v>0</v>
      </c>
      <c r="AJ856" s="64"/>
      <c r="AK856" s="211" t="b">
        <f t="shared" si="544"/>
        <v>0</v>
      </c>
      <c r="AL856" s="211" cm="1">
        <f t="array" ref="AL856">IF($AK856, INDEX(Appliances, $W856, 9), 0)</f>
        <v>0</v>
      </c>
      <c r="AM856" s="211" cm="1">
        <f t="array" ref="AM856">IF($AK856, INDEX(Appliances, $W856, 10), 0)</f>
        <v>0</v>
      </c>
      <c r="AN856" s="212">
        <f t="shared" si="535"/>
        <v>0</v>
      </c>
      <c r="AO856" s="213">
        <f t="shared" si="536"/>
        <v>0</v>
      </c>
      <c r="AP856" s="222" t="str">
        <f t="shared" si="537"/>
        <v>-</v>
      </c>
      <c r="AQ856" s="210">
        <f>_xlfn.MAXIFS(Y!$F$61:$J$61, Y!$F$61:$J$61, "&lt;="&amp;AP856)</f>
        <v>0</v>
      </c>
      <c r="AR856" s="210" cm="1">
        <f t="array" ref="AR856">IFERROR(IF(AN856&gt;0, INDEX(Appliances, $W856, MATCH($AQ856, Y!$F$61:$J$61, 0)+3),0), 0)</f>
        <v>0</v>
      </c>
      <c r="AS856" s="64"/>
      <c r="AT856" s="211" t="b">
        <f t="shared" si="545"/>
        <v>0</v>
      </c>
      <c r="AU856" s="211">
        <f t="shared" si="526"/>
        <v>0</v>
      </c>
      <c r="AV856" s="211">
        <f t="shared" si="527"/>
        <v>0</v>
      </c>
      <c r="AW856" s="212">
        <f t="shared" si="538"/>
        <v>0</v>
      </c>
      <c r="AX856" s="213">
        <f t="shared" si="539"/>
        <v>0</v>
      </c>
      <c r="AY856" s="222" t="str">
        <f t="shared" si="540"/>
        <v>-</v>
      </c>
      <c r="AZ856" s="210">
        <f>_xlfn.MAXIFS(Y!$F$61:$J$61, Y!$F$61:$J$61, "&lt;="&amp;AY856)</f>
        <v>0</v>
      </c>
      <c r="BA856" s="210" cm="1">
        <f t="array" ref="BA856">IFERROR(IF(AW856&gt;0, INDEX(Appliances, $W856, MATCH($AQ856, Y!$F$61:$J$61, 0)+3),0), 0)</f>
        <v>0</v>
      </c>
      <c r="BB856" s="64"/>
    </row>
    <row r="857" spans="1:54" s="264" customFormat="1" ht="12" x14ac:dyDescent="0.2">
      <c r="A857" s="64"/>
      <c r="B857" s="251">
        <v>835</v>
      </c>
      <c r="C857" s="255"/>
      <c r="D857" s="255"/>
      <c r="E857" s="256"/>
      <c r="F857" s="257" t="str">
        <f>IFERROR(VLOOKUP(E857, Z!$A$2:$C$4127, 3, FALSE), "")</f>
        <v/>
      </c>
      <c r="G857" s="258"/>
      <c r="H857" s="255"/>
      <c r="I857" s="255"/>
      <c r="J857" s="256"/>
      <c r="K857" s="259"/>
      <c r="L857" s="260"/>
      <c r="M857" s="253">
        <f t="shared" si="542"/>
        <v>0</v>
      </c>
      <c r="N857" s="261"/>
      <c r="O857" s="260"/>
      <c r="P857" s="253">
        <f t="shared" si="528"/>
        <v>0</v>
      </c>
      <c r="Q857" s="261"/>
      <c r="R857" s="260"/>
      <c r="S857" s="262">
        <f t="shared" si="529"/>
        <v>0</v>
      </c>
      <c r="T857" s="268"/>
      <c r="U857" s="263">
        <f t="shared" si="530"/>
        <v>0</v>
      </c>
      <c r="V857" s="64"/>
      <c r="W857" s="210">
        <f t="shared" si="541"/>
        <v>0</v>
      </c>
      <c r="X857" s="210" t="str">
        <f t="shared" si="531"/>
        <v>-</v>
      </c>
      <c r="Y857" s="210" t="e">
        <f>IF(X857, MATCH(J857, Y!$F$62:$H$62, 0), 0)</f>
        <v>#VALUE!</v>
      </c>
      <c r="Z857" s="210" cm="1">
        <f t="array" ref="Z857">IFERROR(IF($X857, INDEX(Appliances, $W857, $Y857+3), 0), 0)</f>
        <v>0</v>
      </c>
      <c r="AA857" s="64"/>
      <c r="AB857" s="211" t="b">
        <f t="shared" si="543"/>
        <v>0</v>
      </c>
      <c r="AC857" s="211" cm="1">
        <f t="array" ref="AC857">IF($AB857, INDEX(Appliances, $W857, 9), 0)</f>
        <v>0</v>
      </c>
      <c r="AD857" s="211" cm="1">
        <f t="array" ref="AD857">IF($AB857, INDEX(Appliances, $W857, 10), 0)</f>
        <v>0</v>
      </c>
      <c r="AE857" s="212">
        <f t="shared" si="532"/>
        <v>0</v>
      </c>
      <c r="AF857" s="213">
        <f t="shared" si="533"/>
        <v>0</v>
      </c>
      <c r="AG857" s="222" t="str">
        <f t="shared" si="534"/>
        <v>-</v>
      </c>
      <c r="AH857" s="210">
        <f>_xlfn.MAXIFS(Y!$F$61:$J$61, Y!$F$61:$J$61, "&lt;="&amp;AG857)</f>
        <v>0</v>
      </c>
      <c r="AI857" s="210" cm="1">
        <f t="array" ref="AI857">IFERROR(IF(AE857&gt;0, INDEX(Appliances, $W857, MATCH($AH857, Y!$F$61:$J$61, 0)+3),0), 0)</f>
        <v>0</v>
      </c>
      <c r="AJ857" s="64"/>
      <c r="AK857" s="211" t="b">
        <f t="shared" si="544"/>
        <v>0</v>
      </c>
      <c r="AL857" s="211" cm="1">
        <f t="array" ref="AL857">IF($AK857, INDEX(Appliances, $W857, 9), 0)</f>
        <v>0</v>
      </c>
      <c r="AM857" s="211" cm="1">
        <f t="array" ref="AM857">IF($AK857, INDEX(Appliances, $W857, 10), 0)</f>
        <v>0</v>
      </c>
      <c r="AN857" s="212">
        <f t="shared" si="535"/>
        <v>0</v>
      </c>
      <c r="AO857" s="213">
        <f t="shared" si="536"/>
        <v>0</v>
      </c>
      <c r="AP857" s="222" t="str">
        <f t="shared" si="537"/>
        <v>-</v>
      </c>
      <c r="AQ857" s="210">
        <f>_xlfn.MAXIFS(Y!$F$61:$J$61, Y!$F$61:$J$61, "&lt;="&amp;AP857)</f>
        <v>0</v>
      </c>
      <c r="AR857" s="210" cm="1">
        <f t="array" ref="AR857">IFERROR(IF(AN857&gt;0, INDEX(Appliances, $W857, MATCH($AQ857, Y!$F$61:$J$61, 0)+3),0), 0)</f>
        <v>0</v>
      </c>
      <c r="AS857" s="64"/>
      <c r="AT857" s="211" t="b">
        <f t="shared" si="545"/>
        <v>0</v>
      </c>
      <c r="AU857" s="211">
        <f t="shared" si="526"/>
        <v>0</v>
      </c>
      <c r="AV857" s="211">
        <f t="shared" si="527"/>
        <v>0</v>
      </c>
      <c r="AW857" s="212">
        <f t="shared" si="538"/>
        <v>0</v>
      </c>
      <c r="AX857" s="213">
        <f t="shared" si="539"/>
        <v>0</v>
      </c>
      <c r="AY857" s="222" t="str">
        <f t="shared" si="540"/>
        <v>-</v>
      </c>
      <c r="AZ857" s="210">
        <f>_xlfn.MAXIFS(Y!$F$61:$J$61, Y!$F$61:$J$61, "&lt;="&amp;AY857)</f>
        <v>0</v>
      </c>
      <c r="BA857" s="210" cm="1">
        <f t="array" ref="BA857">IFERROR(IF(AW857&gt;0, INDEX(Appliances, $W857, MATCH($AQ857, Y!$F$61:$J$61, 0)+3),0), 0)</f>
        <v>0</v>
      </c>
      <c r="BB857" s="64"/>
    </row>
    <row r="858" spans="1:54" s="264" customFormat="1" ht="12" x14ac:dyDescent="0.2">
      <c r="A858" s="64"/>
      <c r="B858" s="251">
        <v>836</v>
      </c>
      <c r="C858" s="255"/>
      <c r="D858" s="255"/>
      <c r="E858" s="256"/>
      <c r="F858" s="257" t="str">
        <f>IFERROR(VLOOKUP(E858, Z!$A$2:$C$4127, 3, FALSE), "")</f>
        <v/>
      </c>
      <c r="G858" s="258"/>
      <c r="H858" s="255"/>
      <c r="I858" s="255"/>
      <c r="J858" s="256"/>
      <c r="K858" s="259"/>
      <c r="L858" s="260"/>
      <c r="M858" s="253">
        <f t="shared" si="542"/>
        <v>0</v>
      </c>
      <c r="N858" s="261"/>
      <c r="O858" s="260"/>
      <c r="P858" s="253">
        <f t="shared" si="528"/>
        <v>0</v>
      </c>
      <c r="Q858" s="261"/>
      <c r="R858" s="260"/>
      <c r="S858" s="262">
        <f t="shared" si="529"/>
        <v>0</v>
      </c>
      <c r="T858" s="268"/>
      <c r="U858" s="263">
        <f t="shared" si="530"/>
        <v>0</v>
      </c>
      <c r="V858" s="64"/>
      <c r="W858" s="210">
        <f t="shared" si="541"/>
        <v>0</v>
      </c>
      <c r="X858" s="210" t="str">
        <f t="shared" si="531"/>
        <v>-</v>
      </c>
      <c r="Y858" s="210" t="e">
        <f>IF(X858, MATCH(J858, Y!$F$62:$H$62, 0), 0)</f>
        <v>#VALUE!</v>
      </c>
      <c r="Z858" s="210" cm="1">
        <f t="array" ref="Z858">IFERROR(IF($X858, INDEX(Appliances, $W858, $Y858+3), 0), 0)</f>
        <v>0</v>
      </c>
      <c r="AA858" s="64"/>
      <c r="AB858" s="211" t="b">
        <f t="shared" si="543"/>
        <v>0</v>
      </c>
      <c r="AC858" s="211" cm="1">
        <f t="array" ref="AC858">IF($AB858, INDEX(Appliances, $W858, 9), 0)</f>
        <v>0</v>
      </c>
      <c r="AD858" s="211" cm="1">
        <f t="array" ref="AD858">IF($AB858, INDEX(Appliances, $W858, 10), 0)</f>
        <v>0</v>
      </c>
      <c r="AE858" s="212">
        <f t="shared" si="532"/>
        <v>0</v>
      </c>
      <c r="AF858" s="213">
        <f t="shared" si="533"/>
        <v>0</v>
      </c>
      <c r="AG858" s="222" t="str">
        <f t="shared" si="534"/>
        <v>-</v>
      </c>
      <c r="AH858" s="210">
        <f>_xlfn.MAXIFS(Y!$F$61:$J$61, Y!$F$61:$J$61, "&lt;="&amp;AG858)</f>
        <v>0</v>
      </c>
      <c r="AI858" s="210" cm="1">
        <f t="array" ref="AI858">IFERROR(IF(AE858&gt;0, INDEX(Appliances, $W858, MATCH($AH858, Y!$F$61:$J$61, 0)+3),0), 0)</f>
        <v>0</v>
      </c>
      <c r="AJ858" s="64"/>
      <c r="AK858" s="211" t="b">
        <f t="shared" si="544"/>
        <v>0</v>
      </c>
      <c r="AL858" s="211" cm="1">
        <f t="array" ref="AL858">IF($AK858, INDEX(Appliances, $W858, 9), 0)</f>
        <v>0</v>
      </c>
      <c r="AM858" s="211" cm="1">
        <f t="array" ref="AM858">IF($AK858, INDEX(Appliances, $W858, 10), 0)</f>
        <v>0</v>
      </c>
      <c r="AN858" s="212">
        <f t="shared" si="535"/>
        <v>0</v>
      </c>
      <c r="AO858" s="213">
        <f t="shared" si="536"/>
        <v>0</v>
      </c>
      <c r="AP858" s="222" t="str">
        <f t="shared" si="537"/>
        <v>-</v>
      </c>
      <c r="AQ858" s="210">
        <f>_xlfn.MAXIFS(Y!$F$61:$J$61, Y!$F$61:$J$61, "&lt;="&amp;AP858)</f>
        <v>0</v>
      </c>
      <c r="AR858" s="210" cm="1">
        <f t="array" ref="AR858">IFERROR(IF(AN858&gt;0, INDEX(Appliances, $W858, MATCH($AQ858, Y!$F$61:$J$61, 0)+3),0), 0)</f>
        <v>0</v>
      </c>
      <c r="AS858" s="64"/>
      <c r="AT858" s="211" t="b">
        <f t="shared" si="545"/>
        <v>0</v>
      </c>
      <c r="AU858" s="211">
        <f t="shared" si="526"/>
        <v>0</v>
      </c>
      <c r="AV858" s="211">
        <f t="shared" si="527"/>
        <v>0</v>
      </c>
      <c r="AW858" s="212">
        <f t="shared" si="538"/>
        <v>0</v>
      </c>
      <c r="AX858" s="213">
        <f t="shared" si="539"/>
        <v>0</v>
      </c>
      <c r="AY858" s="222" t="str">
        <f t="shared" si="540"/>
        <v>-</v>
      </c>
      <c r="AZ858" s="210">
        <f>_xlfn.MAXIFS(Y!$F$61:$J$61, Y!$F$61:$J$61, "&lt;="&amp;AY858)</f>
        <v>0</v>
      </c>
      <c r="BA858" s="210" cm="1">
        <f t="array" ref="BA858">IFERROR(IF(AW858&gt;0, INDEX(Appliances, $W858, MATCH($AQ858, Y!$F$61:$J$61, 0)+3),0), 0)</f>
        <v>0</v>
      </c>
      <c r="BB858" s="64"/>
    </row>
    <row r="859" spans="1:54" s="264" customFormat="1" ht="12" x14ac:dyDescent="0.2">
      <c r="A859" s="64"/>
      <c r="B859" s="251">
        <v>837</v>
      </c>
      <c r="C859" s="255"/>
      <c r="D859" s="255"/>
      <c r="E859" s="256"/>
      <c r="F859" s="257" t="str">
        <f>IFERROR(VLOOKUP(E859, Z!$A$2:$C$4127, 3, FALSE), "")</f>
        <v/>
      </c>
      <c r="G859" s="258"/>
      <c r="H859" s="255"/>
      <c r="I859" s="255"/>
      <c r="J859" s="256"/>
      <c r="K859" s="259"/>
      <c r="L859" s="260"/>
      <c r="M859" s="253">
        <f t="shared" si="542"/>
        <v>0</v>
      </c>
      <c r="N859" s="261"/>
      <c r="O859" s="260"/>
      <c r="P859" s="253">
        <f t="shared" si="528"/>
        <v>0</v>
      </c>
      <c r="Q859" s="261"/>
      <c r="R859" s="260"/>
      <c r="S859" s="262">
        <f t="shared" si="529"/>
        <v>0</v>
      </c>
      <c r="T859" s="268"/>
      <c r="U859" s="263">
        <f t="shared" si="530"/>
        <v>0</v>
      </c>
      <c r="V859" s="64"/>
      <c r="W859" s="210">
        <f t="shared" si="541"/>
        <v>0</v>
      </c>
      <c r="X859" s="210" t="str">
        <f t="shared" si="531"/>
        <v>-</v>
      </c>
      <c r="Y859" s="210" t="e">
        <f>IF(X859, MATCH(J859, Y!$F$62:$H$62, 0), 0)</f>
        <v>#VALUE!</v>
      </c>
      <c r="Z859" s="210" cm="1">
        <f t="array" ref="Z859">IFERROR(IF($X859, INDEX(Appliances, $W859, $Y859+3), 0), 0)</f>
        <v>0</v>
      </c>
      <c r="AA859" s="64"/>
      <c r="AB859" s="211" t="b">
        <f t="shared" si="543"/>
        <v>0</v>
      </c>
      <c r="AC859" s="211" cm="1">
        <f t="array" ref="AC859">IF($AB859, INDEX(Appliances, $W859, 9), 0)</f>
        <v>0</v>
      </c>
      <c r="AD859" s="211" cm="1">
        <f t="array" ref="AD859">IF($AB859, INDEX(Appliances, $W859, 10), 0)</f>
        <v>0</v>
      </c>
      <c r="AE859" s="212">
        <f t="shared" si="532"/>
        <v>0</v>
      </c>
      <c r="AF859" s="213">
        <f t="shared" si="533"/>
        <v>0</v>
      </c>
      <c r="AG859" s="222" t="str">
        <f t="shared" si="534"/>
        <v>-</v>
      </c>
      <c r="AH859" s="210">
        <f>_xlfn.MAXIFS(Y!$F$61:$J$61, Y!$F$61:$J$61, "&lt;="&amp;AG859)</f>
        <v>0</v>
      </c>
      <c r="AI859" s="210" cm="1">
        <f t="array" ref="AI859">IFERROR(IF(AE859&gt;0, INDEX(Appliances, $W859, MATCH($AH859, Y!$F$61:$J$61, 0)+3),0), 0)</f>
        <v>0</v>
      </c>
      <c r="AJ859" s="64"/>
      <c r="AK859" s="211" t="b">
        <f t="shared" si="544"/>
        <v>0</v>
      </c>
      <c r="AL859" s="211" cm="1">
        <f t="array" ref="AL859">IF($AK859, INDEX(Appliances, $W859, 9), 0)</f>
        <v>0</v>
      </c>
      <c r="AM859" s="211" cm="1">
        <f t="array" ref="AM859">IF($AK859, INDEX(Appliances, $W859, 10), 0)</f>
        <v>0</v>
      </c>
      <c r="AN859" s="212">
        <f t="shared" si="535"/>
        <v>0</v>
      </c>
      <c r="AO859" s="213">
        <f t="shared" si="536"/>
        <v>0</v>
      </c>
      <c r="AP859" s="222" t="str">
        <f t="shared" si="537"/>
        <v>-</v>
      </c>
      <c r="AQ859" s="210">
        <f>_xlfn.MAXIFS(Y!$F$61:$J$61, Y!$F$61:$J$61, "&lt;="&amp;AP859)</f>
        <v>0</v>
      </c>
      <c r="AR859" s="210" cm="1">
        <f t="array" ref="AR859">IFERROR(IF(AN859&gt;0, INDEX(Appliances, $W859, MATCH($AQ859, Y!$F$61:$J$61, 0)+3),0), 0)</f>
        <v>0</v>
      </c>
      <c r="AS859" s="64"/>
      <c r="AT859" s="211" t="b">
        <f t="shared" si="545"/>
        <v>0</v>
      </c>
      <c r="AU859" s="211">
        <f t="shared" si="526"/>
        <v>0</v>
      </c>
      <c r="AV859" s="211">
        <f t="shared" si="527"/>
        <v>0</v>
      </c>
      <c r="AW859" s="212">
        <f t="shared" si="538"/>
        <v>0</v>
      </c>
      <c r="AX859" s="213">
        <f t="shared" si="539"/>
        <v>0</v>
      </c>
      <c r="AY859" s="222" t="str">
        <f t="shared" si="540"/>
        <v>-</v>
      </c>
      <c r="AZ859" s="210">
        <f>_xlfn.MAXIFS(Y!$F$61:$J$61, Y!$F$61:$J$61, "&lt;="&amp;AY859)</f>
        <v>0</v>
      </c>
      <c r="BA859" s="210" cm="1">
        <f t="array" ref="BA859">IFERROR(IF(AW859&gt;0, INDEX(Appliances, $W859, MATCH($AQ859, Y!$F$61:$J$61, 0)+3),0), 0)</f>
        <v>0</v>
      </c>
      <c r="BB859" s="64"/>
    </row>
    <row r="860" spans="1:54" s="264" customFormat="1" ht="12" x14ac:dyDescent="0.2">
      <c r="A860" s="64"/>
      <c r="B860" s="251">
        <v>838</v>
      </c>
      <c r="C860" s="255"/>
      <c r="D860" s="255"/>
      <c r="E860" s="256"/>
      <c r="F860" s="257" t="str">
        <f>IFERROR(VLOOKUP(E860, Z!$A$2:$C$4127, 3, FALSE), "")</f>
        <v/>
      </c>
      <c r="G860" s="258"/>
      <c r="H860" s="255"/>
      <c r="I860" s="255"/>
      <c r="J860" s="256"/>
      <c r="K860" s="259"/>
      <c r="L860" s="260"/>
      <c r="M860" s="253">
        <f t="shared" si="542"/>
        <v>0</v>
      </c>
      <c r="N860" s="261"/>
      <c r="O860" s="260"/>
      <c r="P860" s="253">
        <f t="shared" si="528"/>
        <v>0</v>
      </c>
      <c r="Q860" s="261"/>
      <c r="R860" s="260"/>
      <c r="S860" s="262">
        <f t="shared" si="529"/>
        <v>0</v>
      </c>
      <c r="T860" s="268"/>
      <c r="U860" s="263">
        <f t="shared" si="530"/>
        <v>0</v>
      </c>
      <c r="V860" s="64"/>
      <c r="W860" s="210">
        <f t="shared" si="541"/>
        <v>0</v>
      </c>
      <c r="X860" s="210" t="str">
        <f t="shared" si="531"/>
        <v>-</v>
      </c>
      <c r="Y860" s="210" t="e">
        <f>IF(X860, MATCH(J860, Y!$F$62:$H$62, 0), 0)</f>
        <v>#VALUE!</v>
      </c>
      <c r="Z860" s="210" cm="1">
        <f t="array" ref="Z860">IFERROR(IF($X860, INDEX(Appliances, $W860, $Y860+3), 0), 0)</f>
        <v>0</v>
      </c>
      <c r="AA860" s="64"/>
      <c r="AB860" s="211" t="b">
        <f t="shared" si="543"/>
        <v>0</v>
      </c>
      <c r="AC860" s="211" cm="1">
        <f t="array" ref="AC860">IF($AB860, INDEX(Appliances, $W860, 9), 0)</f>
        <v>0</v>
      </c>
      <c r="AD860" s="211" cm="1">
        <f t="array" ref="AD860">IF($AB860, INDEX(Appliances, $W860, 10), 0)</f>
        <v>0</v>
      </c>
      <c r="AE860" s="212">
        <f t="shared" si="532"/>
        <v>0</v>
      </c>
      <c r="AF860" s="213">
        <f t="shared" si="533"/>
        <v>0</v>
      </c>
      <c r="AG860" s="222" t="str">
        <f t="shared" si="534"/>
        <v>-</v>
      </c>
      <c r="AH860" s="210">
        <f>_xlfn.MAXIFS(Y!$F$61:$J$61, Y!$F$61:$J$61, "&lt;="&amp;AG860)</f>
        <v>0</v>
      </c>
      <c r="AI860" s="210" cm="1">
        <f t="array" ref="AI860">IFERROR(IF(AE860&gt;0, INDEX(Appliances, $W860, MATCH($AH860, Y!$F$61:$J$61, 0)+3),0), 0)</f>
        <v>0</v>
      </c>
      <c r="AJ860" s="64"/>
      <c r="AK860" s="211" t="b">
        <f t="shared" si="544"/>
        <v>0</v>
      </c>
      <c r="AL860" s="211" cm="1">
        <f t="array" ref="AL860">IF($AK860, INDEX(Appliances, $W860, 9), 0)</f>
        <v>0</v>
      </c>
      <c r="AM860" s="211" cm="1">
        <f t="array" ref="AM860">IF($AK860, INDEX(Appliances, $W860, 10), 0)</f>
        <v>0</v>
      </c>
      <c r="AN860" s="212">
        <f t="shared" si="535"/>
        <v>0</v>
      </c>
      <c r="AO860" s="213">
        <f t="shared" si="536"/>
        <v>0</v>
      </c>
      <c r="AP860" s="222" t="str">
        <f t="shared" si="537"/>
        <v>-</v>
      </c>
      <c r="AQ860" s="210">
        <f>_xlfn.MAXIFS(Y!$F$61:$J$61, Y!$F$61:$J$61, "&lt;="&amp;AP860)</f>
        <v>0</v>
      </c>
      <c r="AR860" s="210" cm="1">
        <f t="array" ref="AR860">IFERROR(IF(AN860&gt;0, INDEX(Appliances, $W860, MATCH($AQ860, Y!$F$61:$J$61, 0)+3),0), 0)</f>
        <v>0</v>
      </c>
      <c r="AS860" s="64"/>
      <c r="AT860" s="211" t="b">
        <f t="shared" si="545"/>
        <v>0</v>
      </c>
      <c r="AU860" s="211">
        <f t="shared" si="526"/>
        <v>0</v>
      </c>
      <c r="AV860" s="211">
        <f t="shared" si="527"/>
        <v>0</v>
      </c>
      <c r="AW860" s="212">
        <f t="shared" si="538"/>
        <v>0</v>
      </c>
      <c r="AX860" s="213">
        <f t="shared" si="539"/>
        <v>0</v>
      </c>
      <c r="AY860" s="222" t="str">
        <f t="shared" si="540"/>
        <v>-</v>
      </c>
      <c r="AZ860" s="210">
        <f>_xlfn.MAXIFS(Y!$F$61:$J$61, Y!$F$61:$J$61, "&lt;="&amp;AY860)</f>
        <v>0</v>
      </c>
      <c r="BA860" s="210" cm="1">
        <f t="array" ref="BA860">IFERROR(IF(AW860&gt;0, INDEX(Appliances, $W860, MATCH($AQ860, Y!$F$61:$J$61, 0)+3),0), 0)</f>
        <v>0</v>
      </c>
      <c r="BB860" s="64"/>
    </row>
    <row r="861" spans="1:54" s="264" customFormat="1" ht="12" x14ac:dyDescent="0.2">
      <c r="A861" s="64"/>
      <c r="B861" s="251">
        <v>839</v>
      </c>
      <c r="C861" s="255"/>
      <c r="D861" s="255"/>
      <c r="E861" s="256"/>
      <c r="F861" s="257" t="str">
        <f>IFERROR(VLOOKUP(E861, Z!$A$2:$C$4127, 3, FALSE), "")</f>
        <v/>
      </c>
      <c r="G861" s="258"/>
      <c r="H861" s="255"/>
      <c r="I861" s="255"/>
      <c r="J861" s="256"/>
      <c r="K861" s="259"/>
      <c r="L861" s="260"/>
      <c r="M861" s="253">
        <f t="shared" si="542"/>
        <v>0</v>
      </c>
      <c r="N861" s="261"/>
      <c r="O861" s="260"/>
      <c r="P861" s="253">
        <f t="shared" si="528"/>
        <v>0</v>
      </c>
      <c r="Q861" s="261"/>
      <c r="R861" s="260"/>
      <c r="S861" s="262">
        <f t="shared" si="529"/>
        <v>0</v>
      </c>
      <c r="T861" s="268"/>
      <c r="U861" s="263">
        <f t="shared" si="530"/>
        <v>0</v>
      </c>
      <c r="V861" s="64"/>
      <c r="W861" s="210">
        <f t="shared" si="541"/>
        <v>0</v>
      </c>
      <c r="X861" s="210" t="str">
        <f t="shared" si="531"/>
        <v>-</v>
      </c>
      <c r="Y861" s="210" t="e">
        <f>IF(X861, MATCH(J861, Y!$F$62:$H$62, 0), 0)</f>
        <v>#VALUE!</v>
      </c>
      <c r="Z861" s="210" cm="1">
        <f t="array" ref="Z861">IFERROR(IF($X861, INDEX(Appliances, $W861, $Y861+3), 0), 0)</f>
        <v>0</v>
      </c>
      <c r="AA861" s="64"/>
      <c r="AB861" s="211" t="b">
        <f t="shared" si="543"/>
        <v>0</v>
      </c>
      <c r="AC861" s="211" cm="1">
        <f t="array" ref="AC861">IF($AB861, INDEX(Appliances, $W861, 9), 0)</f>
        <v>0</v>
      </c>
      <c r="AD861" s="211" cm="1">
        <f t="array" ref="AD861">IF($AB861, INDEX(Appliances, $W861, 10), 0)</f>
        <v>0</v>
      </c>
      <c r="AE861" s="212">
        <f t="shared" si="532"/>
        <v>0</v>
      </c>
      <c r="AF861" s="213">
        <f t="shared" si="533"/>
        <v>0</v>
      </c>
      <c r="AG861" s="222" t="str">
        <f t="shared" si="534"/>
        <v>-</v>
      </c>
      <c r="AH861" s="210">
        <f>_xlfn.MAXIFS(Y!$F$61:$J$61, Y!$F$61:$J$61, "&lt;="&amp;AG861)</f>
        <v>0</v>
      </c>
      <c r="AI861" s="210" cm="1">
        <f t="array" ref="AI861">IFERROR(IF(AE861&gt;0, INDEX(Appliances, $W861, MATCH($AH861, Y!$F$61:$J$61, 0)+3),0), 0)</f>
        <v>0</v>
      </c>
      <c r="AJ861" s="64"/>
      <c r="AK861" s="211" t="b">
        <f t="shared" si="544"/>
        <v>0</v>
      </c>
      <c r="AL861" s="211" cm="1">
        <f t="array" ref="AL861">IF($AK861, INDEX(Appliances, $W861, 9), 0)</f>
        <v>0</v>
      </c>
      <c r="AM861" s="211" cm="1">
        <f t="array" ref="AM861">IF($AK861, INDEX(Appliances, $W861, 10), 0)</f>
        <v>0</v>
      </c>
      <c r="AN861" s="212">
        <f t="shared" si="535"/>
        <v>0</v>
      </c>
      <c r="AO861" s="213">
        <f t="shared" si="536"/>
        <v>0</v>
      </c>
      <c r="AP861" s="222" t="str">
        <f t="shared" si="537"/>
        <v>-</v>
      </c>
      <c r="AQ861" s="210">
        <f>_xlfn.MAXIFS(Y!$F$61:$J$61, Y!$F$61:$J$61, "&lt;="&amp;AP861)</f>
        <v>0</v>
      </c>
      <c r="AR861" s="210" cm="1">
        <f t="array" ref="AR861">IFERROR(IF(AN861&gt;0, INDEX(Appliances, $W861, MATCH($AQ861, Y!$F$61:$J$61, 0)+3),0), 0)</f>
        <v>0</v>
      </c>
      <c r="AS861" s="64"/>
      <c r="AT861" s="211" t="b">
        <f t="shared" si="545"/>
        <v>0</v>
      </c>
      <c r="AU861" s="211">
        <f t="shared" si="526"/>
        <v>0</v>
      </c>
      <c r="AV861" s="211">
        <f t="shared" si="527"/>
        <v>0</v>
      </c>
      <c r="AW861" s="212">
        <f t="shared" si="538"/>
        <v>0</v>
      </c>
      <c r="AX861" s="213">
        <f t="shared" si="539"/>
        <v>0</v>
      </c>
      <c r="AY861" s="222" t="str">
        <f t="shared" si="540"/>
        <v>-</v>
      </c>
      <c r="AZ861" s="210">
        <f>_xlfn.MAXIFS(Y!$F$61:$J$61, Y!$F$61:$J$61, "&lt;="&amp;AY861)</f>
        <v>0</v>
      </c>
      <c r="BA861" s="210" cm="1">
        <f t="array" ref="BA861">IFERROR(IF(AW861&gt;0, INDEX(Appliances, $W861, MATCH($AQ861, Y!$F$61:$J$61, 0)+3),0), 0)</f>
        <v>0</v>
      </c>
      <c r="BB861" s="64"/>
    </row>
    <row r="862" spans="1:54" s="264" customFormat="1" ht="12" x14ac:dyDescent="0.2">
      <c r="A862" s="64"/>
      <c r="B862" s="251">
        <v>840</v>
      </c>
      <c r="C862" s="255"/>
      <c r="D862" s="255"/>
      <c r="E862" s="256"/>
      <c r="F862" s="257" t="str">
        <f>IFERROR(VLOOKUP(E862, Z!$A$2:$C$4127, 3, FALSE), "")</f>
        <v/>
      </c>
      <c r="G862" s="258"/>
      <c r="H862" s="255"/>
      <c r="I862" s="255"/>
      <c r="J862" s="256"/>
      <c r="K862" s="259"/>
      <c r="L862" s="260"/>
      <c r="M862" s="253">
        <f t="shared" si="542"/>
        <v>0</v>
      </c>
      <c r="N862" s="261"/>
      <c r="O862" s="260"/>
      <c r="P862" s="253">
        <f t="shared" si="528"/>
        <v>0</v>
      </c>
      <c r="Q862" s="261"/>
      <c r="R862" s="260"/>
      <c r="S862" s="262">
        <f t="shared" si="529"/>
        <v>0</v>
      </c>
      <c r="T862" s="268"/>
      <c r="U862" s="263">
        <f t="shared" si="530"/>
        <v>0</v>
      </c>
      <c r="V862" s="64"/>
      <c r="W862" s="210">
        <f t="shared" si="541"/>
        <v>0</v>
      </c>
      <c r="X862" s="210" t="str">
        <f t="shared" si="531"/>
        <v>-</v>
      </c>
      <c r="Y862" s="210" t="e">
        <f>IF(X862, MATCH(J862, Y!$F$62:$H$62, 0), 0)</f>
        <v>#VALUE!</v>
      </c>
      <c r="Z862" s="210" cm="1">
        <f t="array" ref="Z862">IFERROR(IF($X862, INDEX(Appliances, $W862, $Y862+3), 0), 0)</f>
        <v>0</v>
      </c>
      <c r="AA862" s="64"/>
      <c r="AB862" s="211" t="b">
        <f t="shared" si="543"/>
        <v>0</v>
      </c>
      <c r="AC862" s="211" cm="1">
        <f t="array" ref="AC862">IF($AB862, INDEX(Appliances, $W862, 9), 0)</f>
        <v>0</v>
      </c>
      <c r="AD862" s="211" cm="1">
        <f t="array" ref="AD862">IF($AB862, INDEX(Appliances, $W862, 10), 0)</f>
        <v>0</v>
      </c>
      <c r="AE862" s="212">
        <f t="shared" si="532"/>
        <v>0</v>
      </c>
      <c r="AF862" s="213">
        <f t="shared" si="533"/>
        <v>0</v>
      </c>
      <c r="AG862" s="222" t="str">
        <f t="shared" si="534"/>
        <v>-</v>
      </c>
      <c r="AH862" s="210">
        <f>_xlfn.MAXIFS(Y!$F$61:$J$61, Y!$F$61:$J$61, "&lt;="&amp;AG862)</f>
        <v>0</v>
      </c>
      <c r="AI862" s="210" cm="1">
        <f t="array" ref="AI862">IFERROR(IF(AE862&gt;0, INDEX(Appliances, $W862, MATCH($AH862, Y!$F$61:$J$61, 0)+3),0), 0)</f>
        <v>0</v>
      </c>
      <c r="AJ862" s="64"/>
      <c r="AK862" s="211" t="b">
        <f t="shared" si="544"/>
        <v>0</v>
      </c>
      <c r="AL862" s="211" cm="1">
        <f t="array" ref="AL862">IF($AK862, INDEX(Appliances, $W862, 9), 0)</f>
        <v>0</v>
      </c>
      <c r="AM862" s="211" cm="1">
        <f t="array" ref="AM862">IF($AK862, INDEX(Appliances, $W862, 10), 0)</f>
        <v>0</v>
      </c>
      <c r="AN862" s="212">
        <f t="shared" si="535"/>
        <v>0</v>
      </c>
      <c r="AO862" s="213">
        <f t="shared" si="536"/>
        <v>0</v>
      </c>
      <c r="AP862" s="222" t="str">
        <f t="shared" si="537"/>
        <v>-</v>
      </c>
      <c r="AQ862" s="210">
        <f>_xlfn.MAXIFS(Y!$F$61:$J$61, Y!$F$61:$J$61, "&lt;="&amp;AP862)</f>
        <v>0</v>
      </c>
      <c r="AR862" s="210" cm="1">
        <f t="array" ref="AR862">IFERROR(IF(AN862&gt;0, INDEX(Appliances, $W862, MATCH($AQ862, Y!$F$61:$J$61, 0)+3),0), 0)</f>
        <v>0</v>
      </c>
      <c r="AS862" s="64"/>
      <c r="AT862" s="211" t="b">
        <f t="shared" si="545"/>
        <v>0</v>
      </c>
      <c r="AU862" s="211">
        <f t="shared" si="526"/>
        <v>0</v>
      </c>
      <c r="AV862" s="211">
        <f t="shared" si="527"/>
        <v>0</v>
      </c>
      <c r="AW862" s="212">
        <f t="shared" si="538"/>
        <v>0</v>
      </c>
      <c r="AX862" s="213">
        <f t="shared" si="539"/>
        <v>0</v>
      </c>
      <c r="AY862" s="222" t="str">
        <f t="shared" si="540"/>
        <v>-</v>
      </c>
      <c r="AZ862" s="210">
        <f>_xlfn.MAXIFS(Y!$F$61:$J$61, Y!$F$61:$J$61, "&lt;="&amp;AY862)</f>
        <v>0</v>
      </c>
      <c r="BA862" s="210" cm="1">
        <f t="array" ref="BA862">IFERROR(IF(AW862&gt;0, INDEX(Appliances, $W862, MATCH($AQ862, Y!$F$61:$J$61, 0)+3),0), 0)</f>
        <v>0</v>
      </c>
      <c r="BB862" s="64"/>
    </row>
    <row r="863" spans="1:54" s="264" customFormat="1" ht="12" x14ac:dyDescent="0.2">
      <c r="A863" s="64"/>
      <c r="B863" s="251">
        <v>841</v>
      </c>
      <c r="C863" s="255"/>
      <c r="D863" s="255"/>
      <c r="E863" s="256"/>
      <c r="F863" s="257" t="str">
        <f>IFERROR(VLOOKUP(E863, Z!$A$2:$C$4127, 3, FALSE), "")</f>
        <v/>
      </c>
      <c r="G863" s="258"/>
      <c r="H863" s="255"/>
      <c r="I863" s="255"/>
      <c r="J863" s="256"/>
      <c r="K863" s="259"/>
      <c r="L863" s="260"/>
      <c r="M863" s="253">
        <f t="shared" si="542"/>
        <v>0</v>
      </c>
      <c r="N863" s="261"/>
      <c r="O863" s="260"/>
      <c r="P863" s="253">
        <f t="shared" si="528"/>
        <v>0</v>
      </c>
      <c r="Q863" s="261"/>
      <c r="R863" s="260"/>
      <c r="S863" s="262">
        <f t="shared" si="529"/>
        <v>0</v>
      </c>
      <c r="T863" s="268"/>
      <c r="U863" s="263">
        <f t="shared" si="530"/>
        <v>0</v>
      </c>
      <c r="V863" s="64"/>
      <c r="W863" s="210">
        <f t="shared" si="541"/>
        <v>0</v>
      </c>
      <c r="X863" s="210" t="str">
        <f t="shared" si="531"/>
        <v>-</v>
      </c>
      <c r="Y863" s="210" t="e">
        <f>IF(X863, MATCH(J863, Y!$F$62:$H$62, 0), 0)</f>
        <v>#VALUE!</v>
      </c>
      <c r="Z863" s="210" cm="1">
        <f t="array" ref="Z863">IFERROR(IF($X863, INDEX(Appliances, $W863, $Y863+3), 0), 0)</f>
        <v>0</v>
      </c>
      <c r="AA863" s="64"/>
      <c r="AB863" s="211" t="b">
        <f t="shared" si="543"/>
        <v>0</v>
      </c>
      <c r="AC863" s="211" cm="1">
        <f t="array" ref="AC863">IF($AB863, INDEX(Appliances, $W863, 9), 0)</f>
        <v>0</v>
      </c>
      <c r="AD863" s="211" cm="1">
        <f t="array" ref="AD863">IF($AB863, INDEX(Appliances, $W863, 10), 0)</f>
        <v>0</v>
      </c>
      <c r="AE863" s="212">
        <f t="shared" si="532"/>
        <v>0</v>
      </c>
      <c r="AF863" s="213">
        <f t="shared" si="533"/>
        <v>0</v>
      </c>
      <c r="AG863" s="222" t="str">
        <f t="shared" si="534"/>
        <v>-</v>
      </c>
      <c r="AH863" s="210">
        <f>_xlfn.MAXIFS(Y!$F$61:$J$61, Y!$F$61:$J$61, "&lt;="&amp;AG863)</f>
        <v>0</v>
      </c>
      <c r="AI863" s="210" cm="1">
        <f t="array" ref="AI863">IFERROR(IF(AE863&gt;0, INDEX(Appliances, $W863, MATCH($AH863, Y!$F$61:$J$61, 0)+3),0), 0)</f>
        <v>0</v>
      </c>
      <c r="AJ863" s="64"/>
      <c r="AK863" s="211" t="b">
        <f t="shared" si="544"/>
        <v>0</v>
      </c>
      <c r="AL863" s="211" cm="1">
        <f t="array" ref="AL863">IF($AK863, INDEX(Appliances, $W863, 9), 0)</f>
        <v>0</v>
      </c>
      <c r="AM863" s="211" cm="1">
        <f t="array" ref="AM863">IF($AK863, INDEX(Appliances, $W863, 10), 0)</f>
        <v>0</v>
      </c>
      <c r="AN863" s="212">
        <f t="shared" si="535"/>
        <v>0</v>
      </c>
      <c r="AO863" s="213">
        <f t="shared" si="536"/>
        <v>0</v>
      </c>
      <c r="AP863" s="222" t="str">
        <f t="shared" si="537"/>
        <v>-</v>
      </c>
      <c r="AQ863" s="210">
        <f>_xlfn.MAXIFS(Y!$F$61:$J$61, Y!$F$61:$J$61, "&lt;="&amp;AP863)</f>
        <v>0</v>
      </c>
      <c r="AR863" s="210" cm="1">
        <f t="array" ref="AR863">IFERROR(IF(AN863&gt;0, INDEX(Appliances, $W863, MATCH($AQ863, Y!$F$61:$J$61, 0)+3),0), 0)</f>
        <v>0</v>
      </c>
      <c r="AS863" s="64"/>
      <c r="AT863" s="211" t="b">
        <f t="shared" si="545"/>
        <v>0</v>
      </c>
      <c r="AU863" s="211">
        <f t="shared" si="526"/>
        <v>0</v>
      </c>
      <c r="AV863" s="211">
        <f t="shared" si="527"/>
        <v>0</v>
      </c>
      <c r="AW863" s="212">
        <f t="shared" si="538"/>
        <v>0</v>
      </c>
      <c r="AX863" s="213">
        <f t="shared" si="539"/>
        <v>0</v>
      </c>
      <c r="AY863" s="222" t="str">
        <f t="shared" si="540"/>
        <v>-</v>
      </c>
      <c r="AZ863" s="210">
        <f>_xlfn.MAXIFS(Y!$F$61:$J$61, Y!$F$61:$J$61, "&lt;="&amp;AY863)</f>
        <v>0</v>
      </c>
      <c r="BA863" s="210" cm="1">
        <f t="array" ref="BA863">IFERROR(IF(AW863&gt;0, INDEX(Appliances, $W863, MATCH($AQ863, Y!$F$61:$J$61, 0)+3),0), 0)</f>
        <v>0</v>
      </c>
      <c r="BB863" s="64"/>
    </row>
    <row r="864" spans="1:54" s="264" customFormat="1" ht="12" x14ac:dyDescent="0.2">
      <c r="A864" s="64"/>
      <c r="B864" s="251">
        <v>842</v>
      </c>
      <c r="C864" s="255"/>
      <c r="D864" s="255"/>
      <c r="E864" s="256"/>
      <c r="F864" s="257" t="str">
        <f>IFERROR(VLOOKUP(E864, Z!$A$2:$C$4127, 3, FALSE), "")</f>
        <v/>
      </c>
      <c r="G864" s="258"/>
      <c r="H864" s="255"/>
      <c r="I864" s="255"/>
      <c r="J864" s="256"/>
      <c r="K864" s="259"/>
      <c r="L864" s="260"/>
      <c r="M864" s="253">
        <f t="shared" si="542"/>
        <v>0</v>
      </c>
      <c r="N864" s="261"/>
      <c r="O864" s="260"/>
      <c r="P864" s="253">
        <f t="shared" si="528"/>
        <v>0</v>
      </c>
      <c r="Q864" s="261"/>
      <c r="R864" s="260"/>
      <c r="S864" s="262">
        <f t="shared" si="529"/>
        <v>0</v>
      </c>
      <c r="T864" s="268"/>
      <c r="U864" s="263">
        <f t="shared" si="530"/>
        <v>0</v>
      </c>
      <c r="V864" s="64"/>
      <c r="W864" s="210">
        <f t="shared" si="541"/>
        <v>0</v>
      </c>
      <c r="X864" s="210" t="str">
        <f t="shared" si="531"/>
        <v>-</v>
      </c>
      <c r="Y864" s="210" t="e">
        <f>IF(X864, MATCH(J864, Y!$F$62:$H$62, 0), 0)</f>
        <v>#VALUE!</v>
      </c>
      <c r="Z864" s="210" cm="1">
        <f t="array" ref="Z864">IFERROR(IF($X864, INDEX(Appliances, $W864, $Y864+3), 0), 0)</f>
        <v>0</v>
      </c>
      <c r="AA864" s="64"/>
      <c r="AB864" s="211" t="b">
        <f t="shared" si="543"/>
        <v>0</v>
      </c>
      <c r="AC864" s="211" cm="1">
        <f t="array" ref="AC864">IF($AB864, INDEX(Appliances, $W864, 9), 0)</f>
        <v>0</v>
      </c>
      <c r="AD864" s="211" cm="1">
        <f t="array" ref="AD864">IF($AB864, INDEX(Appliances, $W864, 10), 0)</f>
        <v>0</v>
      </c>
      <c r="AE864" s="212">
        <f t="shared" si="532"/>
        <v>0</v>
      </c>
      <c r="AF864" s="213">
        <f t="shared" si="533"/>
        <v>0</v>
      </c>
      <c r="AG864" s="222" t="str">
        <f t="shared" si="534"/>
        <v>-</v>
      </c>
      <c r="AH864" s="210">
        <f>_xlfn.MAXIFS(Y!$F$61:$J$61, Y!$F$61:$J$61, "&lt;="&amp;AG864)</f>
        <v>0</v>
      </c>
      <c r="AI864" s="210" cm="1">
        <f t="array" ref="AI864">IFERROR(IF(AE864&gt;0, INDEX(Appliances, $W864, MATCH($AH864, Y!$F$61:$J$61, 0)+3),0), 0)</f>
        <v>0</v>
      </c>
      <c r="AJ864" s="64"/>
      <c r="AK864" s="211" t="b">
        <f t="shared" si="544"/>
        <v>0</v>
      </c>
      <c r="AL864" s="211" cm="1">
        <f t="array" ref="AL864">IF($AK864, INDEX(Appliances, $W864, 9), 0)</f>
        <v>0</v>
      </c>
      <c r="AM864" s="211" cm="1">
        <f t="array" ref="AM864">IF($AK864, INDEX(Appliances, $W864, 10), 0)</f>
        <v>0</v>
      </c>
      <c r="AN864" s="212">
        <f t="shared" si="535"/>
        <v>0</v>
      </c>
      <c r="AO864" s="213">
        <f t="shared" si="536"/>
        <v>0</v>
      </c>
      <c r="AP864" s="222" t="str">
        <f t="shared" si="537"/>
        <v>-</v>
      </c>
      <c r="AQ864" s="210">
        <f>_xlfn.MAXIFS(Y!$F$61:$J$61, Y!$F$61:$J$61, "&lt;="&amp;AP864)</f>
        <v>0</v>
      </c>
      <c r="AR864" s="210" cm="1">
        <f t="array" ref="AR864">IFERROR(IF(AN864&gt;0, INDEX(Appliances, $W864, MATCH($AQ864, Y!$F$61:$J$61, 0)+3),0), 0)</f>
        <v>0</v>
      </c>
      <c r="AS864" s="64"/>
      <c r="AT864" s="211" t="b">
        <f t="shared" si="545"/>
        <v>0</v>
      </c>
      <c r="AU864" s="211">
        <f t="shared" si="526"/>
        <v>0</v>
      </c>
      <c r="AV864" s="211">
        <f t="shared" si="527"/>
        <v>0</v>
      </c>
      <c r="AW864" s="212">
        <f t="shared" si="538"/>
        <v>0</v>
      </c>
      <c r="AX864" s="213">
        <f t="shared" si="539"/>
        <v>0</v>
      </c>
      <c r="AY864" s="222" t="str">
        <f t="shared" si="540"/>
        <v>-</v>
      </c>
      <c r="AZ864" s="210">
        <f>_xlfn.MAXIFS(Y!$F$61:$J$61, Y!$F$61:$J$61, "&lt;="&amp;AY864)</f>
        <v>0</v>
      </c>
      <c r="BA864" s="210" cm="1">
        <f t="array" ref="BA864">IFERROR(IF(AW864&gt;0, INDEX(Appliances, $W864, MATCH($AQ864, Y!$F$61:$J$61, 0)+3),0), 0)</f>
        <v>0</v>
      </c>
      <c r="BB864" s="64"/>
    </row>
    <row r="865" spans="1:54" s="264" customFormat="1" ht="12" x14ac:dyDescent="0.2">
      <c r="A865" s="64"/>
      <c r="B865" s="251">
        <v>843</v>
      </c>
      <c r="C865" s="255"/>
      <c r="D865" s="255"/>
      <c r="E865" s="256"/>
      <c r="F865" s="257" t="str">
        <f>IFERROR(VLOOKUP(E865, Z!$A$2:$C$4127, 3, FALSE), "")</f>
        <v/>
      </c>
      <c r="G865" s="258"/>
      <c r="H865" s="255"/>
      <c r="I865" s="255"/>
      <c r="J865" s="256"/>
      <c r="K865" s="259"/>
      <c r="L865" s="260"/>
      <c r="M865" s="253">
        <f t="shared" si="542"/>
        <v>0</v>
      </c>
      <c r="N865" s="261"/>
      <c r="O865" s="260"/>
      <c r="P865" s="253">
        <f t="shared" si="528"/>
        <v>0</v>
      </c>
      <c r="Q865" s="261"/>
      <c r="R865" s="260"/>
      <c r="S865" s="262">
        <f t="shared" si="529"/>
        <v>0</v>
      </c>
      <c r="T865" s="268"/>
      <c r="U865" s="263">
        <f t="shared" si="530"/>
        <v>0</v>
      </c>
      <c r="V865" s="64"/>
      <c r="W865" s="210">
        <f t="shared" si="541"/>
        <v>0</v>
      </c>
      <c r="X865" s="210" t="str">
        <f t="shared" si="531"/>
        <v>-</v>
      </c>
      <c r="Y865" s="210" t="e">
        <f>IF(X865, MATCH(J865, Y!$F$62:$H$62, 0), 0)</f>
        <v>#VALUE!</v>
      </c>
      <c r="Z865" s="210" cm="1">
        <f t="array" ref="Z865">IFERROR(IF($X865, INDEX(Appliances, $W865, $Y865+3), 0), 0)</f>
        <v>0</v>
      </c>
      <c r="AA865" s="64"/>
      <c r="AB865" s="211" t="b">
        <f t="shared" si="543"/>
        <v>0</v>
      </c>
      <c r="AC865" s="211" cm="1">
        <f t="array" ref="AC865">IF($AB865, INDEX(Appliances, $W865, 9), 0)</f>
        <v>0</v>
      </c>
      <c r="AD865" s="211" cm="1">
        <f t="array" ref="AD865">IF($AB865, INDEX(Appliances, $W865, 10), 0)</f>
        <v>0</v>
      </c>
      <c r="AE865" s="212">
        <f t="shared" si="532"/>
        <v>0</v>
      </c>
      <c r="AF865" s="213">
        <f t="shared" si="533"/>
        <v>0</v>
      </c>
      <c r="AG865" s="222" t="str">
        <f t="shared" si="534"/>
        <v>-</v>
      </c>
      <c r="AH865" s="210">
        <f>_xlfn.MAXIFS(Y!$F$61:$J$61, Y!$F$61:$J$61, "&lt;="&amp;AG865)</f>
        <v>0</v>
      </c>
      <c r="AI865" s="210" cm="1">
        <f t="array" ref="AI865">IFERROR(IF(AE865&gt;0, INDEX(Appliances, $W865, MATCH($AH865, Y!$F$61:$J$61, 0)+3),0), 0)</f>
        <v>0</v>
      </c>
      <c r="AJ865" s="64"/>
      <c r="AK865" s="211" t="b">
        <f t="shared" si="544"/>
        <v>0</v>
      </c>
      <c r="AL865" s="211" cm="1">
        <f t="array" ref="AL865">IF($AK865, INDEX(Appliances, $W865, 9), 0)</f>
        <v>0</v>
      </c>
      <c r="AM865" s="211" cm="1">
        <f t="array" ref="AM865">IF($AK865, INDEX(Appliances, $W865, 10), 0)</f>
        <v>0</v>
      </c>
      <c r="AN865" s="212">
        <f t="shared" si="535"/>
        <v>0</v>
      </c>
      <c r="AO865" s="213">
        <f t="shared" si="536"/>
        <v>0</v>
      </c>
      <c r="AP865" s="222" t="str">
        <f t="shared" si="537"/>
        <v>-</v>
      </c>
      <c r="AQ865" s="210">
        <f>_xlfn.MAXIFS(Y!$F$61:$J$61, Y!$F$61:$J$61, "&lt;="&amp;AP865)</f>
        <v>0</v>
      </c>
      <c r="AR865" s="210" cm="1">
        <f t="array" ref="AR865">IFERROR(IF(AN865&gt;0, INDEX(Appliances, $W865, MATCH($AQ865, Y!$F$61:$J$61, 0)+3),0), 0)</f>
        <v>0</v>
      </c>
      <c r="AS865" s="64"/>
      <c r="AT865" s="211" t="b">
        <f t="shared" si="545"/>
        <v>0</v>
      </c>
      <c r="AU865" s="211">
        <f t="shared" si="526"/>
        <v>0</v>
      </c>
      <c r="AV865" s="211">
        <f t="shared" si="527"/>
        <v>0</v>
      </c>
      <c r="AW865" s="212">
        <f t="shared" si="538"/>
        <v>0</v>
      </c>
      <c r="AX865" s="213">
        <f t="shared" si="539"/>
        <v>0</v>
      </c>
      <c r="AY865" s="222" t="str">
        <f t="shared" si="540"/>
        <v>-</v>
      </c>
      <c r="AZ865" s="210">
        <f>_xlfn.MAXIFS(Y!$F$61:$J$61, Y!$F$61:$J$61, "&lt;="&amp;AY865)</f>
        <v>0</v>
      </c>
      <c r="BA865" s="210" cm="1">
        <f t="array" ref="BA865">IFERROR(IF(AW865&gt;0, INDEX(Appliances, $W865, MATCH($AQ865, Y!$F$61:$J$61, 0)+3),0), 0)</f>
        <v>0</v>
      </c>
      <c r="BB865" s="64"/>
    </row>
    <row r="866" spans="1:54" s="264" customFormat="1" ht="12" x14ac:dyDescent="0.2">
      <c r="A866" s="64"/>
      <c r="B866" s="251">
        <v>844</v>
      </c>
      <c r="C866" s="255"/>
      <c r="D866" s="255"/>
      <c r="E866" s="256"/>
      <c r="F866" s="257" t="str">
        <f>IFERROR(VLOOKUP(E866, Z!$A$2:$C$4127, 3, FALSE), "")</f>
        <v/>
      </c>
      <c r="G866" s="258"/>
      <c r="H866" s="255"/>
      <c r="I866" s="255"/>
      <c r="J866" s="256"/>
      <c r="K866" s="259"/>
      <c r="L866" s="260"/>
      <c r="M866" s="253">
        <f t="shared" si="542"/>
        <v>0</v>
      </c>
      <c r="N866" s="261"/>
      <c r="O866" s="260"/>
      <c r="P866" s="253">
        <f t="shared" si="528"/>
        <v>0</v>
      </c>
      <c r="Q866" s="261"/>
      <c r="R866" s="260"/>
      <c r="S866" s="262">
        <f t="shared" si="529"/>
        <v>0</v>
      </c>
      <c r="T866" s="268"/>
      <c r="U866" s="263">
        <f t="shared" si="530"/>
        <v>0</v>
      </c>
      <c r="V866" s="64"/>
      <c r="W866" s="210">
        <f t="shared" si="541"/>
        <v>0</v>
      </c>
      <c r="X866" s="210" t="str">
        <f t="shared" si="531"/>
        <v>-</v>
      </c>
      <c r="Y866" s="210" t="e">
        <f>IF(X866, MATCH(J866, Y!$F$62:$H$62, 0), 0)</f>
        <v>#VALUE!</v>
      </c>
      <c r="Z866" s="210" cm="1">
        <f t="array" ref="Z866">IFERROR(IF($X866, INDEX(Appliances, $W866, $Y866+3), 0), 0)</f>
        <v>0</v>
      </c>
      <c r="AA866" s="64"/>
      <c r="AB866" s="211" t="b">
        <f t="shared" si="543"/>
        <v>0</v>
      </c>
      <c r="AC866" s="211" cm="1">
        <f t="array" ref="AC866">IF($AB866, INDEX(Appliances, $W866, 9), 0)</f>
        <v>0</v>
      </c>
      <c r="AD866" s="211" cm="1">
        <f t="array" ref="AD866">IF($AB866, INDEX(Appliances, $W866, 10), 0)</f>
        <v>0</v>
      </c>
      <c r="AE866" s="212">
        <f t="shared" si="532"/>
        <v>0</v>
      </c>
      <c r="AF866" s="213">
        <f t="shared" si="533"/>
        <v>0</v>
      </c>
      <c r="AG866" s="222" t="str">
        <f t="shared" si="534"/>
        <v>-</v>
      </c>
      <c r="AH866" s="210">
        <f>_xlfn.MAXIFS(Y!$F$61:$J$61, Y!$F$61:$J$61, "&lt;="&amp;AG866)</f>
        <v>0</v>
      </c>
      <c r="AI866" s="210" cm="1">
        <f t="array" ref="AI866">IFERROR(IF(AE866&gt;0, INDEX(Appliances, $W866, MATCH($AH866, Y!$F$61:$J$61, 0)+3),0), 0)</f>
        <v>0</v>
      </c>
      <c r="AJ866" s="64"/>
      <c r="AK866" s="211" t="b">
        <f t="shared" si="544"/>
        <v>0</v>
      </c>
      <c r="AL866" s="211" cm="1">
        <f t="array" ref="AL866">IF($AK866, INDEX(Appliances, $W866, 9), 0)</f>
        <v>0</v>
      </c>
      <c r="AM866" s="211" cm="1">
        <f t="array" ref="AM866">IF($AK866, INDEX(Appliances, $W866, 10), 0)</f>
        <v>0</v>
      </c>
      <c r="AN866" s="212">
        <f t="shared" si="535"/>
        <v>0</v>
      </c>
      <c r="AO866" s="213">
        <f t="shared" si="536"/>
        <v>0</v>
      </c>
      <c r="AP866" s="222" t="str">
        <f t="shared" si="537"/>
        <v>-</v>
      </c>
      <c r="AQ866" s="210">
        <f>_xlfn.MAXIFS(Y!$F$61:$J$61, Y!$F$61:$J$61, "&lt;="&amp;AP866)</f>
        <v>0</v>
      </c>
      <c r="AR866" s="210" cm="1">
        <f t="array" ref="AR866">IFERROR(IF(AN866&gt;0, INDEX(Appliances, $W866, MATCH($AQ866, Y!$F$61:$J$61, 0)+3),0), 0)</f>
        <v>0</v>
      </c>
      <c r="AS866" s="64"/>
      <c r="AT866" s="211" t="b">
        <f t="shared" si="545"/>
        <v>0</v>
      </c>
      <c r="AU866" s="211">
        <f t="shared" si="526"/>
        <v>0</v>
      </c>
      <c r="AV866" s="211">
        <f t="shared" si="527"/>
        <v>0</v>
      </c>
      <c r="AW866" s="212">
        <f t="shared" si="538"/>
        <v>0</v>
      </c>
      <c r="AX866" s="213">
        <f t="shared" si="539"/>
        <v>0</v>
      </c>
      <c r="AY866" s="222" t="str">
        <f t="shared" si="540"/>
        <v>-</v>
      </c>
      <c r="AZ866" s="210">
        <f>_xlfn.MAXIFS(Y!$F$61:$J$61, Y!$F$61:$J$61, "&lt;="&amp;AY866)</f>
        <v>0</v>
      </c>
      <c r="BA866" s="210" cm="1">
        <f t="array" ref="BA866">IFERROR(IF(AW866&gt;0, INDEX(Appliances, $W866, MATCH($AQ866, Y!$F$61:$J$61, 0)+3),0), 0)</f>
        <v>0</v>
      </c>
      <c r="BB866" s="64"/>
    </row>
    <row r="867" spans="1:54" s="264" customFormat="1" ht="12" x14ac:dyDescent="0.2">
      <c r="A867" s="64"/>
      <c r="B867" s="251">
        <v>845</v>
      </c>
      <c r="C867" s="255"/>
      <c r="D867" s="255"/>
      <c r="E867" s="256"/>
      <c r="F867" s="257" t="str">
        <f>IFERROR(VLOOKUP(E867, Z!$A$2:$C$4127, 3, FALSE), "")</f>
        <v/>
      </c>
      <c r="G867" s="258"/>
      <c r="H867" s="255"/>
      <c r="I867" s="255"/>
      <c r="J867" s="256"/>
      <c r="K867" s="259"/>
      <c r="L867" s="260"/>
      <c r="M867" s="253">
        <f t="shared" si="542"/>
        <v>0</v>
      </c>
      <c r="N867" s="261"/>
      <c r="O867" s="260"/>
      <c r="P867" s="253">
        <f t="shared" si="528"/>
        <v>0</v>
      </c>
      <c r="Q867" s="261"/>
      <c r="R867" s="260"/>
      <c r="S867" s="262">
        <f t="shared" si="529"/>
        <v>0</v>
      </c>
      <c r="T867" s="268"/>
      <c r="U867" s="263">
        <f t="shared" si="530"/>
        <v>0</v>
      </c>
      <c r="V867" s="64"/>
      <c r="W867" s="210">
        <f t="shared" si="541"/>
        <v>0</v>
      </c>
      <c r="X867" s="210" t="str">
        <f t="shared" si="531"/>
        <v>-</v>
      </c>
      <c r="Y867" s="210" t="e">
        <f>IF(X867, MATCH(J867, Y!$F$62:$H$62, 0), 0)</f>
        <v>#VALUE!</v>
      </c>
      <c r="Z867" s="210" cm="1">
        <f t="array" ref="Z867">IFERROR(IF($X867, INDEX(Appliances, $W867, $Y867+3), 0), 0)</f>
        <v>0</v>
      </c>
      <c r="AA867" s="64"/>
      <c r="AB867" s="211" t="b">
        <f t="shared" si="543"/>
        <v>0</v>
      </c>
      <c r="AC867" s="211" cm="1">
        <f t="array" ref="AC867">IF($AB867, INDEX(Appliances, $W867, 9), 0)</f>
        <v>0</v>
      </c>
      <c r="AD867" s="211" cm="1">
        <f t="array" ref="AD867">IF($AB867, INDEX(Appliances, $W867, 10), 0)</f>
        <v>0</v>
      </c>
      <c r="AE867" s="212">
        <f t="shared" si="532"/>
        <v>0</v>
      </c>
      <c r="AF867" s="213">
        <f t="shared" si="533"/>
        <v>0</v>
      </c>
      <c r="AG867" s="222" t="str">
        <f t="shared" si="534"/>
        <v>-</v>
      </c>
      <c r="AH867" s="210">
        <f>_xlfn.MAXIFS(Y!$F$61:$J$61, Y!$F$61:$J$61, "&lt;="&amp;AG867)</f>
        <v>0</v>
      </c>
      <c r="AI867" s="210" cm="1">
        <f t="array" ref="AI867">IFERROR(IF(AE867&gt;0, INDEX(Appliances, $W867, MATCH($AH867, Y!$F$61:$J$61, 0)+3),0), 0)</f>
        <v>0</v>
      </c>
      <c r="AJ867" s="64"/>
      <c r="AK867" s="211" t="b">
        <f t="shared" si="544"/>
        <v>0</v>
      </c>
      <c r="AL867" s="211" cm="1">
        <f t="array" ref="AL867">IF($AK867, INDEX(Appliances, $W867, 9), 0)</f>
        <v>0</v>
      </c>
      <c r="AM867" s="211" cm="1">
        <f t="array" ref="AM867">IF($AK867, INDEX(Appliances, $W867, 10), 0)</f>
        <v>0</v>
      </c>
      <c r="AN867" s="212">
        <f t="shared" si="535"/>
        <v>0</v>
      </c>
      <c r="AO867" s="213">
        <f t="shared" si="536"/>
        <v>0</v>
      </c>
      <c r="AP867" s="222" t="str">
        <f t="shared" si="537"/>
        <v>-</v>
      </c>
      <c r="AQ867" s="210">
        <f>_xlfn.MAXIFS(Y!$F$61:$J$61, Y!$F$61:$J$61, "&lt;="&amp;AP867)</f>
        <v>0</v>
      </c>
      <c r="AR867" s="210" cm="1">
        <f t="array" ref="AR867">IFERROR(IF(AN867&gt;0, INDEX(Appliances, $W867, MATCH($AQ867, Y!$F$61:$J$61, 0)+3),0), 0)</f>
        <v>0</v>
      </c>
      <c r="AS867" s="64"/>
      <c r="AT867" s="211" t="b">
        <f t="shared" si="545"/>
        <v>0</v>
      </c>
      <c r="AU867" s="211">
        <f t="shared" si="526"/>
        <v>0</v>
      </c>
      <c r="AV867" s="211">
        <f t="shared" si="527"/>
        <v>0</v>
      </c>
      <c r="AW867" s="212">
        <f t="shared" si="538"/>
        <v>0</v>
      </c>
      <c r="AX867" s="213">
        <f t="shared" si="539"/>
        <v>0</v>
      </c>
      <c r="AY867" s="222" t="str">
        <f t="shared" si="540"/>
        <v>-</v>
      </c>
      <c r="AZ867" s="210">
        <f>_xlfn.MAXIFS(Y!$F$61:$J$61, Y!$F$61:$J$61, "&lt;="&amp;AY867)</f>
        <v>0</v>
      </c>
      <c r="BA867" s="210" cm="1">
        <f t="array" ref="BA867">IFERROR(IF(AW867&gt;0, INDEX(Appliances, $W867, MATCH($AQ867, Y!$F$61:$J$61, 0)+3),0), 0)</f>
        <v>0</v>
      </c>
      <c r="BB867" s="64"/>
    </row>
    <row r="868" spans="1:54" s="264" customFormat="1" ht="12" x14ac:dyDescent="0.2">
      <c r="A868" s="64"/>
      <c r="B868" s="251">
        <v>846</v>
      </c>
      <c r="C868" s="255"/>
      <c r="D868" s="255"/>
      <c r="E868" s="256"/>
      <c r="F868" s="257" t="str">
        <f>IFERROR(VLOOKUP(E868, Z!$A$2:$C$4127, 3, FALSE), "")</f>
        <v/>
      </c>
      <c r="G868" s="258"/>
      <c r="H868" s="255"/>
      <c r="I868" s="255"/>
      <c r="J868" s="256"/>
      <c r="K868" s="259"/>
      <c r="L868" s="260"/>
      <c r="M868" s="253">
        <f t="shared" si="542"/>
        <v>0</v>
      </c>
      <c r="N868" s="261"/>
      <c r="O868" s="260"/>
      <c r="P868" s="253">
        <f t="shared" si="528"/>
        <v>0</v>
      </c>
      <c r="Q868" s="261"/>
      <c r="R868" s="260"/>
      <c r="S868" s="262">
        <f t="shared" si="529"/>
        <v>0</v>
      </c>
      <c r="T868" s="268"/>
      <c r="U868" s="263">
        <f t="shared" si="530"/>
        <v>0</v>
      </c>
      <c r="V868" s="64"/>
      <c r="W868" s="210">
        <f t="shared" si="541"/>
        <v>0</v>
      </c>
      <c r="X868" s="210" t="str">
        <f t="shared" si="531"/>
        <v>-</v>
      </c>
      <c r="Y868" s="210" t="e">
        <f>IF(X868, MATCH(J868, Y!$F$62:$H$62, 0), 0)</f>
        <v>#VALUE!</v>
      </c>
      <c r="Z868" s="210" cm="1">
        <f t="array" ref="Z868">IFERROR(IF($X868, INDEX(Appliances, $W868, $Y868+3), 0), 0)</f>
        <v>0</v>
      </c>
      <c r="AA868" s="64"/>
      <c r="AB868" s="211" t="b">
        <f t="shared" si="543"/>
        <v>0</v>
      </c>
      <c r="AC868" s="211" cm="1">
        <f t="array" ref="AC868">IF($AB868, INDEX(Appliances, $W868, 9), 0)</f>
        <v>0</v>
      </c>
      <c r="AD868" s="211" cm="1">
        <f t="array" ref="AD868">IF($AB868, INDEX(Appliances, $W868, 10), 0)</f>
        <v>0</v>
      </c>
      <c r="AE868" s="212">
        <f t="shared" si="532"/>
        <v>0</v>
      </c>
      <c r="AF868" s="213">
        <f t="shared" si="533"/>
        <v>0</v>
      </c>
      <c r="AG868" s="222" t="str">
        <f t="shared" si="534"/>
        <v>-</v>
      </c>
      <c r="AH868" s="210">
        <f>_xlfn.MAXIFS(Y!$F$61:$J$61, Y!$F$61:$J$61, "&lt;="&amp;AG868)</f>
        <v>0</v>
      </c>
      <c r="AI868" s="210" cm="1">
        <f t="array" ref="AI868">IFERROR(IF(AE868&gt;0, INDEX(Appliances, $W868, MATCH($AH868, Y!$F$61:$J$61, 0)+3),0), 0)</f>
        <v>0</v>
      </c>
      <c r="AJ868" s="64"/>
      <c r="AK868" s="211" t="b">
        <f t="shared" si="544"/>
        <v>0</v>
      </c>
      <c r="AL868" s="211" cm="1">
        <f t="array" ref="AL868">IF($AK868, INDEX(Appliances, $W868, 9), 0)</f>
        <v>0</v>
      </c>
      <c r="AM868" s="211" cm="1">
        <f t="array" ref="AM868">IF($AK868, INDEX(Appliances, $W868, 10), 0)</f>
        <v>0</v>
      </c>
      <c r="AN868" s="212">
        <f t="shared" si="535"/>
        <v>0</v>
      </c>
      <c r="AO868" s="213">
        <f t="shared" si="536"/>
        <v>0</v>
      </c>
      <c r="AP868" s="222" t="str">
        <f t="shared" si="537"/>
        <v>-</v>
      </c>
      <c r="AQ868" s="210">
        <f>_xlfn.MAXIFS(Y!$F$61:$J$61, Y!$F$61:$J$61, "&lt;="&amp;AP868)</f>
        <v>0</v>
      </c>
      <c r="AR868" s="210" cm="1">
        <f t="array" ref="AR868">IFERROR(IF(AN868&gt;0, INDEX(Appliances, $W868, MATCH($AQ868, Y!$F$61:$J$61, 0)+3),0), 0)</f>
        <v>0</v>
      </c>
      <c r="AS868" s="64"/>
      <c r="AT868" s="211" t="b">
        <f t="shared" si="545"/>
        <v>0</v>
      </c>
      <c r="AU868" s="211">
        <f t="shared" si="526"/>
        <v>0</v>
      </c>
      <c r="AV868" s="211">
        <f t="shared" si="527"/>
        <v>0</v>
      </c>
      <c r="AW868" s="212">
        <f t="shared" si="538"/>
        <v>0</v>
      </c>
      <c r="AX868" s="213">
        <f t="shared" si="539"/>
        <v>0</v>
      </c>
      <c r="AY868" s="222" t="str">
        <f t="shared" si="540"/>
        <v>-</v>
      </c>
      <c r="AZ868" s="210">
        <f>_xlfn.MAXIFS(Y!$F$61:$J$61, Y!$F$61:$J$61, "&lt;="&amp;AY868)</f>
        <v>0</v>
      </c>
      <c r="BA868" s="210" cm="1">
        <f t="array" ref="BA868">IFERROR(IF(AW868&gt;0, INDEX(Appliances, $W868, MATCH($AQ868, Y!$F$61:$J$61, 0)+3),0), 0)</f>
        <v>0</v>
      </c>
      <c r="BB868" s="64"/>
    </row>
    <row r="869" spans="1:54" s="264" customFormat="1" ht="12" x14ac:dyDescent="0.2">
      <c r="A869" s="64"/>
      <c r="B869" s="251">
        <v>847</v>
      </c>
      <c r="C869" s="255"/>
      <c r="D869" s="255"/>
      <c r="E869" s="256"/>
      <c r="F869" s="257" t="str">
        <f>IFERROR(VLOOKUP(E869, Z!$A$2:$C$4127, 3, FALSE), "")</f>
        <v/>
      </c>
      <c r="G869" s="258"/>
      <c r="H869" s="255"/>
      <c r="I869" s="255"/>
      <c r="J869" s="256"/>
      <c r="K869" s="259"/>
      <c r="L869" s="260"/>
      <c r="M869" s="253">
        <f t="shared" si="542"/>
        <v>0</v>
      </c>
      <c r="N869" s="261"/>
      <c r="O869" s="260"/>
      <c r="P869" s="253">
        <f t="shared" si="528"/>
        <v>0</v>
      </c>
      <c r="Q869" s="261"/>
      <c r="R869" s="260"/>
      <c r="S869" s="262">
        <f t="shared" si="529"/>
        <v>0</v>
      </c>
      <c r="T869" s="268"/>
      <c r="U869" s="263">
        <f t="shared" si="530"/>
        <v>0</v>
      </c>
      <c r="V869" s="64"/>
      <c r="W869" s="210">
        <f t="shared" si="541"/>
        <v>0</v>
      </c>
      <c r="X869" s="210" t="str">
        <f t="shared" si="531"/>
        <v>-</v>
      </c>
      <c r="Y869" s="210" t="e">
        <f>IF(X869, MATCH(J869, Y!$F$62:$H$62, 0), 0)</f>
        <v>#VALUE!</v>
      </c>
      <c r="Z869" s="210" cm="1">
        <f t="array" ref="Z869">IFERROR(IF($X869, INDEX(Appliances, $W869, $Y869+3), 0), 0)</f>
        <v>0</v>
      </c>
      <c r="AA869" s="64"/>
      <c r="AB869" s="211" t="b">
        <f t="shared" si="543"/>
        <v>0</v>
      </c>
      <c r="AC869" s="211" cm="1">
        <f t="array" ref="AC869">IF($AB869, INDEX(Appliances, $W869, 9), 0)</f>
        <v>0</v>
      </c>
      <c r="AD869" s="211" cm="1">
        <f t="array" ref="AD869">IF($AB869, INDEX(Appliances, $W869, 10), 0)</f>
        <v>0</v>
      </c>
      <c r="AE869" s="212">
        <f t="shared" si="532"/>
        <v>0</v>
      </c>
      <c r="AF869" s="213">
        <f t="shared" si="533"/>
        <v>0</v>
      </c>
      <c r="AG869" s="222" t="str">
        <f t="shared" si="534"/>
        <v>-</v>
      </c>
      <c r="AH869" s="210">
        <f>_xlfn.MAXIFS(Y!$F$61:$J$61, Y!$F$61:$J$61, "&lt;="&amp;AG869)</f>
        <v>0</v>
      </c>
      <c r="AI869" s="210" cm="1">
        <f t="array" ref="AI869">IFERROR(IF(AE869&gt;0, INDEX(Appliances, $W869, MATCH($AH869, Y!$F$61:$J$61, 0)+3),0), 0)</f>
        <v>0</v>
      </c>
      <c r="AJ869" s="64"/>
      <c r="AK869" s="211" t="b">
        <f t="shared" si="544"/>
        <v>0</v>
      </c>
      <c r="AL869" s="211" cm="1">
        <f t="array" ref="AL869">IF($AK869, INDEX(Appliances, $W869, 9), 0)</f>
        <v>0</v>
      </c>
      <c r="AM869" s="211" cm="1">
        <f t="array" ref="AM869">IF($AK869, INDEX(Appliances, $W869, 10), 0)</f>
        <v>0</v>
      </c>
      <c r="AN869" s="212">
        <f t="shared" si="535"/>
        <v>0</v>
      </c>
      <c r="AO869" s="213">
        <f t="shared" si="536"/>
        <v>0</v>
      </c>
      <c r="AP869" s="222" t="str">
        <f t="shared" si="537"/>
        <v>-</v>
      </c>
      <c r="AQ869" s="210">
        <f>_xlfn.MAXIFS(Y!$F$61:$J$61, Y!$F$61:$J$61, "&lt;="&amp;AP869)</f>
        <v>0</v>
      </c>
      <c r="AR869" s="210" cm="1">
        <f t="array" ref="AR869">IFERROR(IF(AN869&gt;0, INDEX(Appliances, $W869, MATCH($AQ869, Y!$F$61:$J$61, 0)+3),0), 0)</f>
        <v>0</v>
      </c>
      <c r="AS869" s="64"/>
      <c r="AT869" s="211" t="b">
        <f t="shared" si="545"/>
        <v>0</v>
      </c>
      <c r="AU869" s="211">
        <f t="shared" si="526"/>
        <v>0</v>
      </c>
      <c r="AV869" s="211">
        <f t="shared" si="527"/>
        <v>0</v>
      </c>
      <c r="AW869" s="212">
        <f t="shared" si="538"/>
        <v>0</v>
      </c>
      <c r="AX869" s="213">
        <f t="shared" si="539"/>
        <v>0</v>
      </c>
      <c r="AY869" s="222" t="str">
        <f t="shared" si="540"/>
        <v>-</v>
      </c>
      <c r="AZ869" s="210">
        <f>_xlfn.MAXIFS(Y!$F$61:$J$61, Y!$F$61:$J$61, "&lt;="&amp;AY869)</f>
        <v>0</v>
      </c>
      <c r="BA869" s="210" cm="1">
        <f t="array" ref="BA869">IFERROR(IF(AW869&gt;0, INDEX(Appliances, $W869, MATCH($AQ869, Y!$F$61:$J$61, 0)+3),0), 0)</f>
        <v>0</v>
      </c>
      <c r="BB869" s="64"/>
    </row>
    <row r="870" spans="1:54" s="264" customFormat="1" ht="12" x14ac:dyDescent="0.2">
      <c r="A870" s="64"/>
      <c r="B870" s="251">
        <v>848</v>
      </c>
      <c r="C870" s="255"/>
      <c r="D870" s="255"/>
      <c r="E870" s="256"/>
      <c r="F870" s="257" t="str">
        <f>IFERROR(VLOOKUP(E870, Z!$A$2:$C$4127, 3, FALSE), "")</f>
        <v/>
      </c>
      <c r="G870" s="258"/>
      <c r="H870" s="255"/>
      <c r="I870" s="255"/>
      <c r="J870" s="256"/>
      <c r="K870" s="259"/>
      <c r="L870" s="260"/>
      <c r="M870" s="253">
        <f t="shared" si="542"/>
        <v>0</v>
      </c>
      <c r="N870" s="261"/>
      <c r="O870" s="260"/>
      <c r="P870" s="253">
        <f t="shared" si="528"/>
        <v>0</v>
      </c>
      <c r="Q870" s="261"/>
      <c r="R870" s="260"/>
      <c r="S870" s="262">
        <f t="shared" si="529"/>
        <v>0</v>
      </c>
      <c r="T870" s="268"/>
      <c r="U870" s="263">
        <f t="shared" si="530"/>
        <v>0</v>
      </c>
      <c r="V870" s="64"/>
      <c r="W870" s="210">
        <f t="shared" si="541"/>
        <v>0</v>
      </c>
      <c r="X870" s="210" t="str">
        <f t="shared" si="531"/>
        <v>-</v>
      </c>
      <c r="Y870" s="210" t="e">
        <f>IF(X870, MATCH(J870, Y!$F$62:$H$62, 0), 0)</f>
        <v>#VALUE!</v>
      </c>
      <c r="Z870" s="210" cm="1">
        <f t="array" ref="Z870">IFERROR(IF($X870, INDEX(Appliances, $W870, $Y870+3), 0), 0)</f>
        <v>0</v>
      </c>
      <c r="AA870" s="64"/>
      <c r="AB870" s="211" t="b">
        <f t="shared" si="543"/>
        <v>0</v>
      </c>
      <c r="AC870" s="211" cm="1">
        <f t="array" ref="AC870">IF($AB870, INDEX(Appliances, $W870, 9), 0)</f>
        <v>0</v>
      </c>
      <c r="AD870" s="211" cm="1">
        <f t="array" ref="AD870">IF($AB870, INDEX(Appliances, $W870, 10), 0)</f>
        <v>0</v>
      </c>
      <c r="AE870" s="212">
        <f t="shared" si="532"/>
        <v>0</v>
      </c>
      <c r="AF870" s="213">
        <f t="shared" si="533"/>
        <v>0</v>
      </c>
      <c r="AG870" s="222" t="str">
        <f t="shared" si="534"/>
        <v>-</v>
      </c>
      <c r="AH870" s="210">
        <f>_xlfn.MAXIFS(Y!$F$61:$J$61, Y!$F$61:$J$61, "&lt;="&amp;AG870)</f>
        <v>0</v>
      </c>
      <c r="AI870" s="210" cm="1">
        <f t="array" ref="AI870">IFERROR(IF(AE870&gt;0, INDEX(Appliances, $W870, MATCH($AH870, Y!$F$61:$J$61, 0)+3),0), 0)</f>
        <v>0</v>
      </c>
      <c r="AJ870" s="64"/>
      <c r="AK870" s="211" t="b">
        <f t="shared" si="544"/>
        <v>0</v>
      </c>
      <c r="AL870" s="211" cm="1">
        <f t="array" ref="AL870">IF($AK870, INDEX(Appliances, $W870, 9), 0)</f>
        <v>0</v>
      </c>
      <c r="AM870" s="211" cm="1">
        <f t="array" ref="AM870">IF($AK870, INDEX(Appliances, $W870, 10), 0)</f>
        <v>0</v>
      </c>
      <c r="AN870" s="212">
        <f t="shared" si="535"/>
        <v>0</v>
      </c>
      <c r="AO870" s="213">
        <f t="shared" si="536"/>
        <v>0</v>
      </c>
      <c r="AP870" s="222" t="str">
        <f t="shared" si="537"/>
        <v>-</v>
      </c>
      <c r="AQ870" s="210">
        <f>_xlfn.MAXIFS(Y!$F$61:$J$61, Y!$F$61:$J$61, "&lt;="&amp;AP870)</f>
        <v>0</v>
      </c>
      <c r="AR870" s="210" cm="1">
        <f t="array" ref="AR870">IFERROR(IF(AN870&gt;0, INDEX(Appliances, $W870, MATCH($AQ870, Y!$F$61:$J$61, 0)+3),0), 0)</f>
        <v>0</v>
      </c>
      <c r="AS870" s="64"/>
      <c r="AT870" s="211" t="b">
        <f t="shared" si="545"/>
        <v>0</v>
      </c>
      <c r="AU870" s="211">
        <f t="shared" si="526"/>
        <v>0</v>
      </c>
      <c r="AV870" s="211">
        <f t="shared" si="527"/>
        <v>0</v>
      </c>
      <c r="AW870" s="212">
        <f t="shared" si="538"/>
        <v>0</v>
      </c>
      <c r="AX870" s="213">
        <f t="shared" si="539"/>
        <v>0</v>
      </c>
      <c r="AY870" s="222" t="str">
        <f t="shared" si="540"/>
        <v>-</v>
      </c>
      <c r="AZ870" s="210">
        <f>_xlfn.MAXIFS(Y!$F$61:$J$61, Y!$F$61:$J$61, "&lt;="&amp;AY870)</f>
        <v>0</v>
      </c>
      <c r="BA870" s="210" cm="1">
        <f t="array" ref="BA870">IFERROR(IF(AW870&gt;0, INDEX(Appliances, $W870, MATCH($AQ870, Y!$F$61:$J$61, 0)+3),0), 0)</f>
        <v>0</v>
      </c>
      <c r="BB870" s="64"/>
    </row>
    <row r="871" spans="1:54" s="264" customFormat="1" ht="12" x14ac:dyDescent="0.2">
      <c r="A871" s="64"/>
      <c r="B871" s="251">
        <v>849</v>
      </c>
      <c r="C871" s="255"/>
      <c r="D871" s="255"/>
      <c r="E871" s="256"/>
      <c r="F871" s="257" t="str">
        <f>IFERROR(VLOOKUP(E871, Z!$A$2:$C$4127, 3, FALSE), "")</f>
        <v/>
      </c>
      <c r="G871" s="258"/>
      <c r="H871" s="255"/>
      <c r="I871" s="255"/>
      <c r="J871" s="256"/>
      <c r="K871" s="259"/>
      <c r="L871" s="260"/>
      <c r="M871" s="253">
        <f t="shared" si="542"/>
        <v>0</v>
      </c>
      <c r="N871" s="261"/>
      <c r="O871" s="260"/>
      <c r="P871" s="253">
        <f t="shared" si="528"/>
        <v>0</v>
      </c>
      <c r="Q871" s="261"/>
      <c r="R871" s="260"/>
      <c r="S871" s="262">
        <f t="shared" si="529"/>
        <v>0</v>
      </c>
      <c r="T871" s="268"/>
      <c r="U871" s="263">
        <f t="shared" si="530"/>
        <v>0</v>
      </c>
      <c r="V871" s="64"/>
      <c r="W871" s="210">
        <f t="shared" si="541"/>
        <v>0</v>
      </c>
      <c r="X871" s="210" t="str">
        <f t="shared" si="531"/>
        <v>-</v>
      </c>
      <c r="Y871" s="210" t="e">
        <f>IF(X871, MATCH(J871, Y!$F$62:$H$62, 0), 0)</f>
        <v>#VALUE!</v>
      </c>
      <c r="Z871" s="210" cm="1">
        <f t="array" ref="Z871">IFERROR(IF($X871, INDEX(Appliances, $W871, $Y871+3), 0), 0)</f>
        <v>0</v>
      </c>
      <c r="AA871" s="64"/>
      <c r="AB871" s="211" t="b">
        <f t="shared" si="543"/>
        <v>0</v>
      </c>
      <c r="AC871" s="211" cm="1">
        <f t="array" ref="AC871">IF($AB871, INDEX(Appliances, $W871, 9), 0)</f>
        <v>0</v>
      </c>
      <c r="AD871" s="211" cm="1">
        <f t="array" ref="AD871">IF($AB871, INDEX(Appliances, $W871, 10), 0)</f>
        <v>0</v>
      </c>
      <c r="AE871" s="212">
        <f t="shared" si="532"/>
        <v>0</v>
      </c>
      <c r="AF871" s="213">
        <f t="shared" si="533"/>
        <v>0</v>
      </c>
      <c r="AG871" s="222" t="str">
        <f t="shared" si="534"/>
        <v>-</v>
      </c>
      <c r="AH871" s="210">
        <f>_xlfn.MAXIFS(Y!$F$61:$J$61, Y!$F$61:$J$61, "&lt;="&amp;AG871)</f>
        <v>0</v>
      </c>
      <c r="AI871" s="210" cm="1">
        <f t="array" ref="AI871">IFERROR(IF(AE871&gt;0, INDEX(Appliances, $W871, MATCH($AH871, Y!$F$61:$J$61, 0)+3),0), 0)</f>
        <v>0</v>
      </c>
      <c r="AJ871" s="64"/>
      <c r="AK871" s="211" t="b">
        <f t="shared" si="544"/>
        <v>0</v>
      </c>
      <c r="AL871" s="211" cm="1">
        <f t="array" ref="AL871">IF($AK871, INDEX(Appliances, $W871, 9), 0)</f>
        <v>0</v>
      </c>
      <c r="AM871" s="211" cm="1">
        <f t="array" ref="AM871">IF($AK871, INDEX(Appliances, $W871, 10), 0)</f>
        <v>0</v>
      </c>
      <c r="AN871" s="212">
        <f t="shared" si="535"/>
        <v>0</v>
      </c>
      <c r="AO871" s="213">
        <f t="shared" si="536"/>
        <v>0</v>
      </c>
      <c r="AP871" s="222" t="str">
        <f t="shared" si="537"/>
        <v>-</v>
      </c>
      <c r="AQ871" s="210">
        <f>_xlfn.MAXIFS(Y!$F$61:$J$61, Y!$F$61:$J$61, "&lt;="&amp;AP871)</f>
        <v>0</v>
      </c>
      <c r="AR871" s="210" cm="1">
        <f t="array" ref="AR871">IFERROR(IF(AN871&gt;0, INDEX(Appliances, $W871, MATCH($AQ871, Y!$F$61:$J$61, 0)+3),0), 0)</f>
        <v>0</v>
      </c>
      <c r="AS871" s="64"/>
      <c r="AT871" s="211" t="b">
        <f t="shared" si="545"/>
        <v>0</v>
      </c>
      <c r="AU871" s="211">
        <f t="shared" si="526"/>
        <v>0</v>
      </c>
      <c r="AV871" s="211">
        <f t="shared" si="527"/>
        <v>0</v>
      </c>
      <c r="AW871" s="212">
        <f t="shared" si="538"/>
        <v>0</v>
      </c>
      <c r="AX871" s="213">
        <f t="shared" si="539"/>
        <v>0</v>
      </c>
      <c r="AY871" s="222" t="str">
        <f t="shared" si="540"/>
        <v>-</v>
      </c>
      <c r="AZ871" s="210">
        <f>_xlfn.MAXIFS(Y!$F$61:$J$61, Y!$F$61:$J$61, "&lt;="&amp;AY871)</f>
        <v>0</v>
      </c>
      <c r="BA871" s="210" cm="1">
        <f t="array" ref="BA871">IFERROR(IF(AW871&gt;0, INDEX(Appliances, $W871, MATCH($AQ871, Y!$F$61:$J$61, 0)+3),0), 0)</f>
        <v>0</v>
      </c>
      <c r="BB871" s="64"/>
    </row>
    <row r="872" spans="1:54" s="264" customFormat="1" ht="12" x14ac:dyDescent="0.2">
      <c r="A872" s="64"/>
      <c r="B872" s="251">
        <v>850</v>
      </c>
      <c r="C872" s="255"/>
      <c r="D872" s="255"/>
      <c r="E872" s="256"/>
      <c r="F872" s="257" t="str">
        <f>IFERROR(VLOOKUP(E872, Z!$A$2:$C$4127, 3, FALSE), "")</f>
        <v/>
      </c>
      <c r="G872" s="258"/>
      <c r="H872" s="255"/>
      <c r="I872" s="255"/>
      <c r="J872" s="256"/>
      <c r="K872" s="259"/>
      <c r="L872" s="260"/>
      <c r="M872" s="253">
        <f t="shared" si="542"/>
        <v>0</v>
      </c>
      <c r="N872" s="261"/>
      <c r="O872" s="260"/>
      <c r="P872" s="253">
        <f t="shared" si="528"/>
        <v>0</v>
      </c>
      <c r="Q872" s="261"/>
      <c r="R872" s="260"/>
      <c r="S872" s="262">
        <f t="shared" si="529"/>
        <v>0</v>
      </c>
      <c r="T872" s="268"/>
      <c r="U872" s="263">
        <f t="shared" si="530"/>
        <v>0</v>
      </c>
      <c r="V872" s="64"/>
      <c r="W872" s="210">
        <f t="shared" si="541"/>
        <v>0</v>
      </c>
      <c r="X872" s="210" t="str">
        <f t="shared" si="531"/>
        <v>-</v>
      </c>
      <c r="Y872" s="210" t="e">
        <f>IF(X872, MATCH(J872, Y!$F$62:$H$62, 0), 0)</f>
        <v>#VALUE!</v>
      </c>
      <c r="Z872" s="210" cm="1">
        <f t="array" ref="Z872">IFERROR(IF($X872, INDEX(Appliances, $W872, $Y872+3), 0), 0)</f>
        <v>0</v>
      </c>
      <c r="AA872" s="64"/>
      <c r="AB872" s="211" t="b">
        <f t="shared" si="543"/>
        <v>0</v>
      </c>
      <c r="AC872" s="211" cm="1">
        <f t="array" ref="AC872">IF($AB872, INDEX(Appliances, $W872, 9), 0)</f>
        <v>0</v>
      </c>
      <c r="AD872" s="211" cm="1">
        <f t="array" ref="AD872">IF($AB872, INDEX(Appliances, $W872, 10), 0)</f>
        <v>0</v>
      </c>
      <c r="AE872" s="212">
        <f t="shared" si="532"/>
        <v>0</v>
      </c>
      <c r="AF872" s="213">
        <f t="shared" si="533"/>
        <v>0</v>
      </c>
      <c r="AG872" s="222" t="str">
        <f t="shared" si="534"/>
        <v>-</v>
      </c>
      <c r="AH872" s="210">
        <f>_xlfn.MAXIFS(Y!$F$61:$J$61, Y!$F$61:$J$61, "&lt;="&amp;AG872)</f>
        <v>0</v>
      </c>
      <c r="AI872" s="210" cm="1">
        <f t="array" ref="AI872">IFERROR(IF(AE872&gt;0, INDEX(Appliances, $W872, MATCH($AH872, Y!$F$61:$J$61, 0)+3),0), 0)</f>
        <v>0</v>
      </c>
      <c r="AJ872" s="64"/>
      <c r="AK872" s="211" t="b">
        <f t="shared" si="544"/>
        <v>0</v>
      </c>
      <c r="AL872" s="211" cm="1">
        <f t="array" ref="AL872">IF($AK872, INDEX(Appliances, $W872, 9), 0)</f>
        <v>0</v>
      </c>
      <c r="AM872" s="211" cm="1">
        <f t="array" ref="AM872">IF($AK872, INDEX(Appliances, $W872, 10), 0)</f>
        <v>0</v>
      </c>
      <c r="AN872" s="212">
        <f t="shared" si="535"/>
        <v>0</v>
      </c>
      <c r="AO872" s="213">
        <f t="shared" si="536"/>
        <v>0</v>
      </c>
      <c r="AP872" s="222" t="str">
        <f t="shared" si="537"/>
        <v>-</v>
      </c>
      <c r="AQ872" s="210">
        <f>_xlfn.MAXIFS(Y!$F$61:$J$61, Y!$F$61:$J$61, "&lt;="&amp;AP872)</f>
        <v>0</v>
      </c>
      <c r="AR872" s="210" cm="1">
        <f t="array" ref="AR872">IFERROR(IF(AN872&gt;0, INDEX(Appliances, $W872, MATCH($AQ872, Y!$F$61:$J$61, 0)+3),0), 0)</f>
        <v>0</v>
      </c>
      <c r="AS872" s="64"/>
      <c r="AT872" s="211" t="b">
        <f t="shared" si="545"/>
        <v>0</v>
      </c>
      <c r="AU872" s="211">
        <f t="shared" si="526"/>
        <v>0</v>
      </c>
      <c r="AV872" s="211">
        <f t="shared" si="527"/>
        <v>0</v>
      </c>
      <c r="AW872" s="212">
        <f t="shared" si="538"/>
        <v>0</v>
      </c>
      <c r="AX872" s="213">
        <f t="shared" si="539"/>
        <v>0</v>
      </c>
      <c r="AY872" s="222" t="str">
        <f t="shared" si="540"/>
        <v>-</v>
      </c>
      <c r="AZ872" s="210">
        <f>_xlfn.MAXIFS(Y!$F$61:$J$61, Y!$F$61:$J$61, "&lt;="&amp;AY872)</f>
        <v>0</v>
      </c>
      <c r="BA872" s="210" cm="1">
        <f t="array" ref="BA872">IFERROR(IF(AW872&gt;0, INDEX(Appliances, $W872, MATCH($AQ872, Y!$F$61:$J$61, 0)+3),0), 0)</f>
        <v>0</v>
      </c>
      <c r="BB872" s="64"/>
    </row>
    <row r="873" spans="1:54" s="264" customFormat="1" ht="12" x14ac:dyDescent="0.2">
      <c r="A873" s="64"/>
      <c r="B873" s="251">
        <v>851</v>
      </c>
      <c r="C873" s="255"/>
      <c r="D873" s="255"/>
      <c r="E873" s="256"/>
      <c r="F873" s="257" t="str">
        <f>IFERROR(VLOOKUP(E873, Z!$A$2:$C$4127, 3, FALSE), "")</f>
        <v/>
      </c>
      <c r="G873" s="258"/>
      <c r="H873" s="255"/>
      <c r="I873" s="255"/>
      <c r="J873" s="256"/>
      <c r="K873" s="259"/>
      <c r="L873" s="260"/>
      <c r="M873" s="253">
        <f t="shared" si="542"/>
        <v>0</v>
      </c>
      <c r="N873" s="261"/>
      <c r="O873" s="260"/>
      <c r="P873" s="253">
        <f t="shared" si="528"/>
        <v>0</v>
      </c>
      <c r="Q873" s="261"/>
      <c r="R873" s="260"/>
      <c r="S873" s="262">
        <f t="shared" si="529"/>
        <v>0</v>
      </c>
      <c r="T873" s="268"/>
      <c r="U873" s="263">
        <f t="shared" si="530"/>
        <v>0</v>
      </c>
      <c r="V873" s="64"/>
      <c r="W873" s="210">
        <f t="shared" si="541"/>
        <v>0</v>
      </c>
      <c r="X873" s="210" t="str">
        <f t="shared" si="531"/>
        <v>-</v>
      </c>
      <c r="Y873" s="210" t="e">
        <f>IF(X873, MATCH(J873, Y!$F$62:$H$62, 0), 0)</f>
        <v>#VALUE!</v>
      </c>
      <c r="Z873" s="210" cm="1">
        <f t="array" ref="Z873">IFERROR(IF($X873, INDEX(Appliances, $W873, $Y873+3), 0), 0)</f>
        <v>0</v>
      </c>
      <c r="AA873" s="64"/>
      <c r="AB873" s="211" t="b">
        <f t="shared" si="543"/>
        <v>0</v>
      </c>
      <c r="AC873" s="211" cm="1">
        <f t="array" ref="AC873">IF($AB873, INDEX(Appliances, $W873, 9), 0)</f>
        <v>0</v>
      </c>
      <c r="AD873" s="211" cm="1">
        <f t="array" ref="AD873">IF($AB873, INDEX(Appliances, $W873, 10), 0)</f>
        <v>0</v>
      </c>
      <c r="AE873" s="212">
        <f t="shared" si="532"/>
        <v>0</v>
      </c>
      <c r="AF873" s="213">
        <f t="shared" si="533"/>
        <v>0</v>
      </c>
      <c r="AG873" s="222" t="str">
        <f t="shared" si="534"/>
        <v>-</v>
      </c>
      <c r="AH873" s="210">
        <f>_xlfn.MAXIFS(Y!$F$61:$J$61, Y!$F$61:$J$61, "&lt;="&amp;AG873)</f>
        <v>0</v>
      </c>
      <c r="AI873" s="210" cm="1">
        <f t="array" ref="AI873">IFERROR(IF(AE873&gt;0, INDEX(Appliances, $W873, MATCH($AH873, Y!$F$61:$J$61, 0)+3),0), 0)</f>
        <v>0</v>
      </c>
      <c r="AJ873" s="64"/>
      <c r="AK873" s="211" t="b">
        <f t="shared" si="544"/>
        <v>0</v>
      </c>
      <c r="AL873" s="211" cm="1">
        <f t="array" ref="AL873">IF($AK873, INDEX(Appliances, $W873, 9), 0)</f>
        <v>0</v>
      </c>
      <c r="AM873" s="211" cm="1">
        <f t="array" ref="AM873">IF($AK873, INDEX(Appliances, $W873, 10), 0)</f>
        <v>0</v>
      </c>
      <c r="AN873" s="212">
        <f t="shared" si="535"/>
        <v>0</v>
      </c>
      <c r="AO873" s="213">
        <f t="shared" si="536"/>
        <v>0</v>
      </c>
      <c r="AP873" s="222" t="str">
        <f t="shared" si="537"/>
        <v>-</v>
      </c>
      <c r="AQ873" s="210">
        <f>_xlfn.MAXIFS(Y!$F$61:$J$61, Y!$F$61:$J$61, "&lt;="&amp;AP873)</f>
        <v>0</v>
      </c>
      <c r="AR873" s="210" cm="1">
        <f t="array" ref="AR873">IFERROR(IF(AN873&gt;0, INDEX(Appliances, $W873, MATCH($AQ873, Y!$F$61:$J$61, 0)+3),0), 0)</f>
        <v>0</v>
      </c>
      <c r="AS873" s="64"/>
      <c r="AT873" s="211" t="b">
        <f t="shared" si="545"/>
        <v>0</v>
      </c>
      <c r="AU873" s="211">
        <f t="shared" si="526"/>
        <v>0</v>
      </c>
      <c r="AV873" s="211">
        <f t="shared" si="527"/>
        <v>0</v>
      </c>
      <c r="AW873" s="212">
        <f t="shared" si="538"/>
        <v>0</v>
      </c>
      <c r="AX873" s="213">
        <f t="shared" si="539"/>
        <v>0</v>
      </c>
      <c r="AY873" s="222" t="str">
        <f t="shared" si="540"/>
        <v>-</v>
      </c>
      <c r="AZ873" s="210">
        <f>_xlfn.MAXIFS(Y!$F$61:$J$61, Y!$F$61:$J$61, "&lt;="&amp;AY873)</f>
        <v>0</v>
      </c>
      <c r="BA873" s="210" cm="1">
        <f t="array" ref="BA873">IFERROR(IF(AW873&gt;0, INDEX(Appliances, $W873, MATCH($AQ873, Y!$F$61:$J$61, 0)+3),0), 0)</f>
        <v>0</v>
      </c>
      <c r="BB873" s="64"/>
    </row>
    <row r="874" spans="1:54" s="264" customFormat="1" ht="12" x14ac:dyDescent="0.2">
      <c r="A874" s="64"/>
      <c r="B874" s="251">
        <v>852</v>
      </c>
      <c r="C874" s="255"/>
      <c r="D874" s="255"/>
      <c r="E874" s="256"/>
      <c r="F874" s="257" t="str">
        <f>IFERROR(VLOOKUP(E874, Z!$A$2:$C$4127, 3, FALSE), "")</f>
        <v/>
      </c>
      <c r="G874" s="258"/>
      <c r="H874" s="255"/>
      <c r="I874" s="255"/>
      <c r="J874" s="256"/>
      <c r="K874" s="259"/>
      <c r="L874" s="260"/>
      <c r="M874" s="253">
        <f t="shared" si="542"/>
        <v>0</v>
      </c>
      <c r="N874" s="261"/>
      <c r="O874" s="260"/>
      <c r="P874" s="253">
        <f t="shared" si="528"/>
        <v>0</v>
      </c>
      <c r="Q874" s="261"/>
      <c r="R874" s="260"/>
      <c r="S874" s="262">
        <f t="shared" si="529"/>
        <v>0</v>
      </c>
      <c r="T874" s="268"/>
      <c r="U874" s="263">
        <f t="shared" si="530"/>
        <v>0</v>
      </c>
      <c r="V874" s="64"/>
      <c r="W874" s="210">
        <f t="shared" si="541"/>
        <v>0</v>
      </c>
      <c r="X874" s="210" t="str">
        <f t="shared" si="531"/>
        <v>-</v>
      </c>
      <c r="Y874" s="210" t="e">
        <f>IF(X874, MATCH(J874, Y!$F$62:$H$62, 0), 0)</f>
        <v>#VALUE!</v>
      </c>
      <c r="Z874" s="210" cm="1">
        <f t="array" ref="Z874">IFERROR(IF($X874, INDEX(Appliances, $W874, $Y874+3), 0), 0)</f>
        <v>0</v>
      </c>
      <c r="AA874" s="64"/>
      <c r="AB874" s="211" t="b">
        <f t="shared" si="543"/>
        <v>0</v>
      </c>
      <c r="AC874" s="211" cm="1">
        <f t="array" ref="AC874">IF($AB874, INDEX(Appliances, $W874, 9), 0)</f>
        <v>0</v>
      </c>
      <c r="AD874" s="211" cm="1">
        <f t="array" ref="AD874">IF($AB874, INDEX(Appliances, $W874, 10), 0)</f>
        <v>0</v>
      </c>
      <c r="AE874" s="212">
        <f t="shared" si="532"/>
        <v>0</v>
      </c>
      <c r="AF874" s="213">
        <f t="shared" si="533"/>
        <v>0</v>
      </c>
      <c r="AG874" s="222" t="str">
        <f t="shared" si="534"/>
        <v>-</v>
      </c>
      <c r="AH874" s="210">
        <f>_xlfn.MAXIFS(Y!$F$61:$J$61, Y!$F$61:$J$61, "&lt;="&amp;AG874)</f>
        <v>0</v>
      </c>
      <c r="AI874" s="210" cm="1">
        <f t="array" ref="AI874">IFERROR(IF(AE874&gt;0, INDEX(Appliances, $W874, MATCH($AH874, Y!$F$61:$J$61, 0)+3),0), 0)</f>
        <v>0</v>
      </c>
      <c r="AJ874" s="64"/>
      <c r="AK874" s="211" t="b">
        <f t="shared" si="544"/>
        <v>0</v>
      </c>
      <c r="AL874" s="211" cm="1">
        <f t="array" ref="AL874">IF($AK874, INDEX(Appliances, $W874, 9), 0)</f>
        <v>0</v>
      </c>
      <c r="AM874" s="211" cm="1">
        <f t="array" ref="AM874">IF($AK874, INDEX(Appliances, $W874, 10), 0)</f>
        <v>0</v>
      </c>
      <c r="AN874" s="212">
        <f t="shared" si="535"/>
        <v>0</v>
      </c>
      <c r="AO874" s="213">
        <f t="shared" si="536"/>
        <v>0</v>
      </c>
      <c r="AP874" s="222" t="str">
        <f t="shared" si="537"/>
        <v>-</v>
      </c>
      <c r="AQ874" s="210">
        <f>_xlfn.MAXIFS(Y!$F$61:$J$61, Y!$F$61:$J$61, "&lt;="&amp;AP874)</f>
        <v>0</v>
      </c>
      <c r="AR874" s="210" cm="1">
        <f t="array" ref="AR874">IFERROR(IF(AN874&gt;0, INDEX(Appliances, $W874, MATCH($AQ874, Y!$F$61:$J$61, 0)+3),0), 0)</f>
        <v>0</v>
      </c>
      <c r="AS874" s="64"/>
      <c r="AT874" s="211" t="b">
        <f t="shared" si="545"/>
        <v>0</v>
      </c>
      <c r="AU874" s="211">
        <f t="shared" si="526"/>
        <v>0</v>
      </c>
      <c r="AV874" s="211">
        <f t="shared" si="527"/>
        <v>0</v>
      </c>
      <c r="AW874" s="212">
        <f t="shared" si="538"/>
        <v>0</v>
      </c>
      <c r="AX874" s="213">
        <f t="shared" si="539"/>
        <v>0</v>
      </c>
      <c r="AY874" s="222" t="str">
        <f t="shared" si="540"/>
        <v>-</v>
      </c>
      <c r="AZ874" s="210">
        <f>_xlfn.MAXIFS(Y!$F$61:$J$61, Y!$F$61:$J$61, "&lt;="&amp;AY874)</f>
        <v>0</v>
      </c>
      <c r="BA874" s="210" cm="1">
        <f t="array" ref="BA874">IFERROR(IF(AW874&gt;0, INDEX(Appliances, $W874, MATCH($AQ874, Y!$F$61:$J$61, 0)+3),0), 0)</f>
        <v>0</v>
      </c>
      <c r="BB874" s="64"/>
    </row>
    <row r="875" spans="1:54" s="264" customFormat="1" ht="12" x14ac:dyDescent="0.2">
      <c r="A875" s="64"/>
      <c r="B875" s="251">
        <v>853</v>
      </c>
      <c r="C875" s="255"/>
      <c r="D875" s="255"/>
      <c r="E875" s="256"/>
      <c r="F875" s="257" t="str">
        <f>IFERROR(VLOOKUP(E875, Z!$A$2:$C$4127, 3, FALSE), "")</f>
        <v/>
      </c>
      <c r="G875" s="258"/>
      <c r="H875" s="255"/>
      <c r="I875" s="255"/>
      <c r="J875" s="256"/>
      <c r="K875" s="259"/>
      <c r="L875" s="260"/>
      <c r="M875" s="253">
        <f t="shared" si="542"/>
        <v>0</v>
      </c>
      <c r="N875" s="261"/>
      <c r="O875" s="260"/>
      <c r="P875" s="253">
        <f t="shared" si="528"/>
        <v>0</v>
      </c>
      <c r="Q875" s="261"/>
      <c r="R875" s="260"/>
      <c r="S875" s="262">
        <f t="shared" si="529"/>
        <v>0</v>
      </c>
      <c r="T875" s="268"/>
      <c r="U875" s="263">
        <f t="shared" si="530"/>
        <v>0</v>
      </c>
      <c r="V875" s="64"/>
      <c r="W875" s="210">
        <f t="shared" si="541"/>
        <v>0</v>
      </c>
      <c r="X875" s="210" t="str">
        <f t="shared" si="531"/>
        <v>-</v>
      </c>
      <c r="Y875" s="210" t="e">
        <f>IF(X875, MATCH(J875, Y!$F$62:$H$62, 0), 0)</f>
        <v>#VALUE!</v>
      </c>
      <c r="Z875" s="210" cm="1">
        <f t="array" ref="Z875">IFERROR(IF($X875, INDEX(Appliances, $W875, $Y875+3), 0), 0)</f>
        <v>0</v>
      </c>
      <c r="AA875" s="64"/>
      <c r="AB875" s="211" t="b">
        <f t="shared" si="543"/>
        <v>0</v>
      </c>
      <c r="AC875" s="211" cm="1">
        <f t="array" ref="AC875">IF($AB875, INDEX(Appliances, $W875, 9), 0)</f>
        <v>0</v>
      </c>
      <c r="AD875" s="211" cm="1">
        <f t="array" ref="AD875">IF($AB875, INDEX(Appliances, $W875, 10), 0)</f>
        <v>0</v>
      </c>
      <c r="AE875" s="212">
        <f t="shared" si="532"/>
        <v>0</v>
      </c>
      <c r="AF875" s="213">
        <f t="shared" si="533"/>
        <v>0</v>
      </c>
      <c r="AG875" s="222" t="str">
        <f t="shared" si="534"/>
        <v>-</v>
      </c>
      <c r="AH875" s="210">
        <f>_xlfn.MAXIFS(Y!$F$61:$J$61, Y!$F$61:$J$61, "&lt;="&amp;AG875)</f>
        <v>0</v>
      </c>
      <c r="AI875" s="210" cm="1">
        <f t="array" ref="AI875">IFERROR(IF(AE875&gt;0, INDEX(Appliances, $W875, MATCH($AH875, Y!$F$61:$J$61, 0)+3),0), 0)</f>
        <v>0</v>
      </c>
      <c r="AJ875" s="64"/>
      <c r="AK875" s="211" t="b">
        <f t="shared" si="544"/>
        <v>0</v>
      </c>
      <c r="AL875" s="211" cm="1">
        <f t="array" ref="AL875">IF($AK875, INDEX(Appliances, $W875, 9), 0)</f>
        <v>0</v>
      </c>
      <c r="AM875" s="211" cm="1">
        <f t="array" ref="AM875">IF($AK875, INDEX(Appliances, $W875, 10), 0)</f>
        <v>0</v>
      </c>
      <c r="AN875" s="212">
        <f t="shared" si="535"/>
        <v>0</v>
      </c>
      <c r="AO875" s="213">
        <f t="shared" si="536"/>
        <v>0</v>
      </c>
      <c r="AP875" s="222" t="str">
        <f t="shared" si="537"/>
        <v>-</v>
      </c>
      <c r="AQ875" s="210">
        <f>_xlfn.MAXIFS(Y!$F$61:$J$61, Y!$F$61:$J$61, "&lt;="&amp;AP875)</f>
        <v>0</v>
      </c>
      <c r="AR875" s="210" cm="1">
        <f t="array" ref="AR875">IFERROR(IF(AN875&gt;0, INDEX(Appliances, $W875, MATCH($AQ875, Y!$F$61:$J$61, 0)+3),0), 0)</f>
        <v>0</v>
      </c>
      <c r="AS875" s="64"/>
      <c r="AT875" s="211" t="b">
        <f t="shared" si="545"/>
        <v>0</v>
      </c>
      <c r="AU875" s="211">
        <f t="shared" si="526"/>
        <v>0</v>
      </c>
      <c r="AV875" s="211">
        <f t="shared" si="527"/>
        <v>0</v>
      </c>
      <c r="AW875" s="212">
        <f t="shared" si="538"/>
        <v>0</v>
      </c>
      <c r="AX875" s="213">
        <f t="shared" si="539"/>
        <v>0</v>
      </c>
      <c r="AY875" s="222" t="str">
        <f t="shared" si="540"/>
        <v>-</v>
      </c>
      <c r="AZ875" s="210">
        <f>_xlfn.MAXIFS(Y!$F$61:$J$61, Y!$F$61:$J$61, "&lt;="&amp;AY875)</f>
        <v>0</v>
      </c>
      <c r="BA875" s="210" cm="1">
        <f t="array" ref="BA875">IFERROR(IF(AW875&gt;0, INDEX(Appliances, $W875, MATCH($AQ875, Y!$F$61:$J$61, 0)+3),0), 0)</f>
        <v>0</v>
      </c>
      <c r="BB875" s="64"/>
    </row>
    <row r="876" spans="1:54" s="264" customFormat="1" ht="12" x14ac:dyDescent="0.2">
      <c r="A876" s="64"/>
      <c r="B876" s="251">
        <v>854</v>
      </c>
      <c r="C876" s="255"/>
      <c r="D876" s="255"/>
      <c r="E876" s="256"/>
      <c r="F876" s="257" t="str">
        <f>IFERROR(VLOOKUP(E876, Z!$A$2:$C$4127, 3, FALSE), "")</f>
        <v/>
      </c>
      <c r="G876" s="258"/>
      <c r="H876" s="255"/>
      <c r="I876" s="255"/>
      <c r="J876" s="256"/>
      <c r="K876" s="259"/>
      <c r="L876" s="260"/>
      <c r="M876" s="253">
        <f t="shared" si="542"/>
        <v>0</v>
      </c>
      <c r="N876" s="261"/>
      <c r="O876" s="260"/>
      <c r="P876" s="253">
        <f t="shared" si="528"/>
        <v>0</v>
      </c>
      <c r="Q876" s="261"/>
      <c r="R876" s="260"/>
      <c r="S876" s="262">
        <f t="shared" si="529"/>
        <v>0</v>
      </c>
      <c r="T876" s="268"/>
      <c r="U876" s="263">
        <f t="shared" si="530"/>
        <v>0</v>
      </c>
      <c r="V876" s="64"/>
      <c r="W876" s="210">
        <f t="shared" si="541"/>
        <v>0</v>
      </c>
      <c r="X876" s="210" t="str">
        <f t="shared" si="531"/>
        <v>-</v>
      </c>
      <c r="Y876" s="210" t="e">
        <f>IF(X876, MATCH(J876, Y!$F$62:$H$62, 0), 0)</f>
        <v>#VALUE!</v>
      </c>
      <c r="Z876" s="210" cm="1">
        <f t="array" ref="Z876">IFERROR(IF($X876, INDEX(Appliances, $W876, $Y876+3), 0), 0)</f>
        <v>0</v>
      </c>
      <c r="AA876" s="64"/>
      <c r="AB876" s="211" t="b">
        <f t="shared" si="543"/>
        <v>0</v>
      </c>
      <c r="AC876" s="211" cm="1">
        <f t="array" ref="AC876">IF($AB876, INDEX(Appliances, $W876, 9), 0)</f>
        <v>0</v>
      </c>
      <c r="AD876" s="211" cm="1">
        <f t="array" ref="AD876">IF($AB876, INDEX(Appliances, $W876, 10), 0)</f>
        <v>0</v>
      </c>
      <c r="AE876" s="212">
        <f t="shared" si="532"/>
        <v>0</v>
      </c>
      <c r="AF876" s="213">
        <f t="shared" si="533"/>
        <v>0</v>
      </c>
      <c r="AG876" s="222" t="str">
        <f t="shared" si="534"/>
        <v>-</v>
      </c>
      <c r="AH876" s="210">
        <f>_xlfn.MAXIFS(Y!$F$61:$J$61, Y!$F$61:$J$61, "&lt;="&amp;AG876)</f>
        <v>0</v>
      </c>
      <c r="AI876" s="210" cm="1">
        <f t="array" ref="AI876">IFERROR(IF(AE876&gt;0, INDEX(Appliances, $W876, MATCH($AH876, Y!$F$61:$J$61, 0)+3),0), 0)</f>
        <v>0</v>
      </c>
      <c r="AJ876" s="64"/>
      <c r="AK876" s="211" t="b">
        <f t="shared" si="544"/>
        <v>0</v>
      </c>
      <c r="AL876" s="211" cm="1">
        <f t="array" ref="AL876">IF($AK876, INDEX(Appliances, $W876, 9), 0)</f>
        <v>0</v>
      </c>
      <c r="AM876" s="211" cm="1">
        <f t="array" ref="AM876">IF($AK876, INDEX(Appliances, $W876, 10), 0)</f>
        <v>0</v>
      </c>
      <c r="AN876" s="212">
        <f t="shared" si="535"/>
        <v>0</v>
      </c>
      <c r="AO876" s="213">
        <f t="shared" si="536"/>
        <v>0</v>
      </c>
      <c r="AP876" s="222" t="str">
        <f t="shared" si="537"/>
        <v>-</v>
      </c>
      <c r="AQ876" s="210">
        <f>_xlfn.MAXIFS(Y!$F$61:$J$61, Y!$F$61:$J$61, "&lt;="&amp;AP876)</f>
        <v>0</v>
      </c>
      <c r="AR876" s="210" cm="1">
        <f t="array" ref="AR876">IFERROR(IF(AN876&gt;0, INDEX(Appliances, $W876, MATCH($AQ876, Y!$F$61:$J$61, 0)+3),0), 0)</f>
        <v>0</v>
      </c>
      <c r="AS876" s="64"/>
      <c r="AT876" s="211" t="b">
        <f t="shared" si="545"/>
        <v>0</v>
      </c>
      <c r="AU876" s="211">
        <f t="shared" si="526"/>
        <v>0</v>
      </c>
      <c r="AV876" s="211">
        <f t="shared" si="527"/>
        <v>0</v>
      </c>
      <c r="AW876" s="212">
        <f t="shared" si="538"/>
        <v>0</v>
      </c>
      <c r="AX876" s="213">
        <f t="shared" si="539"/>
        <v>0</v>
      </c>
      <c r="AY876" s="222" t="str">
        <f t="shared" si="540"/>
        <v>-</v>
      </c>
      <c r="AZ876" s="210">
        <f>_xlfn.MAXIFS(Y!$F$61:$J$61, Y!$F$61:$J$61, "&lt;="&amp;AY876)</f>
        <v>0</v>
      </c>
      <c r="BA876" s="210" cm="1">
        <f t="array" ref="BA876">IFERROR(IF(AW876&gt;0, INDEX(Appliances, $W876, MATCH($AQ876, Y!$F$61:$J$61, 0)+3),0), 0)</f>
        <v>0</v>
      </c>
      <c r="BB876" s="64"/>
    </row>
    <row r="877" spans="1:54" s="264" customFormat="1" ht="12" x14ac:dyDescent="0.2">
      <c r="A877" s="64"/>
      <c r="B877" s="251">
        <v>855</v>
      </c>
      <c r="C877" s="255"/>
      <c r="D877" s="255"/>
      <c r="E877" s="256"/>
      <c r="F877" s="257" t="str">
        <f>IFERROR(VLOOKUP(E877, Z!$A$2:$C$4127, 3, FALSE), "")</f>
        <v/>
      </c>
      <c r="G877" s="258"/>
      <c r="H877" s="255"/>
      <c r="I877" s="255"/>
      <c r="J877" s="256"/>
      <c r="K877" s="259"/>
      <c r="L877" s="260"/>
      <c r="M877" s="253">
        <f t="shared" si="542"/>
        <v>0</v>
      </c>
      <c r="N877" s="261"/>
      <c r="O877" s="260"/>
      <c r="P877" s="253">
        <f t="shared" si="528"/>
        <v>0</v>
      </c>
      <c r="Q877" s="261"/>
      <c r="R877" s="260"/>
      <c r="S877" s="262">
        <f t="shared" si="529"/>
        <v>0</v>
      </c>
      <c r="T877" s="268"/>
      <c r="U877" s="263">
        <f t="shared" si="530"/>
        <v>0</v>
      </c>
      <c r="V877" s="64"/>
      <c r="W877" s="210">
        <f t="shared" si="541"/>
        <v>0</v>
      </c>
      <c r="X877" s="210" t="str">
        <f t="shared" si="531"/>
        <v>-</v>
      </c>
      <c r="Y877" s="210" t="e">
        <f>IF(X877, MATCH(J877, Y!$F$62:$H$62, 0), 0)</f>
        <v>#VALUE!</v>
      </c>
      <c r="Z877" s="210" cm="1">
        <f t="array" ref="Z877">IFERROR(IF($X877, INDEX(Appliances, $W877, $Y877+3), 0), 0)</f>
        <v>0</v>
      </c>
      <c r="AA877" s="64"/>
      <c r="AB877" s="211" t="b">
        <f t="shared" si="543"/>
        <v>0</v>
      </c>
      <c r="AC877" s="211" cm="1">
        <f t="array" ref="AC877">IF($AB877, INDEX(Appliances, $W877, 9), 0)</f>
        <v>0</v>
      </c>
      <c r="AD877" s="211" cm="1">
        <f t="array" ref="AD877">IF($AB877, INDEX(Appliances, $W877, 10), 0)</f>
        <v>0</v>
      </c>
      <c r="AE877" s="212">
        <f t="shared" si="532"/>
        <v>0</v>
      </c>
      <c r="AF877" s="213">
        <f t="shared" si="533"/>
        <v>0</v>
      </c>
      <c r="AG877" s="222" t="str">
        <f t="shared" si="534"/>
        <v>-</v>
      </c>
      <c r="AH877" s="210">
        <f>_xlfn.MAXIFS(Y!$F$61:$J$61, Y!$F$61:$J$61, "&lt;="&amp;AG877)</f>
        <v>0</v>
      </c>
      <c r="AI877" s="210" cm="1">
        <f t="array" ref="AI877">IFERROR(IF(AE877&gt;0, INDEX(Appliances, $W877, MATCH($AH877, Y!$F$61:$J$61, 0)+3),0), 0)</f>
        <v>0</v>
      </c>
      <c r="AJ877" s="64"/>
      <c r="AK877" s="211" t="b">
        <f t="shared" si="544"/>
        <v>0</v>
      </c>
      <c r="AL877" s="211" cm="1">
        <f t="array" ref="AL877">IF($AK877, INDEX(Appliances, $W877, 9), 0)</f>
        <v>0</v>
      </c>
      <c r="AM877" s="211" cm="1">
        <f t="array" ref="AM877">IF($AK877, INDEX(Appliances, $W877, 10), 0)</f>
        <v>0</v>
      </c>
      <c r="AN877" s="212">
        <f t="shared" si="535"/>
        <v>0</v>
      </c>
      <c r="AO877" s="213">
        <f t="shared" si="536"/>
        <v>0</v>
      </c>
      <c r="AP877" s="222" t="str">
        <f t="shared" si="537"/>
        <v>-</v>
      </c>
      <c r="AQ877" s="210">
        <f>_xlfn.MAXIFS(Y!$F$61:$J$61, Y!$F$61:$J$61, "&lt;="&amp;AP877)</f>
        <v>0</v>
      </c>
      <c r="AR877" s="210" cm="1">
        <f t="array" ref="AR877">IFERROR(IF(AN877&gt;0, INDEX(Appliances, $W877, MATCH($AQ877, Y!$F$61:$J$61, 0)+3),0), 0)</f>
        <v>0</v>
      </c>
      <c r="AS877" s="64"/>
      <c r="AT877" s="211" t="b">
        <f t="shared" si="545"/>
        <v>0</v>
      </c>
      <c r="AU877" s="211">
        <f t="shared" si="526"/>
        <v>0</v>
      </c>
      <c r="AV877" s="211">
        <f t="shared" si="527"/>
        <v>0</v>
      </c>
      <c r="AW877" s="212">
        <f t="shared" si="538"/>
        <v>0</v>
      </c>
      <c r="AX877" s="213">
        <f t="shared" si="539"/>
        <v>0</v>
      </c>
      <c r="AY877" s="222" t="str">
        <f t="shared" si="540"/>
        <v>-</v>
      </c>
      <c r="AZ877" s="210">
        <f>_xlfn.MAXIFS(Y!$F$61:$J$61, Y!$F$61:$J$61, "&lt;="&amp;AY877)</f>
        <v>0</v>
      </c>
      <c r="BA877" s="210" cm="1">
        <f t="array" ref="BA877">IFERROR(IF(AW877&gt;0, INDEX(Appliances, $W877, MATCH($AQ877, Y!$F$61:$J$61, 0)+3),0), 0)</f>
        <v>0</v>
      </c>
      <c r="BB877" s="64"/>
    </row>
    <row r="878" spans="1:54" s="264" customFormat="1" ht="12" x14ac:dyDescent="0.2">
      <c r="A878" s="64"/>
      <c r="B878" s="251">
        <v>856</v>
      </c>
      <c r="C878" s="255"/>
      <c r="D878" s="255"/>
      <c r="E878" s="256"/>
      <c r="F878" s="257" t="str">
        <f>IFERROR(VLOOKUP(E878, Z!$A$2:$C$4127, 3, FALSE), "")</f>
        <v/>
      </c>
      <c r="G878" s="258"/>
      <c r="H878" s="255"/>
      <c r="I878" s="255"/>
      <c r="J878" s="256"/>
      <c r="K878" s="259"/>
      <c r="L878" s="260"/>
      <c r="M878" s="253">
        <f t="shared" si="542"/>
        <v>0</v>
      </c>
      <c r="N878" s="261"/>
      <c r="O878" s="260"/>
      <c r="P878" s="253">
        <f t="shared" si="528"/>
        <v>0</v>
      </c>
      <c r="Q878" s="261"/>
      <c r="R878" s="260"/>
      <c r="S878" s="262">
        <f t="shared" si="529"/>
        <v>0</v>
      </c>
      <c r="T878" s="268"/>
      <c r="U878" s="263">
        <f t="shared" si="530"/>
        <v>0</v>
      </c>
      <c r="V878" s="64"/>
      <c r="W878" s="210">
        <f t="shared" si="541"/>
        <v>0</v>
      </c>
      <c r="X878" s="210" t="str">
        <f t="shared" si="531"/>
        <v>-</v>
      </c>
      <c r="Y878" s="210" t="e">
        <f>IF(X878, MATCH(J878, Y!$F$62:$H$62, 0), 0)</f>
        <v>#VALUE!</v>
      </c>
      <c r="Z878" s="210" cm="1">
        <f t="array" ref="Z878">IFERROR(IF($X878, INDEX(Appliances, $W878, $Y878+3), 0), 0)</f>
        <v>0</v>
      </c>
      <c r="AA878" s="64"/>
      <c r="AB878" s="211" t="b">
        <f t="shared" si="543"/>
        <v>0</v>
      </c>
      <c r="AC878" s="211" cm="1">
        <f t="array" ref="AC878">IF($AB878, INDEX(Appliances, $W878, 9), 0)</f>
        <v>0</v>
      </c>
      <c r="AD878" s="211" cm="1">
        <f t="array" ref="AD878">IF($AB878, INDEX(Appliances, $W878, 10), 0)</f>
        <v>0</v>
      </c>
      <c r="AE878" s="212">
        <f t="shared" si="532"/>
        <v>0</v>
      </c>
      <c r="AF878" s="213">
        <f t="shared" si="533"/>
        <v>0</v>
      </c>
      <c r="AG878" s="222" t="str">
        <f t="shared" si="534"/>
        <v>-</v>
      </c>
      <c r="AH878" s="210">
        <f>_xlfn.MAXIFS(Y!$F$61:$J$61, Y!$F$61:$J$61, "&lt;="&amp;AG878)</f>
        <v>0</v>
      </c>
      <c r="AI878" s="210" cm="1">
        <f t="array" ref="AI878">IFERROR(IF(AE878&gt;0, INDEX(Appliances, $W878, MATCH($AH878, Y!$F$61:$J$61, 0)+3),0), 0)</f>
        <v>0</v>
      </c>
      <c r="AJ878" s="64"/>
      <c r="AK878" s="211" t="b">
        <f t="shared" si="544"/>
        <v>0</v>
      </c>
      <c r="AL878" s="211" cm="1">
        <f t="array" ref="AL878">IF($AK878, INDEX(Appliances, $W878, 9), 0)</f>
        <v>0</v>
      </c>
      <c r="AM878" s="211" cm="1">
        <f t="array" ref="AM878">IF($AK878, INDEX(Appliances, $W878, 10), 0)</f>
        <v>0</v>
      </c>
      <c r="AN878" s="212">
        <f t="shared" si="535"/>
        <v>0</v>
      </c>
      <c r="AO878" s="213">
        <f t="shared" si="536"/>
        <v>0</v>
      </c>
      <c r="AP878" s="222" t="str">
        <f t="shared" si="537"/>
        <v>-</v>
      </c>
      <c r="AQ878" s="210">
        <f>_xlfn.MAXIFS(Y!$F$61:$J$61, Y!$F$61:$J$61, "&lt;="&amp;AP878)</f>
        <v>0</v>
      </c>
      <c r="AR878" s="210" cm="1">
        <f t="array" ref="AR878">IFERROR(IF(AN878&gt;0, INDEX(Appliances, $W878, MATCH($AQ878, Y!$F$61:$J$61, 0)+3),0), 0)</f>
        <v>0</v>
      </c>
      <c r="AS878" s="64"/>
      <c r="AT878" s="211" t="b">
        <f t="shared" si="545"/>
        <v>0</v>
      </c>
      <c r="AU878" s="211">
        <f t="shared" si="526"/>
        <v>0</v>
      </c>
      <c r="AV878" s="211">
        <f t="shared" si="527"/>
        <v>0</v>
      </c>
      <c r="AW878" s="212">
        <f t="shared" si="538"/>
        <v>0</v>
      </c>
      <c r="AX878" s="213">
        <f t="shared" si="539"/>
        <v>0</v>
      </c>
      <c r="AY878" s="222" t="str">
        <f t="shared" si="540"/>
        <v>-</v>
      </c>
      <c r="AZ878" s="210">
        <f>_xlfn.MAXIFS(Y!$F$61:$J$61, Y!$F$61:$J$61, "&lt;="&amp;AY878)</f>
        <v>0</v>
      </c>
      <c r="BA878" s="210" cm="1">
        <f t="array" ref="BA878">IFERROR(IF(AW878&gt;0, INDEX(Appliances, $W878, MATCH($AQ878, Y!$F$61:$J$61, 0)+3),0), 0)</f>
        <v>0</v>
      </c>
      <c r="BB878" s="64"/>
    </row>
    <row r="879" spans="1:54" s="264" customFormat="1" ht="12" x14ac:dyDescent="0.2">
      <c r="A879" s="64"/>
      <c r="B879" s="251">
        <v>857</v>
      </c>
      <c r="C879" s="255"/>
      <c r="D879" s="255"/>
      <c r="E879" s="256"/>
      <c r="F879" s="257" t="str">
        <f>IFERROR(VLOOKUP(E879, Z!$A$2:$C$4127, 3, FALSE), "")</f>
        <v/>
      </c>
      <c r="G879" s="258"/>
      <c r="H879" s="255"/>
      <c r="I879" s="255"/>
      <c r="J879" s="256"/>
      <c r="K879" s="259"/>
      <c r="L879" s="260"/>
      <c r="M879" s="253">
        <f t="shared" si="542"/>
        <v>0</v>
      </c>
      <c r="N879" s="261"/>
      <c r="O879" s="260"/>
      <c r="P879" s="253">
        <f t="shared" si="528"/>
        <v>0</v>
      </c>
      <c r="Q879" s="261"/>
      <c r="R879" s="260"/>
      <c r="S879" s="262">
        <f t="shared" si="529"/>
        <v>0</v>
      </c>
      <c r="T879" s="268"/>
      <c r="U879" s="263">
        <f t="shared" si="530"/>
        <v>0</v>
      </c>
      <c r="V879" s="64"/>
      <c r="W879" s="210">
        <f t="shared" si="541"/>
        <v>0</v>
      </c>
      <c r="X879" s="210" t="str">
        <f t="shared" si="531"/>
        <v>-</v>
      </c>
      <c r="Y879" s="210" t="e">
        <f>IF(X879, MATCH(J879, Y!$F$62:$H$62, 0), 0)</f>
        <v>#VALUE!</v>
      </c>
      <c r="Z879" s="210" cm="1">
        <f t="array" ref="Z879">IFERROR(IF($X879, INDEX(Appliances, $W879, $Y879+3), 0), 0)</f>
        <v>0</v>
      </c>
      <c r="AA879" s="64"/>
      <c r="AB879" s="211" t="b">
        <f t="shared" si="543"/>
        <v>0</v>
      </c>
      <c r="AC879" s="211" cm="1">
        <f t="array" ref="AC879">IF($AB879, INDEX(Appliances, $W879, 9), 0)</f>
        <v>0</v>
      </c>
      <c r="AD879" s="211" cm="1">
        <f t="array" ref="AD879">IF($AB879, INDEX(Appliances, $W879, 10), 0)</f>
        <v>0</v>
      </c>
      <c r="AE879" s="212">
        <f t="shared" si="532"/>
        <v>0</v>
      </c>
      <c r="AF879" s="213">
        <f t="shared" si="533"/>
        <v>0</v>
      </c>
      <c r="AG879" s="222" t="str">
        <f t="shared" si="534"/>
        <v>-</v>
      </c>
      <c r="AH879" s="210">
        <f>_xlfn.MAXIFS(Y!$F$61:$J$61, Y!$F$61:$J$61, "&lt;="&amp;AG879)</f>
        <v>0</v>
      </c>
      <c r="AI879" s="210" cm="1">
        <f t="array" ref="AI879">IFERROR(IF(AE879&gt;0, INDEX(Appliances, $W879, MATCH($AH879, Y!$F$61:$J$61, 0)+3),0), 0)</f>
        <v>0</v>
      </c>
      <c r="AJ879" s="64"/>
      <c r="AK879" s="211" t="b">
        <f t="shared" si="544"/>
        <v>0</v>
      </c>
      <c r="AL879" s="211" cm="1">
        <f t="array" ref="AL879">IF($AK879, INDEX(Appliances, $W879, 9), 0)</f>
        <v>0</v>
      </c>
      <c r="AM879" s="211" cm="1">
        <f t="array" ref="AM879">IF($AK879, INDEX(Appliances, $W879, 10), 0)</f>
        <v>0</v>
      </c>
      <c r="AN879" s="212">
        <f t="shared" si="535"/>
        <v>0</v>
      </c>
      <c r="AO879" s="213">
        <f t="shared" si="536"/>
        <v>0</v>
      </c>
      <c r="AP879" s="222" t="str">
        <f t="shared" si="537"/>
        <v>-</v>
      </c>
      <c r="AQ879" s="210">
        <f>_xlfn.MAXIFS(Y!$F$61:$J$61, Y!$F$61:$J$61, "&lt;="&amp;AP879)</f>
        <v>0</v>
      </c>
      <c r="AR879" s="210" cm="1">
        <f t="array" ref="AR879">IFERROR(IF(AN879&gt;0, INDEX(Appliances, $W879, MATCH($AQ879, Y!$F$61:$J$61, 0)+3),0), 0)</f>
        <v>0</v>
      </c>
      <c r="AS879" s="64"/>
      <c r="AT879" s="211" t="b">
        <f t="shared" si="545"/>
        <v>0</v>
      </c>
      <c r="AU879" s="211">
        <f t="shared" si="526"/>
        <v>0</v>
      </c>
      <c r="AV879" s="211">
        <f t="shared" si="527"/>
        <v>0</v>
      </c>
      <c r="AW879" s="212">
        <f t="shared" si="538"/>
        <v>0</v>
      </c>
      <c r="AX879" s="213">
        <f t="shared" si="539"/>
        <v>0</v>
      </c>
      <c r="AY879" s="222" t="str">
        <f t="shared" si="540"/>
        <v>-</v>
      </c>
      <c r="AZ879" s="210">
        <f>_xlfn.MAXIFS(Y!$F$61:$J$61, Y!$F$61:$J$61, "&lt;="&amp;AY879)</f>
        <v>0</v>
      </c>
      <c r="BA879" s="210" cm="1">
        <f t="array" ref="BA879">IFERROR(IF(AW879&gt;0, INDEX(Appliances, $W879, MATCH($AQ879, Y!$F$61:$J$61, 0)+3),0), 0)</f>
        <v>0</v>
      </c>
      <c r="BB879" s="64"/>
    </row>
    <row r="880" spans="1:54" s="264" customFormat="1" ht="12" x14ac:dyDescent="0.2">
      <c r="A880" s="64"/>
      <c r="B880" s="251">
        <v>858</v>
      </c>
      <c r="C880" s="255"/>
      <c r="D880" s="255"/>
      <c r="E880" s="256"/>
      <c r="F880" s="257" t="str">
        <f>IFERROR(VLOOKUP(E880, Z!$A$2:$C$4127, 3, FALSE), "")</f>
        <v/>
      </c>
      <c r="G880" s="258"/>
      <c r="H880" s="255"/>
      <c r="I880" s="255"/>
      <c r="J880" s="256"/>
      <c r="K880" s="259"/>
      <c r="L880" s="260"/>
      <c r="M880" s="253">
        <f t="shared" si="542"/>
        <v>0</v>
      </c>
      <c r="N880" s="261"/>
      <c r="O880" s="260"/>
      <c r="P880" s="253">
        <f t="shared" si="528"/>
        <v>0</v>
      </c>
      <c r="Q880" s="261"/>
      <c r="R880" s="260"/>
      <c r="S880" s="262">
        <f t="shared" si="529"/>
        <v>0</v>
      </c>
      <c r="T880" s="268"/>
      <c r="U880" s="263">
        <f t="shared" si="530"/>
        <v>0</v>
      </c>
      <c r="V880" s="64"/>
      <c r="W880" s="210">
        <f t="shared" si="541"/>
        <v>0</v>
      </c>
      <c r="X880" s="210" t="str">
        <f t="shared" si="531"/>
        <v>-</v>
      </c>
      <c r="Y880" s="210" t="e">
        <f>IF(X880, MATCH(J880, Y!$F$62:$H$62, 0), 0)</f>
        <v>#VALUE!</v>
      </c>
      <c r="Z880" s="210" cm="1">
        <f t="array" ref="Z880">IFERROR(IF($X880, INDEX(Appliances, $W880, $Y880+3), 0), 0)</f>
        <v>0</v>
      </c>
      <c r="AA880" s="64"/>
      <c r="AB880" s="211" t="b">
        <f t="shared" si="543"/>
        <v>0</v>
      </c>
      <c r="AC880" s="211" cm="1">
        <f t="array" ref="AC880">IF($AB880, INDEX(Appliances, $W880, 9), 0)</f>
        <v>0</v>
      </c>
      <c r="AD880" s="211" cm="1">
        <f t="array" ref="AD880">IF($AB880, INDEX(Appliances, $W880, 10), 0)</f>
        <v>0</v>
      </c>
      <c r="AE880" s="212">
        <f t="shared" si="532"/>
        <v>0</v>
      </c>
      <c r="AF880" s="213">
        <f t="shared" si="533"/>
        <v>0</v>
      </c>
      <c r="AG880" s="222" t="str">
        <f t="shared" si="534"/>
        <v>-</v>
      </c>
      <c r="AH880" s="210">
        <f>_xlfn.MAXIFS(Y!$F$61:$J$61, Y!$F$61:$J$61, "&lt;="&amp;AG880)</f>
        <v>0</v>
      </c>
      <c r="AI880" s="210" cm="1">
        <f t="array" ref="AI880">IFERROR(IF(AE880&gt;0, INDEX(Appliances, $W880, MATCH($AH880, Y!$F$61:$J$61, 0)+3),0), 0)</f>
        <v>0</v>
      </c>
      <c r="AJ880" s="64"/>
      <c r="AK880" s="211" t="b">
        <f t="shared" si="544"/>
        <v>0</v>
      </c>
      <c r="AL880" s="211" cm="1">
        <f t="array" ref="AL880">IF($AK880, INDEX(Appliances, $W880, 9), 0)</f>
        <v>0</v>
      </c>
      <c r="AM880" s="211" cm="1">
        <f t="array" ref="AM880">IF($AK880, INDEX(Appliances, $W880, 10), 0)</f>
        <v>0</v>
      </c>
      <c r="AN880" s="212">
        <f t="shared" si="535"/>
        <v>0</v>
      </c>
      <c r="AO880" s="213">
        <f t="shared" si="536"/>
        <v>0</v>
      </c>
      <c r="AP880" s="222" t="str">
        <f t="shared" si="537"/>
        <v>-</v>
      </c>
      <c r="AQ880" s="210">
        <f>_xlfn.MAXIFS(Y!$F$61:$J$61, Y!$F$61:$J$61, "&lt;="&amp;AP880)</f>
        <v>0</v>
      </c>
      <c r="AR880" s="210" cm="1">
        <f t="array" ref="AR880">IFERROR(IF(AN880&gt;0, INDEX(Appliances, $W880, MATCH($AQ880, Y!$F$61:$J$61, 0)+3),0), 0)</f>
        <v>0</v>
      </c>
      <c r="AS880" s="64"/>
      <c r="AT880" s="211" t="b">
        <f t="shared" si="545"/>
        <v>0</v>
      </c>
      <c r="AU880" s="211">
        <f t="shared" si="526"/>
        <v>0</v>
      </c>
      <c r="AV880" s="211">
        <f t="shared" si="527"/>
        <v>0</v>
      </c>
      <c r="AW880" s="212">
        <f t="shared" si="538"/>
        <v>0</v>
      </c>
      <c r="AX880" s="213">
        <f t="shared" si="539"/>
        <v>0</v>
      </c>
      <c r="AY880" s="222" t="str">
        <f t="shared" si="540"/>
        <v>-</v>
      </c>
      <c r="AZ880" s="210">
        <f>_xlfn.MAXIFS(Y!$F$61:$J$61, Y!$F$61:$J$61, "&lt;="&amp;AY880)</f>
        <v>0</v>
      </c>
      <c r="BA880" s="210" cm="1">
        <f t="array" ref="BA880">IFERROR(IF(AW880&gt;0, INDEX(Appliances, $W880, MATCH($AQ880, Y!$F$61:$J$61, 0)+3),0), 0)</f>
        <v>0</v>
      </c>
      <c r="BB880" s="64"/>
    </row>
    <row r="881" spans="1:54" s="264" customFormat="1" ht="12" x14ac:dyDescent="0.2">
      <c r="A881" s="64"/>
      <c r="B881" s="251">
        <v>859</v>
      </c>
      <c r="C881" s="255"/>
      <c r="D881" s="255"/>
      <c r="E881" s="256"/>
      <c r="F881" s="257" t="str">
        <f>IFERROR(VLOOKUP(E881, Z!$A$2:$C$4127, 3, FALSE), "")</f>
        <v/>
      </c>
      <c r="G881" s="258"/>
      <c r="H881" s="255"/>
      <c r="I881" s="255"/>
      <c r="J881" s="256"/>
      <c r="K881" s="259"/>
      <c r="L881" s="260"/>
      <c r="M881" s="253">
        <f t="shared" si="542"/>
        <v>0</v>
      </c>
      <c r="N881" s="261"/>
      <c r="O881" s="260"/>
      <c r="P881" s="253">
        <f t="shared" si="528"/>
        <v>0</v>
      </c>
      <c r="Q881" s="261"/>
      <c r="R881" s="260"/>
      <c r="S881" s="262">
        <f t="shared" si="529"/>
        <v>0</v>
      </c>
      <c r="T881" s="268"/>
      <c r="U881" s="263">
        <f t="shared" si="530"/>
        <v>0</v>
      </c>
      <c r="V881" s="64"/>
      <c r="W881" s="210">
        <f t="shared" si="541"/>
        <v>0</v>
      </c>
      <c r="X881" s="210" t="str">
        <f t="shared" si="531"/>
        <v>-</v>
      </c>
      <c r="Y881" s="210" t="e">
        <f>IF(X881, MATCH(J881, Y!$F$62:$H$62, 0), 0)</f>
        <v>#VALUE!</v>
      </c>
      <c r="Z881" s="210" cm="1">
        <f t="array" ref="Z881">IFERROR(IF($X881, INDEX(Appliances, $W881, $Y881+3), 0), 0)</f>
        <v>0</v>
      </c>
      <c r="AA881" s="64"/>
      <c r="AB881" s="211" t="b">
        <f t="shared" si="543"/>
        <v>0</v>
      </c>
      <c r="AC881" s="211" cm="1">
        <f t="array" ref="AC881">IF($AB881, INDEX(Appliances, $W881, 9), 0)</f>
        <v>0</v>
      </c>
      <c r="AD881" s="211" cm="1">
        <f t="array" ref="AD881">IF($AB881, INDEX(Appliances, $W881, 10), 0)</f>
        <v>0</v>
      </c>
      <c r="AE881" s="212">
        <f t="shared" si="532"/>
        <v>0</v>
      </c>
      <c r="AF881" s="213">
        <f t="shared" si="533"/>
        <v>0</v>
      </c>
      <c r="AG881" s="222" t="str">
        <f t="shared" si="534"/>
        <v>-</v>
      </c>
      <c r="AH881" s="210">
        <f>_xlfn.MAXIFS(Y!$F$61:$J$61, Y!$F$61:$J$61, "&lt;="&amp;AG881)</f>
        <v>0</v>
      </c>
      <c r="AI881" s="210" cm="1">
        <f t="array" ref="AI881">IFERROR(IF(AE881&gt;0, INDEX(Appliances, $W881, MATCH($AH881, Y!$F$61:$J$61, 0)+3),0), 0)</f>
        <v>0</v>
      </c>
      <c r="AJ881" s="64"/>
      <c r="AK881" s="211" t="b">
        <f t="shared" si="544"/>
        <v>0</v>
      </c>
      <c r="AL881" s="211" cm="1">
        <f t="array" ref="AL881">IF($AK881, INDEX(Appliances, $W881, 9), 0)</f>
        <v>0</v>
      </c>
      <c r="AM881" s="211" cm="1">
        <f t="array" ref="AM881">IF($AK881, INDEX(Appliances, $W881, 10), 0)</f>
        <v>0</v>
      </c>
      <c r="AN881" s="212">
        <f t="shared" si="535"/>
        <v>0</v>
      </c>
      <c r="AO881" s="213">
        <f t="shared" si="536"/>
        <v>0</v>
      </c>
      <c r="AP881" s="222" t="str">
        <f t="shared" si="537"/>
        <v>-</v>
      </c>
      <c r="AQ881" s="210">
        <f>_xlfn.MAXIFS(Y!$F$61:$J$61, Y!$F$61:$J$61, "&lt;="&amp;AP881)</f>
        <v>0</v>
      </c>
      <c r="AR881" s="210" cm="1">
        <f t="array" ref="AR881">IFERROR(IF(AN881&gt;0, INDEX(Appliances, $W881, MATCH($AQ881, Y!$F$61:$J$61, 0)+3),0), 0)</f>
        <v>0</v>
      </c>
      <c r="AS881" s="64"/>
      <c r="AT881" s="211" t="b">
        <f t="shared" si="545"/>
        <v>0</v>
      </c>
      <c r="AU881" s="211">
        <f t="shared" si="526"/>
        <v>0</v>
      </c>
      <c r="AV881" s="211">
        <f t="shared" si="527"/>
        <v>0</v>
      </c>
      <c r="AW881" s="212">
        <f t="shared" si="538"/>
        <v>0</v>
      </c>
      <c r="AX881" s="213">
        <f t="shared" si="539"/>
        <v>0</v>
      </c>
      <c r="AY881" s="222" t="str">
        <f t="shared" si="540"/>
        <v>-</v>
      </c>
      <c r="AZ881" s="210">
        <f>_xlfn.MAXIFS(Y!$F$61:$J$61, Y!$F$61:$J$61, "&lt;="&amp;AY881)</f>
        <v>0</v>
      </c>
      <c r="BA881" s="210" cm="1">
        <f t="array" ref="BA881">IFERROR(IF(AW881&gt;0, INDEX(Appliances, $W881, MATCH($AQ881, Y!$F$61:$J$61, 0)+3),0), 0)</f>
        <v>0</v>
      </c>
      <c r="BB881" s="64"/>
    </row>
    <row r="882" spans="1:54" s="264" customFormat="1" ht="12" x14ac:dyDescent="0.2">
      <c r="A882" s="64"/>
      <c r="B882" s="251">
        <v>860</v>
      </c>
      <c r="C882" s="255"/>
      <c r="D882" s="255"/>
      <c r="E882" s="256"/>
      <c r="F882" s="257" t="str">
        <f>IFERROR(VLOOKUP(E882, Z!$A$2:$C$4127, 3, FALSE), "")</f>
        <v/>
      </c>
      <c r="G882" s="258"/>
      <c r="H882" s="255"/>
      <c r="I882" s="255"/>
      <c r="J882" s="256"/>
      <c r="K882" s="259"/>
      <c r="L882" s="260"/>
      <c r="M882" s="253">
        <f t="shared" si="542"/>
        <v>0</v>
      </c>
      <c r="N882" s="261"/>
      <c r="O882" s="260"/>
      <c r="P882" s="253">
        <f t="shared" si="528"/>
        <v>0</v>
      </c>
      <c r="Q882" s="261"/>
      <c r="R882" s="260"/>
      <c r="S882" s="262">
        <f t="shared" si="529"/>
        <v>0</v>
      </c>
      <c r="T882" s="268"/>
      <c r="U882" s="263">
        <f t="shared" si="530"/>
        <v>0</v>
      </c>
      <c r="V882" s="64"/>
      <c r="W882" s="210">
        <f t="shared" si="541"/>
        <v>0</v>
      </c>
      <c r="X882" s="210" t="str">
        <f t="shared" si="531"/>
        <v>-</v>
      </c>
      <c r="Y882" s="210" t="e">
        <f>IF(X882, MATCH(J882, Y!$F$62:$H$62, 0), 0)</f>
        <v>#VALUE!</v>
      </c>
      <c r="Z882" s="210" cm="1">
        <f t="array" ref="Z882">IFERROR(IF($X882, INDEX(Appliances, $W882, $Y882+3), 0), 0)</f>
        <v>0</v>
      </c>
      <c r="AA882" s="64"/>
      <c r="AB882" s="211" t="b">
        <f t="shared" si="543"/>
        <v>0</v>
      </c>
      <c r="AC882" s="211" cm="1">
        <f t="array" ref="AC882">IF($AB882, INDEX(Appliances, $W882, 9), 0)</f>
        <v>0</v>
      </c>
      <c r="AD882" s="211" cm="1">
        <f t="array" ref="AD882">IF($AB882, INDEX(Appliances, $W882, 10), 0)</f>
        <v>0</v>
      </c>
      <c r="AE882" s="212">
        <f t="shared" si="532"/>
        <v>0</v>
      </c>
      <c r="AF882" s="213">
        <f t="shared" si="533"/>
        <v>0</v>
      </c>
      <c r="AG882" s="222" t="str">
        <f t="shared" si="534"/>
        <v>-</v>
      </c>
      <c r="AH882" s="210">
        <f>_xlfn.MAXIFS(Y!$F$61:$J$61, Y!$F$61:$J$61, "&lt;="&amp;AG882)</f>
        <v>0</v>
      </c>
      <c r="AI882" s="210" cm="1">
        <f t="array" ref="AI882">IFERROR(IF(AE882&gt;0, INDEX(Appliances, $W882, MATCH($AH882, Y!$F$61:$J$61, 0)+3),0), 0)</f>
        <v>0</v>
      </c>
      <c r="AJ882" s="64"/>
      <c r="AK882" s="211" t="b">
        <f t="shared" si="544"/>
        <v>0</v>
      </c>
      <c r="AL882" s="211" cm="1">
        <f t="array" ref="AL882">IF($AK882, INDEX(Appliances, $W882, 9), 0)</f>
        <v>0</v>
      </c>
      <c r="AM882" s="211" cm="1">
        <f t="array" ref="AM882">IF($AK882, INDEX(Appliances, $W882, 10), 0)</f>
        <v>0</v>
      </c>
      <c r="AN882" s="212">
        <f t="shared" si="535"/>
        <v>0</v>
      </c>
      <c r="AO882" s="213">
        <f t="shared" si="536"/>
        <v>0</v>
      </c>
      <c r="AP882" s="222" t="str">
        <f t="shared" si="537"/>
        <v>-</v>
      </c>
      <c r="AQ882" s="210">
        <f>_xlfn.MAXIFS(Y!$F$61:$J$61, Y!$F$61:$J$61, "&lt;="&amp;AP882)</f>
        <v>0</v>
      </c>
      <c r="AR882" s="210" cm="1">
        <f t="array" ref="AR882">IFERROR(IF(AN882&gt;0, INDEX(Appliances, $W882, MATCH($AQ882, Y!$F$61:$J$61, 0)+3),0), 0)</f>
        <v>0</v>
      </c>
      <c r="AS882" s="64"/>
      <c r="AT882" s="211" t="b">
        <f t="shared" si="545"/>
        <v>0</v>
      </c>
      <c r="AU882" s="211">
        <f t="shared" si="526"/>
        <v>0</v>
      </c>
      <c r="AV882" s="211">
        <f t="shared" si="527"/>
        <v>0</v>
      </c>
      <c r="AW882" s="212">
        <f t="shared" si="538"/>
        <v>0</v>
      </c>
      <c r="AX882" s="213">
        <f t="shared" si="539"/>
        <v>0</v>
      </c>
      <c r="AY882" s="222" t="str">
        <f t="shared" si="540"/>
        <v>-</v>
      </c>
      <c r="AZ882" s="210">
        <f>_xlfn.MAXIFS(Y!$F$61:$J$61, Y!$F$61:$J$61, "&lt;="&amp;AY882)</f>
        <v>0</v>
      </c>
      <c r="BA882" s="210" cm="1">
        <f t="array" ref="BA882">IFERROR(IF(AW882&gt;0, INDEX(Appliances, $W882, MATCH($AQ882, Y!$F$61:$J$61, 0)+3),0), 0)</f>
        <v>0</v>
      </c>
      <c r="BB882" s="64"/>
    </row>
    <row r="883" spans="1:54" s="264" customFormat="1" ht="12" x14ac:dyDescent="0.2">
      <c r="A883" s="64"/>
      <c r="B883" s="251">
        <v>861</v>
      </c>
      <c r="C883" s="255"/>
      <c r="D883" s="255"/>
      <c r="E883" s="256"/>
      <c r="F883" s="257" t="str">
        <f>IFERROR(VLOOKUP(E883, Z!$A$2:$C$4127, 3, FALSE), "")</f>
        <v/>
      </c>
      <c r="G883" s="258"/>
      <c r="H883" s="255"/>
      <c r="I883" s="255"/>
      <c r="J883" s="256"/>
      <c r="K883" s="259"/>
      <c r="L883" s="260"/>
      <c r="M883" s="253">
        <f t="shared" si="542"/>
        <v>0</v>
      </c>
      <c r="N883" s="261"/>
      <c r="O883" s="260"/>
      <c r="P883" s="253">
        <f t="shared" si="528"/>
        <v>0</v>
      </c>
      <c r="Q883" s="261"/>
      <c r="R883" s="260"/>
      <c r="S883" s="262">
        <f t="shared" si="529"/>
        <v>0</v>
      </c>
      <c r="T883" s="268"/>
      <c r="U883" s="263">
        <f t="shared" si="530"/>
        <v>0</v>
      </c>
      <c r="V883" s="64"/>
      <c r="W883" s="210">
        <f t="shared" si="541"/>
        <v>0</v>
      </c>
      <c r="X883" s="210" t="str">
        <f t="shared" si="531"/>
        <v>-</v>
      </c>
      <c r="Y883" s="210" t="e">
        <f>IF(X883, MATCH(J883, Y!$F$62:$H$62, 0), 0)</f>
        <v>#VALUE!</v>
      </c>
      <c r="Z883" s="210" cm="1">
        <f t="array" ref="Z883">IFERROR(IF($X883, INDEX(Appliances, $W883, $Y883+3), 0), 0)</f>
        <v>0</v>
      </c>
      <c r="AA883" s="64"/>
      <c r="AB883" s="211" t="b">
        <f t="shared" si="543"/>
        <v>0</v>
      </c>
      <c r="AC883" s="211" cm="1">
        <f t="array" ref="AC883">IF($AB883, INDEX(Appliances, $W883, 9), 0)</f>
        <v>0</v>
      </c>
      <c r="AD883" s="211" cm="1">
        <f t="array" ref="AD883">IF($AB883, INDEX(Appliances, $W883, 10), 0)</f>
        <v>0</v>
      </c>
      <c r="AE883" s="212">
        <f t="shared" si="532"/>
        <v>0</v>
      </c>
      <c r="AF883" s="213">
        <f t="shared" si="533"/>
        <v>0</v>
      </c>
      <c r="AG883" s="222" t="str">
        <f t="shared" si="534"/>
        <v>-</v>
      </c>
      <c r="AH883" s="210">
        <f>_xlfn.MAXIFS(Y!$F$61:$J$61, Y!$F$61:$J$61, "&lt;="&amp;AG883)</f>
        <v>0</v>
      </c>
      <c r="AI883" s="210" cm="1">
        <f t="array" ref="AI883">IFERROR(IF(AE883&gt;0, INDEX(Appliances, $W883, MATCH($AH883, Y!$F$61:$J$61, 0)+3),0), 0)</f>
        <v>0</v>
      </c>
      <c r="AJ883" s="64"/>
      <c r="AK883" s="211" t="b">
        <f t="shared" si="544"/>
        <v>0</v>
      </c>
      <c r="AL883" s="211" cm="1">
        <f t="array" ref="AL883">IF($AK883, INDEX(Appliances, $W883, 9), 0)</f>
        <v>0</v>
      </c>
      <c r="AM883" s="211" cm="1">
        <f t="array" ref="AM883">IF($AK883, INDEX(Appliances, $W883, 10), 0)</f>
        <v>0</v>
      </c>
      <c r="AN883" s="212">
        <f t="shared" si="535"/>
        <v>0</v>
      </c>
      <c r="AO883" s="213">
        <f t="shared" si="536"/>
        <v>0</v>
      </c>
      <c r="AP883" s="222" t="str">
        <f t="shared" si="537"/>
        <v>-</v>
      </c>
      <c r="AQ883" s="210">
        <f>_xlfn.MAXIFS(Y!$F$61:$J$61, Y!$F$61:$J$61, "&lt;="&amp;AP883)</f>
        <v>0</v>
      </c>
      <c r="AR883" s="210" cm="1">
        <f t="array" ref="AR883">IFERROR(IF(AN883&gt;0, INDEX(Appliances, $W883, MATCH($AQ883, Y!$F$61:$J$61, 0)+3),0), 0)</f>
        <v>0</v>
      </c>
      <c r="AS883" s="64"/>
      <c r="AT883" s="211" t="b">
        <f t="shared" si="545"/>
        <v>0</v>
      </c>
      <c r="AU883" s="211">
        <f t="shared" si="526"/>
        <v>0</v>
      </c>
      <c r="AV883" s="211">
        <f t="shared" si="527"/>
        <v>0</v>
      </c>
      <c r="AW883" s="212">
        <f t="shared" si="538"/>
        <v>0</v>
      </c>
      <c r="AX883" s="213">
        <f t="shared" si="539"/>
        <v>0</v>
      </c>
      <c r="AY883" s="222" t="str">
        <f t="shared" si="540"/>
        <v>-</v>
      </c>
      <c r="AZ883" s="210">
        <f>_xlfn.MAXIFS(Y!$F$61:$J$61, Y!$F$61:$J$61, "&lt;="&amp;AY883)</f>
        <v>0</v>
      </c>
      <c r="BA883" s="210" cm="1">
        <f t="array" ref="BA883">IFERROR(IF(AW883&gt;0, INDEX(Appliances, $W883, MATCH($AQ883, Y!$F$61:$J$61, 0)+3),0), 0)</f>
        <v>0</v>
      </c>
      <c r="BB883" s="64"/>
    </row>
    <row r="884" spans="1:54" s="264" customFormat="1" ht="12" x14ac:dyDescent="0.2">
      <c r="A884" s="64"/>
      <c r="B884" s="251">
        <v>862</v>
      </c>
      <c r="C884" s="255"/>
      <c r="D884" s="255"/>
      <c r="E884" s="256"/>
      <c r="F884" s="257" t="str">
        <f>IFERROR(VLOOKUP(E884, Z!$A$2:$C$4127, 3, FALSE), "")</f>
        <v/>
      </c>
      <c r="G884" s="258"/>
      <c r="H884" s="255"/>
      <c r="I884" s="255"/>
      <c r="J884" s="256"/>
      <c r="K884" s="259"/>
      <c r="L884" s="260"/>
      <c r="M884" s="253">
        <f t="shared" si="542"/>
        <v>0</v>
      </c>
      <c r="N884" s="261"/>
      <c r="O884" s="260"/>
      <c r="P884" s="253">
        <f t="shared" si="528"/>
        <v>0</v>
      </c>
      <c r="Q884" s="261"/>
      <c r="R884" s="260"/>
      <c r="S884" s="262">
        <f t="shared" si="529"/>
        <v>0</v>
      </c>
      <c r="T884" s="268"/>
      <c r="U884" s="263">
        <f t="shared" si="530"/>
        <v>0</v>
      </c>
      <c r="V884" s="64"/>
      <c r="W884" s="210">
        <f t="shared" si="541"/>
        <v>0</v>
      </c>
      <c r="X884" s="210" t="str">
        <f t="shared" si="531"/>
        <v>-</v>
      </c>
      <c r="Y884" s="210" t="e">
        <f>IF(X884, MATCH(J884, Y!$F$62:$H$62, 0), 0)</f>
        <v>#VALUE!</v>
      </c>
      <c r="Z884" s="210" cm="1">
        <f t="array" ref="Z884">IFERROR(IF($X884, INDEX(Appliances, $W884, $Y884+3), 0), 0)</f>
        <v>0</v>
      </c>
      <c r="AA884" s="64"/>
      <c r="AB884" s="211" t="b">
        <f t="shared" si="543"/>
        <v>0</v>
      </c>
      <c r="AC884" s="211" cm="1">
        <f t="array" ref="AC884">IF($AB884, INDEX(Appliances, $W884, 9), 0)</f>
        <v>0</v>
      </c>
      <c r="AD884" s="211" cm="1">
        <f t="array" ref="AD884">IF($AB884, INDEX(Appliances, $W884, 10), 0)</f>
        <v>0</v>
      </c>
      <c r="AE884" s="212">
        <f t="shared" si="532"/>
        <v>0</v>
      </c>
      <c r="AF884" s="213">
        <f t="shared" si="533"/>
        <v>0</v>
      </c>
      <c r="AG884" s="222" t="str">
        <f t="shared" si="534"/>
        <v>-</v>
      </c>
      <c r="AH884" s="210">
        <f>_xlfn.MAXIFS(Y!$F$61:$J$61, Y!$F$61:$J$61, "&lt;="&amp;AG884)</f>
        <v>0</v>
      </c>
      <c r="AI884" s="210" cm="1">
        <f t="array" ref="AI884">IFERROR(IF(AE884&gt;0, INDEX(Appliances, $W884, MATCH($AH884, Y!$F$61:$J$61, 0)+3),0), 0)</f>
        <v>0</v>
      </c>
      <c r="AJ884" s="64"/>
      <c r="AK884" s="211" t="b">
        <f t="shared" si="544"/>
        <v>0</v>
      </c>
      <c r="AL884" s="211" cm="1">
        <f t="array" ref="AL884">IF($AK884, INDEX(Appliances, $W884, 9), 0)</f>
        <v>0</v>
      </c>
      <c r="AM884" s="211" cm="1">
        <f t="array" ref="AM884">IF($AK884, INDEX(Appliances, $W884, 10), 0)</f>
        <v>0</v>
      </c>
      <c r="AN884" s="212">
        <f t="shared" si="535"/>
        <v>0</v>
      </c>
      <c r="AO884" s="213">
        <f t="shared" si="536"/>
        <v>0</v>
      </c>
      <c r="AP884" s="222" t="str">
        <f t="shared" si="537"/>
        <v>-</v>
      </c>
      <c r="AQ884" s="210">
        <f>_xlfn.MAXIFS(Y!$F$61:$J$61, Y!$F$61:$J$61, "&lt;="&amp;AP884)</f>
        <v>0</v>
      </c>
      <c r="AR884" s="210" cm="1">
        <f t="array" ref="AR884">IFERROR(IF(AN884&gt;0, INDEX(Appliances, $W884, MATCH($AQ884, Y!$F$61:$J$61, 0)+3),0), 0)</f>
        <v>0</v>
      </c>
      <c r="AS884" s="64"/>
      <c r="AT884" s="211" t="b">
        <f t="shared" si="545"/>
        <v>0</v>
      </c>
      <c r="AU884" s="211">
        <f t="shared" si="526"/>
        <v>0</v>
      </c>
      <c r="AV884" s="211">
        <f t="shared" si="527"/>
        <v>0</v>
      </c>
      <c r="AW884" s="212">
        <f t="shared" si="538"/>
        <v>0</v>
      </c>
      <c r="AX884" s="213">
        <f t="shared" si="539"/>
        <v>0</v>
      </c>
      <c r="AY884" s="222" t="str">
        <f t="shared" si="540"/>
        <v>-</v>
      </c>
      <c r="AZ884" s="210">
        <f>_xlfn.MAXIFS(Y!$F$61:$J$61, Y!$F$61:$J$61, "&lt;="&amp;AY884)</f>
        <v>0</v>
      </c>
      <c r="BA884" s="210" cm="1">
        <f t="array" ref="BA884">IFERROR(IF(AW884&gt;0, INDEX(Appliances, $W884, MATCH($AQ884, Y!$F$61:$J$61, 0)+3),0), 0)</f>
        <v>0</v>
      </c>
      <c r="BB884" s="64"/>
    </row>
    <row r="885" spans="1:54" s="264" customFormat="1" ht="12" x14ac:dyDescent="0.2">
      <c r="A885" s="64"/>
      <c r="B885" s="251">
        <v>863</v>
      </c>
      <c r="C885" s="255"/>
      <c r="D885" s="255"/>
      <c r="E885" s="256"/>
      <c r="F885" s="257" t="str">
        <f>IFERROR(VLOOKUP(E885, Z!$A$2:$C$4127, 3, FALSE), "")</f>
        <v/>
      </c>
      <c r="G885" s="258"/>
      <c r="H885" s="255"/>
      <c r="I885" s="255"/>
      <c r="J885" s="256"/>
      <c r="K885" s="259"/>
      <c r="L885" s="260"/>
      <c r="M885" s="253">
        <f t="shared" si="542"/>
        <v>0</v>
      </c>
      <c r="N885" s="261"/>
      <c r="O885" s="260"/>
      <c r="P885" s="253">
        <f t="shared" si="528"/>
        <v>0</v>
      </c>
      <c r="Q885" s="261"/>
      <c r="R885" s="260"/>
      <c r="S885" s="262">
        <f t="shared" si="529"/>
        <v>0</v>
      </c>
      <c r="T885" s="268"/>
      <c r="U885" s="263">
        <f t="shared" si="530"/>
        <v>0</v>
      </c>
      <c r="V885" s="64"/>
      <c r="W885" s="210">
        <f t="shared" si="541"/>
        <v>0</v>
      </c>
      <c r="X885" s="210" t="str">
        <f t="shared" si="531"/>
        <v>-</v>
      </c>
      <c r="Y885" s="210" t="e">
        <f>IF(X885, MATCH(J885, Y!$F$62:$H$62, 0), 0)</f>
        <v>#VALUE!</v>
      </c>
      <c r="Z885" s="210" cm="1">
        <f t="array" ref="Z885">IFERROR(IF($X885, INDEX(Appliances, $W885, $Y885+3), 0), 0)</f>
        <v>0</v>
      </c>
      <c r="AA885" s="64"/>
      <c r="AB885" s="211" t="b">
        <f t="shared" si="543"/>
        <v>0</v>
      </c>
      <c r="AC885" s="211" cm="1">
        <f t="array" ref="AC885">IF($AB885, INDEX(Appliances, $W885, 9), 0)</f>
        <v>0</v>
      </c>
      <c r="AD885" s="211" cm="1">
        <f t="array" ref="AD885">IF($AB885, INDEX(Appliances, $W885, 10), 0)</f>
        <v>0</v>
      </c>
      <c r="AE885" s="212">
        <f t="shared" si="532"/>
        <v>0</v>
      </c>
      <c r="AF885" s="213">
        <f t="shared" si="533"/>
        <v>0</v>
      </c>
      <c r="AG885" s="222" t="str">
        <f t="shared" si="534"/>
        <v>-</v>
      </c>
      <c r="AH885" s="210">
        <f>_xlfn.MAXIFS(Y!$F$61:$J$61, Y!$F$61:$J$61, "&lt;="&amp;AG885)</f>
        <v>0</v>
      </c>
      <c r="AI885" s="210" cm="1">
        <f t="array" ref="AI885">IFERROR(IF(AE885&gt;0, INDEX(Appliances, $W885, MATCH($AH885, Y!$F$61:$J$61, 0)+3),0), 0)</f>
        <v>0</v>
      </c>
      <c r="AJ885" s="64"/>
      <c r="AK885" s="211" t="b">
        <f t="shared" si="544"/>
        <v>0</v>
      </c>
      <c r="AL885" s="211" cm="1">
        <f t="array" ref="AL885">IF($AK885, INDEX(Appliances, $W885, 9), 0)</f>
        <v>0</v>
      </c>
      <c r="AM885" s="211" cm="1">
        <f t="array" ref="AM885">IF($AK885, INDEX(Appliances, $W885, 10), 0)</f>
        <v>0</v>
      </c>
      <c r="AN885" s="212">
        <f t="shared" si="535"/>
        <v>0</v>
      </c>
      <c r="AO885" s="213">
        <f t="shared" si="536"/>
        <v>0</v>
      </c>
      <c r="AP885" s="222" t="str">
        <f t="shared" si="537"/>
        <v>-</v>
      </c>
      <c r="AQ885" s="210">
        <f>_xlfn.MAXIFS(Y!$F$61:$J$61, Y!$F$61:$J$61, "&lt;="&amp;AP885)</f>
        <v>0</v>
      </c>
      <c r="AR885" s="210" cm="1">
        <f t="array" ref="AR885">IFERROR(IF(AN885&gt;0, INDEX(Appliances, $W885, MATCH($AQ885, Y!$F$61:$J$61, 0)+3),0), 0)</f>
        <v>0</v>
      </c>
      <c r="AS885" s="64"/>
      <c r="AT885" s="211" t="b">
        <f t="shared" si="545"/>
        <v>0</v>
      </c>
      <c r="AU885" s="211">
        <f t="shared" si="526"/>
        <v>0</v>
      </c>
      <c r="AV885" s="211">
        <f t="shared" si="527"/>
        <v>0</v>
      </c>
      <c r="AW885" s="212">
        <f t="shared" si="538"/>
        <v>0</v>
      </c>
      <c r="AX885" s="213">
        <f t="shared" si="539"/>
        <v>0</v>
      </c>
      <c r="AY885" s="222" t="str">
        <f t="shared" si="540"/>
        <v>-</v>
      </c>
      <c r="AZ885" s="210">
        <f>_xlfn.MAXIFS(Y!$F$61:$J$61, Y!$F$61:$J$61, "&lt;="&amp;AY885)</f>
        <v>0</v>
      </c>
      <c r="BA885" s="210" cm="1">
        <f t="array" ref="BA885">IFERROR(IF(AW885&gt;0, INDEX(Appliances, $W885, MATCH($AQ885, Y!$F$61:$J$61, 0)+3),0), 0)</f>
        <v>0</v>
      </c>
      <c r="BB885" s="64"/>
    </row>
    <row r="886" spans="1:54" s="264" customFormat="1" ht="12" x14ac:dyDescent="0.2">
      <c r="A886" s="64"/>
      <c r="B886" s="251">
        <v>864</v>
      </c>
      <c r="C886" s="255"/>
      <c r="D886" s="255"/>
      <c r="E886" s="256"/>
      <c r="F886" s="257" t="str">
        <f>IFERROR(VLOOKUP(E886, Z!$A$2:$C$4127, 3, FALSE), "")</f>
        <v/>
      </c>
      <c r="G886" s="258"/>
      <c r="H886" s="255"/>
      <c r="I886" s="255"/>
      <c r="J886" s="256"/>
      <c r="K886" s="259"/>
      <c r="L886" s="260"/>
      <c r="M886" s="253">
        <f t="shared" si="542"/>
        <v>0</v>
      </c>
      <c r="N886" s="261"/>
      <c r="O886" s="260"/>
      <c r="P886" s="253">
        <f t="shared" si="528"/>
        <v>0</v>
      </c>
      <c r="Q886" s="261"/>
      <c r="R886" s="260"/>
      <c r="S886" s="262">
        <f t="shared" si="529"/>
        <v>0</v>
      </c>
      <c r="T886" s="268"/>
      <c r="U886" s="263">
        <f t="shared" si="530"/>
        <v>0</v>
      </c>
      <c r="V886" s="64"/>
      <c r="W886" s="210">
        <f t="shared" si="541"/>
        <v>0</v>
      </c>
      <c r="X886" s="210" t="str">
        <f t="shared" si="531"/>
        <v>-</v>
      </c>
      <c r="Y886" s="210" t="e">
        <f>IF(X886, MATCH(J886, Y!$F$62:$H$62, 0), 0)</f>
        <v>#VALUE!</v>
      </c>
      <c r="Z886" s="210" cm="1">
        <f t="array" ref="Z886">IFERROR(IF($X886, INDEX(Appliances, $W886, $Y886+3), 0), 0)</f>
        <v>0</v>
      </c>
      <c r="AA886" s="64"/>
      <c r="AB886" s="211" t="b">
        <f t="shared" si="543"/>
        <v>0</v>
      </c>
      <c r="AC886" s="211" cm="1">
        <f t="array" ref="AC886">IF($AB886, INDEX(Appliances, $W886, 9), 0)</f>
        <v>0</v>
      </c>
      <c r="AD886" s="211" cm="1">
        <f t="array" ref="AD886">IF($AB886, INDEX(Appliances, $W886, 10), 0)</f>
        <v>0</v>
      </c>
      <c r="AE886" s="212">
        <f t="shared" si="532"/>
        <v>0</v>
      </c>
      <c r="AF886" s="213">
        <f t="shared" si="533"/>
        <v>0</v>
      </c>
      <c r="AG886" s="222" t="str">
        <f t="shared" si="534"/>
        <v>-</v>
      </c>
      <c r="AH886" s="210">
        <f>_xlfn.MAXIFS(Y!$F$61:$J$61, Y!$F$61:$J$61, "&lt;="&amp;AG886)</f>
        <v>0</v>
      </c>
      <c r="AI886" s="210" cm="1">
        <f t="array" ref="AI886">IFERROR(IF(AE886&gt;0, INDEX(Appliances, $W886, MATCH($AH886, Y!$F$61:$J$61, 0)+3),0), 0)</f>
        <v>0</v>
      </c>
      <c r="AJ886" s="64"/>
      <c r="AK886" s="211" t="b">
        <f t="shared" si="544"/>
        <v>0</v>
      </c>
      <c r="AL886" s="211" cm="1">
        <f t="array" ref="AL886">IF($AK886, INDEX(Appliances, $W886, 9), 0)</f>
        <v>0</v>
      </c>
      <c r="AM886" s="211" cm="1">
        <f t="array" ref="AM886">IF($AK886, INDEX(Appliances, $W886, 10), 0)</f>
        <v>0</v>
      </c>
      <c r="AN886" s="212">
        <f t="shared" si="535"/>
        <v>0</v>
      </c>
      <c r="AO886" s="213">
        <f t="shared" si="536"/>
        <v>0</v>
      </c>
      <c r="AP886" s="222" t="str">
        <f t="shared" si="537"/>
        <v>-</v>
      </c>
      <c r="AQ886" s="210">
        <f>_xlfn.MAXIFS(Y!$F$61:$J$61, Y!$F$61:$J$61, "&lt;="&amp;AP886)</f>
        <v>0</v>
      </c>
      <c r="AR886" s="210" cm="1">
        <f t="array" ref="AR886">IFERROR(IF(AN886&gt;0, INDEX(Appliances, $W886, MATCH($AQ886, Y!$F$61:$J$61, 0)+3),0), 0)</f>
        <v>0</v>
      </c>
      <c r="AS886" s="64"/>
      <c r="AT886" s="211" t="b">
        <f t="shared" si="545"/>
        <v>0</v>
      </c>
      <c r="AU886" s="211">
        <f t="shared" si="526"/>
        <v>0</v>
      </c>
      <c r="AV886" s="211">
        <f t="shared" si="527"/>
        <v>0</v>
      </c>
      <c r="AW886" s="212">
        <f t="shared" si="538"/>
        <v>0</v>
      </c>
      <c r="AX886" s="213">
        <f t="shared" si="539"/>
        <v>0</v>
      </c>
      <c r="AY886" s="222" t="str">
        <f t="shared" si="540"/>
        <v>-</v>
      </c>
      <c r="AZ886" s="210">
        <f>_xlfn.MAXIFS(Y!$F$61:$J$61, Y!$F$61:$J$61, "&lt;="&amp;AY886)</f>
        <v>0</v>
      </c>
      <c r="BA886" s="210" cm="1">
        <f t="array" ref="BA886">IFERROR(IF(AW886&gt;0, INDEX(Appliances, $W886, MATCH($AQ886, Y!$F$61:$J$61, 0)+3),0), 0)</f>
        <v>0</v>
      </c>
      <c r="BB886" s="64"/>
    </row>
    <row r="887" spans="1:54" s="264" customFormat="1" ht="12" x14ac:dyDescent="0.2">
      <c r="A887" s="64"/>
      <c r="B887" s="251">
        <v>865</v>
      </c>
      <c r="C887" s="255"/>
      <c r="D887" s="255"/>
      <c r="E887" s="256"/>
      <c r="F887" s="257" t="str">
        <f>IFERROR(VLOOKUP(E887, Z!$A$2:$C$4127, 3, FALSE), "")</f>
        <v/>
      </c>
      <c r="G887" s="258"/>
      <c r="H887" s="255"/>
      <c r="I887" s="255"/>
      <c r="J887" s="256"/>
      <c r="K887" s="259"/>
      <c r="L887" s="260"/>
      <c r="M887" s="253">
        <f t="shared" si="542"/>
        <v>0</v>
      </c>
      <c r="N887" s="261"/>
      <c r="O887" s="260"/>
      <c r="P887" s="253">
        <f t="shared" si="528"/>
        <v>0</v>
      </c>
      <c r="Q887" s="261"/>
      <c r="R887" s="260"/>
      <c r="S887" s="262">
        <f t="shared" si="529"/>
        <v>0</v>
      </c>
      <c r="T887" s="268"/>
      <c r="U887" s="263">
        <f t="shared" si="530"/>
        <v>0</v>
      </c>
      <c r="V887" s="64"/>
      <c r="W887" s="210">
        <f t="shared" si="541"/>
        <v>0</v>
      </c>
      <c r="X887" s="210" t="str">
        <f t="shared" si="531"/>
        <v>-</v>
      </c>
      <c r="Y887" s="210" t="e">
        <f>IF(X887, MATCH(J887, Y!$F$62:$H$62, 0), 0)</f>
        <v>#VALUE!</v>
      </c>
      <c r="Z887" s="210" cm="1">
        <f t="array" ref="Z887">IFERROR(IF($X887, INDEX(Appliances, $W887, $Y887+3), 0), 0)</f>
        <v>0</v>
      </c>
      <c r="AA887" s="64"/>
      <c r="AB887" s="211" t="b">
        <f t="shared" si="543"/>
        <v>0</v>
      </c>
      <c r="AC887" s="211" cm="1">
        <f t="array" ref="AC887">IF($AB887, INDEX(Appliances, $W887, 9), 0)</f>
        <v>0</v>
      </c>
      <c r="AD887" s="211" cm="1">
        <f t="array" ref="AD887">IF($AB887, INDEX(Appliances, $W887, 10), 0)</f>
        <v>0</v>
      </c>
      <c r="AE887" s="212">
        <f t="shared" si="532"/>
        <v>0</v>
      </c>
      <c r="AF887" s="213">
        <f t="shared" si="533"/>
        <v>0</v>
      </c>
      <c r="AG887" s="222" t="str">
        <f t="shared" si="534"/>
        <v>-</v>
      </c>
      <c r="AH887" s="210">
        <f>_xlfn.MAXIFS(Y!$F$61:$J$61, Y!$F$61:$J$61, "&lt;="&amp;AG887)</f>
        <v>0</v>
      </c>
      <c r="AI887" s="210" cm="1">
        <f t="array" ref="AI887">IFERROR(IF(AE887&gt;0, INDEX(Appliances, $W887, MATCH($AH887, Y!$F$61:$J$61, 0)+3),0), 0)</f>
        <v>0</v>
      </c>
      <c r="AJ887" s="64"/>
      <c r="AK887" s="211" t="b">
        <f t="shared" si="544"/>
        <v>0</v>
      </c>
      <c r="AL887" s="211" cm="1">
        <f t="array" ref="AL887">IF($AK887, INDEX(Appliances, $W887, 9), 0)</f>
        <v>0</v>
      </c>
      <c r="AM887" s="211" cm="1">
        <f t="array" ref="AM887">IF($AK887, INDEX(Appliances, $W887, 10), 0)</f>
        <v>0</v>
      </c>
      <c r="AN887" s="212">
        <f t="shared" si="535"/>
        <v>0</v>
      </c>
      <c r="AO887" s="213">
        <f t="shared" si="536"/>
        <v>0</v>
      </c>
      <c r="AP887" s="222" t="str">
        <f t="shared" si="537"/>
        <v>-</v>
      </c>
      <c r="AQ887" s="210">
        <f>_xlfn.MAXIFS(Y!$F$61:$J$61, Y!$F$61:$J$61, "&lt;="&amp;AP887)</f>
        <v>0</v>
      </c>
      <c r="AR887" s="210" cm="1">
        <f t="array" ref="AR887">IFERROR(IF(AN887&gt;0, INDEX(Appliances, $W887, MATCH($AQ887, Y!$F$61:$J$61, 0)+3),0), 0)</f>
        <v>0</v>
      </c>
      <c r="AS887" s="64"/>
      <c r="AT887" s="211" t="b">
        <f t="shared" si="545"/>
        <v>0</v>
      </c>
      <c r="AU887" s="211">
        <f t="shared" ref="AU887:AU950" si="546">IF($AT887, INDEX(Appliances, 10, 9), 0)</f>
        <v>0</v>
      </c>
      <c r="AV887" s="211">
        <f t="shared" ref="AV887:AV950" si="547">IF($AT887, INDEX(Appliances, 10, 10), 0)</f>
        <v>0</v>
      </c>
      <c r="AW887" s="212">
        <f t="shared" si="538"/>
        <v>0</v>
      </c>
      <c r="AX887" s="213">
        <f t="shared" si="539"/>
        <v>0</v>
      </c>
      <c r="AY887" s="222" t="str">
        <f t="shared" si="540"/>
        <v>-</v>
      </c>
      <c r="AZ887" s="210">
        <f>_xlfn.MAXIFS(Y!$F$61:$J$61, Y!$F$61:$J$61, "&lt;="&amp;AY887)</f>
        <v>0</v>
      </c>
      <c r="BA887" s="210" cm="1">
        <f t="array" ref="BA887">IFERROR(IF(AW887&gt;0, INDEX(Appliances, $W887, MATCH($AQ887, Y!$F$61:$J$61, 0)+3),0), 0)</f>
        <v>0</v>
      </c>
      <c r="BB887" s="64"/>
    </row>
    <row r="888" spans="1:54" s="264" customFormat="1" ht="12" x14ac:dyDescent="0.2">
      <c r="A888" s="64"/>
      <c r="B888" s="251">
        <v>866</v>
      </c>
      <c r="C888" s="255"/>
      <c r="D888" s="255"/>
      <c r="E888" s="256"/>
      <c r="F888" s="257" t="str">
        <f>IFERROR(VLOOKUP(E888, Z!$A$2:$C$4127, 3, FALSE), "")</f>
        <v/>
      </c>
      <c r="G888" s="258"/>
      <c r="H888" s="255"/>
      <c r="I888" s="255"/>
      <c r="J888" s="256"/>
      <c r="K888" s="259"/>
      <c r="L888" s="260"/>
      <c r="M888" s="253">
        <f t="shared" si="542"/>
        <v>0</v>
      </c>
      <c r="N888" s="261"/>
      <c r="O888" s="260"/>
      <c r="P888" s="253">
        <f t="shared" si="528"/>
        <v>0</v>
      </c>
      <c r="Q888" s="261"/>
      <c r="R888" s="260"/>
      <c r="S888" s="262">
        <f t="shared" si="529"/>
        <v>0</v>
      </c>
      <c r="T888" s="268"/>
      <c r="U888" s="263">
        <f t="shared" si="530"/>
        <v>0</v>
      </c>
      <c r="V888" s="64"/>
      <c r="W888" s="210">
        <f t="shared" si="541"/>
        <v>0</v>
      </c>
      <c r="X888" s="210" t="str">
        <f t="shared" si="531"/>
        <v>-</v>
      </c>
      <c r="Y888" s="210" t="e">
        <f>IF(X888, MATCH(J888, Y!$F$62:$H$62, 0), 0)</f>
        <v>#VALUE!</v>
      </c>
      <c r="Z888" s="210" cm="1">
        <f t="array" ref="Z888">IFERROR(IF($X888, INDEX(Appliances, $W888, $Y888+3), 0), 0)</f>
        <v>0</v>
      </c>
      <c r="AA888" s="64"/>
      <c r="AB888" s="211" t="b">
        <f t="shared" si="543"/>
        <v>0</v>
      </c>
      <c r="AC888" s="211" cm="1">
        <f t="array" ref="AC888">IF($AB888, INDEX(Appliances, $W888, 9), 0)</f>
        <v>0</v>
      </c>
      <c r="AD888" s="211" cm="1">
        <f t="array" ref="AD888">IF($AB888, INDEX(Appliances, $W888, 10), 0)</f>
        <v>0</v>
      </c>
      <c r="AE888" s="212">
        <f t="shared" si="532"/>
        <v>0</v>
      </c>
      <c r="AF888" s="213">
        <f t="shared" si="533"/>
        <v>0</v>
      </c>
      <c r="AG888" s="222" t="str">
        <f t="shared" si="534"/>
        <v>-</v>
      </c>
      <c r="AH888" s="210">
        <f>_xlfn.MAXIFS(Y!$F$61:$J$61, Y!$F$61:$J$61, "&lt;="&amp;AG888)</f>
        <v>0</v>
      </c>
      <c r="AI888" s="210" cm="1">
        <f t="array" ref="AI888">IFERROR(IF(AE888&gt;0, INDEX(Appliances, $W888, MATCH($AH888, Y!$F$61:$J$61, 0)+3),0), 0)</f>
        <v>0</v>
      </c>
      <c r="AJ888" s="64"/>
      <c r="AK888" s="211" t="b">
        <f t="shared" si="544"/>
        <v>0</v>
      </c>
      <c r="AL888" s="211" cm="1">
        <f t="array" ref="AL888">IF($AK888, INDEX(Appliances, $W888, 9), 0)</f>
        <v>0</v>
      </c>
      <c r="AM888" s="211" cm="1">
        <f t="array" ref="AM888">IF($AK888, INDEX(Appliances, $W888, 10), 0)</f>
        <v>0</v>
      </c>
      <c r="AN888" s="212">
        <f t="shared" si="535"/>
        <v>0</v>
      </c>
      <c r="AO888" s="213">
        <f t="shared" si="536"/>
        <v>0</v>
      </c>
      <c r="AP888" s="222" t="str">
        <f t="shared" si="537"/>
        <v>-</v>
      </c>
      <c r="AQ888" s="210">
        <f>_xlfn.MAXIFS(Y!$F$61:$J$61, Y!$F$61:$J$61, "&lt;="&amp;AP888)</f>
        <v>0</v>
      </c>
      <c r="AR888" s="210" cm="1">
        <f t="array" ref="AR888">IFERROR(IF(AN888&gt;0, INDEX(Appliances, $W888, MATCH($AQ888, Y!$F$61:$J$61, 0)+3),0), 0)</f>
        <v>0</v>
      </c>
      <c r="AS888" s="64"/>
      <c r="AT888" s="211" t="b">
        <f t="shared" si="545"/>
        <v>0</v>
      </c>
      <c r="AU888" s="211">
        <f t="shared" si="546"/>
        <v>0</v>
      </c>
      <c r="AV888" s="211">
        <f t="shared" si="547"/>
        <v>0</v>
      </c>
      <c r="AW888" s="212">
        <f t="shared" si="538"/>
        <v>0</v>
      </c>
      <c r="AX888" s="213">
        <f t="shared" si="539"/>
        <v>0</v>
      </c>
      <c r="AY888" s="222" t="str">
        <f t="shared" si="540"/>
        <v>-</v>
      </c>
      <c r="AZ888" s="210">
        <f>_xlfn.MAXIFS(Y!$F$61:$J$61, Y!$F$61:$J$61, "&lt;="&amp;AY888)</f>
        <v>0</v>
      </c>
      <c r="BA888" s="210" cm="1">
        <f t="array" ref="BA888">IFERROR(IF(AW888&gt;0, INDEX(Appliances, $W888, MATCH($AQ888, Y!$F$61:$J$61, 0)+3),0), 0)</f>
        <v>0</v>
      </c>
      <c r="BB888" s="64"/>
    </row>
    <row r="889" spans="1:54" s="264" customFormat="1" ht="12" x14ac:dyDescent="0.2">
      <c r="A889" s="64"/>
      <c r="B889" s="251">
        <v>867</v>
      </c>
      <c r="C889" s="255"/>
      <c r="D889" s="255"/>
      <c r="E889" s="256"/>
      <c r="F889" s="257" t="str">
        <f>IFERROR(VLOOKUP(E889, Z!$A$2:$C$4127, 3, FALSE), "")</f>
        <v/>
      </c>
      <c r="G889" s="258"/>
      <c r="H889" s="255"/>
      <c r="I889" s="255"/>
      <c r="J889" s="256"/>
      <c r="K889" s="259"/>
      <c r="L889" s="260"/>
      <c r="M889" s="253">
        <f t="shared" si="542"/>
        <v>0</v>
      </c>
      <c r="N889" s="261"/>
      <c r="O889" s="260"/>
      <c r="P889" s="253">
        <f t="shared" si="528"/>
        <v>0</v>
      </c>
      <c r="Q889" s="261"/>
      <c r="R889" s="260"/>
      <c r="S889" s="262">
        <f t="shared" si="529"/>
        <v>0</v>
      </c>
      <c r="T889" s="268"/>
      <c r="U889" s="263">
        <f t="shared" si="530"/>
        <v>0</v>
      </c>
      <c r="V889" s="64"/>
      <c r="W889" s="210">
        <f t="shared" si="541"/>
        <v>0</v>
      </c>
      <c r="X889" s="210" t="str">
        <f t="shared" si="531"/>
        <v>-</v>
      </c>
      <c r="Y889" s="210" t="e">
        <f>IF(X889, MATCH(J889, Y!$F$62:$H$62, 0), 0)</f>
        <v>#VALUE!</v>
      </c>
      <c r="Z889" s="210" cm="1">
        <f t="array" ref="Z889">IFERROR(IF($X889, INDEX(Appliances, $W889, $Y889+3), 0), 0)</f>
        <v>0</v>
      </c>
      <c r="AA889" s="64"/>
      <c r="AB889" s="211" t="b">
        <f t="shared" si="543"/>
        <v>0</v>
      </c>
      <c r="AC889" s="211" cm="1">
        <f t="array" ref="AC889">IF($AB889, INDEX(Appliances, $W889, 9), 0)</f>
        <v>0</v>
      </c>
      <c r="AD889" s="211" cm="1">
        <f t="array" ref="AD889">IF($AB889, INDEX(Appliances, $W889, 10), 0)</f>
        <v>0</v>
      </c>
      <c r="AE889" s="212">
        <f t="shared" si="532"/>
        <v>0</v>
      </c>
      <c r="AF889" s="213">
        <f t="shared" si="533"/>
        <v>0</v>
      </c>
      <c r="AG889" s="222" t="str">
        <f t="shared" si="534"/>
        <v>-</v>
      </c>
      <c r="AH889" s="210">
        <f>_xlfn.MAXIFS(Y!$F$61:$J$61, Y!$F$61:$J$61, "&lt;="&amp;AG889)</f>
        <v>0</v>
      </c>
      <c r="AI889" s="210" cm="1">
        <f t="array" ref="AI889">IFERROR(IF(AE889&gt;0, INDEX(Appliances, $W889, MATCH($AH889, Y!$F$61:$J$61, 0)+3),0), 0)</f>
        <v>0</v>
      </c>
      <c r="AJ889" s="64"/>
      <c r="AK889" s="211" t="b">
        <f t="shared" si="544"/>
        <v>0</v>
      </c>
      <c r="AL889" s="211" cm="1">
        <f t="array" ref="AL889">IF($AK889, INDEX(Appliances, $W889, 9), 0)</f>
        <v>0</v>
      </c>
      <c r="AM889" s="211" cm="1">
        <f t="array" ref="AM889">IF($AK889, INDEX(Appliances, $W889, 10), 0)</f>
        <v>0</v>
      </c>
      <c r="AN889" s="212">
        <f t="shared" si="535"/>
        <v>0</v>
      </c>
      <c r="AO889" s="213">
        <f t="shared" si="536"/>
        <v>0</v>
      </c>
      <c r="AP889" s="222" t="str">
        <f t="shared" si="537"/>
        <v>-</v>
      </c>
      <c r="AQ889" s="210">
        <f>_xlfn.MAXIFS(Y!$F$61:$J$61, Y!$F$61:$J$61, "&lt;="&amp;AP889)</f>
        <v>0</v>
      </c>
      <c r="AR889" s="210" cm="1">
        <f t="array" ref="AR889">IFERROR(IF(AN889&gt;0, INDEX(Appliances, $W889, MATCH($AQ889, Y!$F$61:$J$61, 0)+3),0), 0)</f>
        <v>0</v>
      </c>
      <c r="AS889" s="64"/>
      <c r="AT889" s="211" t="b">
        <f t="shared" si="545"/>
        <v>0</v>
      </c>
      <c r="AU889" s="211">
        <f t="shared" si="546"/>
        <v>0</v>
      </c>
      <c r="AV889" s="211">
        <f t="shared" si="547"/>
        <v>0</v>
      </c>
      <c r="AW889" s="212">
        <f t="shared" si="538"/>
        <v>0</v>
      </c>
      <c r="AX889" s="213">
        <f t="shared" si="539"/>
        <v>0</v>
      </c>
      <c r="AY889" s="222" t="str">
        <f t="shared" si="540"/>
        <v>-</v>
      </c>
      <c r="AZ889" s="210">
        <f>_xlfn.MAXIFS(Y!$F$61:$J$61, Y!$F$61:$J$61, "&lt;="&amp;AY889)</f>
        <v>0</v>
      </c>
      <c r="BA889" s="210" cm="1">
        <f t="array" ref="BA889">IFERROR(IF(AW889&gt;0, INDEX(Appliances, $W889, MATCH($AQ889, Y!$F$61:$J$61, 0)+3),0), 0)</f>
        <v>0</v>
      </c>
      <c r="BB889" s="64"/>
    </row>
    <row r="890" spans="1:54" s="264" customFormat="1" ht="12" x14ac:dyDescent="0.2">
      <c r="A890" s="64"/>
      <c r="B890" s="251">
        <v>868</v>
      </c>
      <c r="C890" s="255"/>
      <c r="D890" s="255"/>
      <c r="E890" s="256"/>
      <c r="F890" s="257" t="str">
        <f>IFERROR(VLOOKUP(E890, Z!$A$2:$C$4127, 3, FALSE), "")</f>
        <v/>
      </c>
      <c r="G890" s="258"/>
      <c r="H890" s="255"/>
      <c r="I890" s="255"/>
      <c r="J890" s="256"/>
      <c r="K890" s="259"/>
      <c r="L890" s="260"/>
      <c r="M890" s="253">
        <f t="shared" si="542"/>
        <v>0</v>
      </c>
      <c r="N890" s="261"/>
      <c r="O890" s="260"/>
      <c r="P890" s="253">
        <f t="shared" si="528"/>
        <v>0</v>
      </c>
      <c r="Q890" s="261"/>
      <c r="R890" s="260"/>
      <c r="S890" s="262">
        <f t="shared" si="529"/>
        <v>0</v>
      </c>
      <c r="T890" s="268"/>
      <c r="U890" s="263">
        <f t="shared" si="530"/>
        <v>0</v>
      </c>
      <c r="V890" s="64"/>
      <c r="W890" s="210">
        <f t="shared" si="541"/>
        <v>0</v>
      </c>
      <c r="X890" s="210" t="str">
        <f t="shared" si="531"/>
        <v>-</v>
      </c>
      <c r="Y890" s="210" t="e">
        <f>IF(X890, MATCH(J890, Y!$F$62:$H$62, 0), 0)</f>
        <v>#VALUE!</v>
      </c>
      <c r="Z890" s="210" cm="1">
        <f t="array" ref="Z890">IFERROR(IF($X890, INDEX(Appliances, $W890, $Y890+3), 0), 0)</f>
        <v>0</v>
      </c>
      <c r="AA890" s="64"/>
      <c r="AB890" s="211" t="b">
        <f t="shared" si="543"/>
        <v>0</v>
      </c>
      <c r="AC890" s="211" cm="1">
        <f t="array" ref="AC890">IF($AB890, INDEX(Appliances, $W890, 9), 0)</f>
        <v>0</v>
      </c>
      <c r="AD890" s="211" cm="1">
        <f t="array" ref="AD890">IF($AB890, INDEX(Appliances, $W890, 10), 0)</f>
        <v>0</v>
      </c>
      <c r="AE890" s="212">
        <f t="shared" si="532"/>
        <v>0</v>
      </c>
      <c r="AF890" s="213">
        <f t="shared" si="533"/>
        <v>0</v>
      </c>
      <c r="AG890" s="222" t="str">
        <f t="shared" si="534"/>
        <v>-</v>
      </c>
      <c r="AH890" s="210">
        <f>_xlfn.MAXIFS(Y!$F$61:$J$61, Y!$F$61:$J$61, "&lt;="&amp;AG890)</f>
        <v>0</v>
      </c>
      <c r="AI890" s="210" cm="1">
        <f t="array" ref="AI890">IFERROR(IF(AE890&gt;0, INDEX(Appliances, $W890, MATCH($AH890, Y!$F$61:$J$61, 0)+3),0), 0)</f>
        <v>0</v>
      </c>
      <c r="AJ890" s="64"/>
      <c r="AK890" s="211" t="b">
        <f t="shared" si="544"/>
        <v>0</v>
      </c>
      <c r="AL890" s="211" cm="1">
        <f t="array" ref="AL890">IF($AK890, INDEX(Appliances, $W890, 9), 0)</f>
        <v>0</v>
      </c>
      <c r="AM890" s="211" cm="1">
        <f t="array" ref="AM890">IF($AK890, INDEX(Appliances, $W890, 10), 0)</f>
        <v>0</v>
      </c>
      <c r="AN890" s="212">
        <f t="shared" si="535"/>
        <v>0</v>
      </c>
      <c r="AO890" s="213">
        <f t="shared" si="536"/>
        <v>0</v>
      </c>
      <c r="AP890" s="222" t="str">
        <f t="shared" si="537"/>
        <v>-</v>
      </c>
      <c r="AQ890" s="210">
        <f>_xlfn.MAXIFS(Y!$F$61:$J$61, Y!$F$61:$J$61, "&lt;="&amp;AP890)</f>
        <v>0</v>
      </c>
      <c r="AR890" s="210" cm="1">
        <f t="array" ref="AR890">IFERROR(IF(AN890&gt;0, INDEX(Appliances, $W890, MATCH($AQ890, Y!$F$61:$J$61, 0)+3),0), 0)</f>
        <v>0</v>
      </c>
      <c r="AS890" s="64"/>
      <c r="AT890" s="211" t="b">
        <f t="shared" si="545"/>
        <v>0</v>
      </c>
      <c r="AU890" s="211">
        <f t="shared" si="546"/>
        <v>0</v>
      </c>
      <c r="AV890" s="211">
        <f t="shared" si="547"/>
        <v>0</v>
      </c>
      <c r="AW890" s="212">
        <f t="shared" si="538"/>
        <v>0</v>
      </c>
      <c r="AX890" s="213">
        <f t="shared" si="539"/>
        <v>0</v>
      </c>
      <c r="AY890" s="222" t="str">
        <f t="shared" si="540"/>
        <v>-</v>
      </c>
      <c r="AZ890" s="210">
        <f>_xlfn.MAXIFS(Y!$F$61:$J$61, Y!$F$61:$J$61, "&lt;="&amp;AY890)</f>
        <v>0</v>
      </c>
      <c r="BA890" s="210" cm="1">
        <f t="array" ref="BA890">IFERROR(IF(AW890&gt;0, INDEX(Appliances, $W890, MATCH($AQ890, Y!$F$61:$J$61, 0)+3),0), 0)</f>
        <v>0</v>
      </c>
      <c r="BB890" s="64"/>
    </row>
    <row r="891" spans="1:54" s="264" customFormat="1" ht="12" x14ac:dyDescent="0.2">
      <c r="A891" s="64"/>
      <c r="B891" s="251">
        <v>869</v>
      </c>
      <c r="C891" s="255"/>
      <c r="D891" s="255"/>
      <c r="E891" s="256"/>
      <c r="F891" s="257" t="str">
        <f>IFERROR(VLOOKUP(E891, Z!$A$2:$C$4127, 3, FALSE), "")</f>
        <v/>
      </c>
      <c r="G891" s="258"/>
      <c r="H891" s="255"/>
      <c r="I891" s="255"/>
      <c r="J891" s="256"/>
      <c r="K891" s="259"/>
      <c r="L891" s="260"/>
      <c r="M891" s="253">
        <f t="shared" si="542"/>
        <v>0</v>
      </c>
      <c r="N891" s="261"/>
      <c r="O891" s="260"/>
      <c r="P891" s="253">
        <f t="shared" ref="P891:P954" si="548">AX891</f>
        <v>0</v>
      </c>
      <c r="Q891" s="261"/>
      <c r="R891" s="260"/>
      <c r="S891" s="262">
        <f t="shared" ref="S891:S954" si="549">AO891</f>
        <v>0</v>
      </c>
      <c r="T891" s="268"/>
      <c r="U891" s="263">
        <f t="shared" ref="U891:U954" si="550">MAX(Z891,AI891,AR891,BA891)*1000</f>
        <v>0</v>
      </c>
      <c r="V891" s="64"/>
      <c r="W891" s="210">
        <f t="shared" si="541"/>
        <v>0</v>
      </c>
      <c r="X891" s="210" t="str">
        <f t="shared" ref="X891:X954" si="551">IF(W891=0, "-", IF(W891&lt;=8, TRUE, FALSE))</f>
        <v>-</v>
      </c>
      <c r="Y891" s="210" t="e">
        <f>IF(X891, MATCH(J891, Y!$F$62:$H$62, 0), 0)</f>
        <v>#VALUE!</v>
      </c>
      <c r="Z891" s="210" cm="1">
        <f t="array" ref="Z891">IFERROR(IF($X891, INDEX(Appliances, $W891, $Y891+3), 0), 0)</f>
        <v>0</v>
      </c>
      <c r="AA891" s="64"/>
      <c r="AB891" s="211" t="b">
        <f t="shared" si="543"/>
        <v>0</v>
      </c>
      <c r="AC891" s="211" cm="1">
        <f t="array" ref="AC891">IF($AB891, INDEX(Appliances, $W891, 9), 0)</f>
        <v>0</v>
      </c>
      <c r="AD891" s="211" cm="1">
        <f t="array" ref="AD891">IF($AB891, INDEX(Appliances, $W891, 10), 0)</f>
        <v>0</v>
      </c>
      <c r="AE891" s="212">
        <f t="shared" ref="AE891:AE954" si="552">IF(AB891, $K891, 0)</f>
        <v>0</v>
      </c>
      <c r="AF891" s="213">
        <f t="shared" ref="AF891:AF954" si="553">IFERROR($AC891 * AE891 + $AD891, 0)</f>
        <v>0</v>
      </c>
      <c r="AG891" s="222" t="str">
        <f t="shared" ref="AG891:AG954" si="554">IFERROR(1 - L891/AF891, "-")</f>
        <v>-</v>
      </c>
      <c r="AH891" s="210">
        <f>_xlfn.MAXIFS(Y!$F$61:$J$61, Y!$F$61:$J$61, "&lt;="&amp;AG891)</f>
        <v>0</v>
      </c>
      <c r="AI891" s="210" cm="1">
        <f t="array" ref="AI891">IFERROR(IF(AE891&gt;0, INDEX(Appliances, $W891, MATCH($AH891, Y!$F$61:$J$61, 0)+3),0), 0)</f>
        <v>0</v>
      </c>
      <c r="AJ891" s="64"/>
      <c r="AK891" s="211" t="b">
        <f t="shared" si="544"/>
        <v>0</v>
      </c>
      <c r="AL891" s="211" cm="1">
        <f t="array" ref="AL891">IF($AK891, INDEX(Appliances, $W891, 9), 0)</f>
        <v>0</v>
      </c>
      <c r="AM891" s="211" cm="1">
        <f t="array" ref="AM891">IF($AK891, INDEX(Appliances, $W891, 10), 0)</f>
        <v>0</v>
      </c>
      <c r="AN891" s="212">
        <f t="shared" ref="AN891:AN954" si="555">IF(AK891, $Q891, 0)</f>
        <v>0</v>
      </c>
      <c r="AO891" s="213">
        <f t="shared" ref="AO891:AO954" si="556">IFERROR($AL891 * AN891 + $AM891, 0)</f>
        <v>0</v>
      </c>
      <c r="AP891" s="222" t="str">
        <f t="shared" ref="AP891:AP954" si="557">IFERROR(1 - R891/AO891, "-")</f>
        <v>-</v>
      </c>
      <c r="AQ891" s="210">
        <f>_xlfn.MAXIFS(Y!$F$61:$J$61, Y!$F$61:$J$61, "&lt;="&amp;AP891)</f>
        <v>0</v>
      </c>
      <c r="AR891" s="210" cm="1">
        <f t="array" ref="AR891">IFERROR(IF(AN891&gt;0, INDEX(Appliances, $W891, MATCH($AQ891, Y!$F$61:$J$61, 0)+3),0), 0)</f>
        <v>0</v>
      </c>
      <c r="AS891" s="64"/>
      <c r="AT891" s="211" t="b">
        <f t="shared" si="545"/>
        <v>0</v>
      </c>
      <c r="AU891" s="211">
        <f t="shared" si="546"/>
        <v>0</v>
      </c>
      <c r="AV891" s="211">
        <f t="shared" si="547"/>
        <v>0</v>
      </c>
      <c r="AW891" s="212">
        <f t="shared" ref="AW891:AW954" si="558">IF(AT891, $N891, 0)</f>
        <v>0</v>
      </c>
      <c r="AX891" s="213">
        <f t="shared" ref="AX891:AX954" si="559">IFERROR(IF(AW891&lt;35, $AU891 * AW891 + $AV891, 0.05), 0)</f>
        <v>0</v>
      </c>
      <c r="AY891" s="222" t="str">
        <f t="shared" ref="AY891:AY954" si="560">IFERROR(1 - AA891/AX891, "-")</f>
        <v>-</v>
      </c>
      <c r="AZ891" s="210">
        <f>_xlfn.MAXIFS(Y!$F$61:$J$61, Y!$F$61:$J$61, "&lt;="&amp;AY891)</f>
        <v>0</v>
      </c>
      <c r="BA891" s="210" cm="1">
        <f t="array" ref="BA891">IFERROR(IF(AW891&gt;0, INDEX(Appliances, $W891, MATCH($AQ891, Y!$F$61:$J$61, 0)+3),0), 0)</f>
        <v>0</v>
      </c>
      <c r="BB891" s="64"/>
    </row>
    <row r="892" spans="1:54" s="264" customFormat="1" ht="12" x14ac:dyDescent="0.2">
      <c r="A892" s="64"/>
      <c r="B892" s="251">
        <v>870</v>
      </c>
      <c r="C892" s="255"/>
      <c r="D892" s="255"/>
      <c r="E892" s="256"/>
      <c r="F892" s="257" t="str">
        <f>IFERROR(VLOOKUP(E892, Z!$A$2:$C$4127, 3, FALSE), "")</f>
        <v/>
      </c>
      <c r="G892" s="258"/>
      <c r="H892" s="255"/>
      <c r="I892" s="255"/>
      <c r="J892" s="256"/>
      <c r="K892" s="259"/>
      <c r="L892" s="260"/>
      <c r="M892" s="253">
        <f t="shared" si="542"/>
        <v>0</v>
      </c>
      <c r="N892" s="261"/>
      <c r="O892" s="260"/>
      <c r="P892" s="253">
        <f t="shared" si="548"/>
        <v>0</v>
      </c>
      <c r="Q892" s="261"/>
      <c r="R892" s="260"/>
      <c r="S892" s="262">
        <f t="shared" si="549"/>
        <v>0</v>
      </c>
      <c r="T892" s="268"/>
      <c r="U892" s="263">
        <f t="shared" si="550"/>
        <v>0</v>
      </c>
      <c r="V892" s="64"/>
      <c r="W892" s="210">
        <f t="shared" ref="W892:W955" si="561">IFERROR(IFERROR(IFERROR( MATCH(G892, INDEX(Appliances,,1), 0), MATCH(G892, INDEX(Appliances,,2), 0)), MATCH(G892, INDEX(Appliances,,3), 0)), 0)</f>
        <v>0</v>
      </c>
      <c r="X892" s="210" t="str">
        <f t="shared" si="551"/>
        <v>-</v>
      </c>
      <c r="Y892" s="210" t="e">
        <f>IF(X892, MATCH(J892, Y!$F$62:$H$62, 0), 0)</f>
        <v>#VALUE!</v>
      </c>
      <c r="Z892" s="210" cm="1">
        <f t="array" ref="Z892">IFERROR(IF($X892, INDEX(Appliances, $W892, $Y892+3), 0), 0)</f>
        <v>0</v>
      </c>
      <c r="AA892" s="64"/>
      <c r="AB892" s="211" t="b">
        <f t="shared" si="543"/>
        <v>0</v>
      </c>
      <c r="AC892" s="211" cm="1">
        <f t="array" ref="AC892">IF($AB892, INDEX(Appliances, $W892, 9), 0)</f>
        <v>0</v>
      </c>
      <c r="AD892" s="211" cm="1">
        <f t="array" ref="AD892">IF($AB892, INDEX(Appliances, $W892, 10), 0)</f>
        <v>0</v>
      </c>
      <c r="AE892" s="212">
        <f t="shared" si="552"/>
        <v>0</v>
      </c>
      <c r="AF892" s="213">
        <f t="shared" si="553"/>
        <v>0</v>
      </c>
      <c r="AG892" s="222" t="str">
        <f t="shared" si="554"/>
        <v>-</v>
      </c>
      <c r="AH892" s="210">
        <f>_xlfn.MAXIFS(Y!$F$61:$J$61, Y!$F$61:$J$61, "&lt;="&amp;AG892)</f>
        <v>0</v>
      </c>
      <c r="AI892" s="210" cm="1">
        <f t="array" ref="AI892">IFERROR(IF(AE892&gt;0, INDEX(Appliances, $W892, MATCH($AH892, Y!$F$61:$J$61, 0)+3),0), 0)</f>
        <v>0</v>
      </c>
      <c r="AJ892" s="64"/>
      <c r="AK892" s="211" t="b">
        <f t="shared" si="544"/>
        <v>0</v>
      </c>
      <c r="AL892" s="211" cm="1">
        <f t="array" ref="AL892">IF($AK892, INDEX(Appliances, $W892, 9), 0)</f>
        <v>0</v>
      </c>
      <c r="AM892" s="211" cm="1">
        <f t="array" ref="AM892">IF($AK892, INDEX(Appliances, $W892, 10), 0)</f>
        <v>0</v>
      </c>
      <c r="AN892" s="212">
        <f t="shared" si="555"/>
        <v>0</v>
      </c>
      <c r="AO892" s="213">
        <f t="shared" si="556"/>
        <v>0</v>
      </c>
      <c r="AP892" s="222" t="str">
        <f t="shared" si="557"/>
        <v>-</v>
      </c>
      <c r="AQ892" s="210">
        <f>_xlfn.MAXIFS(Y!$F$61:$J$61, Y!$F$61:$J$61, "&lt;="&amp;AP892)</f>
        <v>0</v>
      </c>
      <c r="AR892" s="210" cm="1">
        <f t="array" ref="AR892">IFERROR(IF(AN892&gt;0, INDEX(Appliances, $W892, MATCH($AQ892, Y!$F$61:$J$61, 0)+3),0), 0)</f>
        <v>0</v>
      </c>
      <c r="AS892" s="64"/>
      <c r="AT892" s="211" t="b">
        <f t="shared" si="545"/>
        <v>0</v>
      </c>
      <c r="AU892" s="211">
        <f t="shared" si="546"/>
        <v>0</v>
      </c>
      <c r="AV892" s="211">
        <f t="shared" si="547"/>
        <v>0</v>
      </c>
      <c r="AW892" s="212">
        <f t="shared" si="558"/>
        <v>0</v>
      </c>
      <c r="AX892" s="213">
        <f t="shared" si="559"/>
        <v>0</v>
      </c>
      <c r="AY892" s="222" t="str">
        <f t="shared" si="560"/>
        <v>-</v>
      </c>
      <c r="AZ892" s="210">
        <f>_xlfn.MAXIFS(Y!$F$61:$J$61, Y!$F$61:$J$61, "&lt;="&amp;AY892)</f>
        <v>0</v>
      </c>
      <c r="BA892" s="210" cm="1">
        <f t="array" ref="BA892">IFERROR(IF(AW892&gt;0, INDEX(Appliances, $W892, MATCH($AQ892, Y!$F$61:$J$61, 0)+3),0), 0)</f>
        <v>0</v>
      </c>
      <c r="BB892" s="64"/>
    </row>
    <row r="893" spans="1:54" s="264" customFormat="1" ht="12" x14ac:dyDescent="0.2">
      <c r="A893" s="64"/>
      <c r="B893" s="251">
        <v>871</v>
      </c>
      <c r="C893" s="255"/>
      <c r="D893" s="255"/>
      <c r="E893" s="256"/>
      <c r="F893" s="257" t="str">
        <f>IFERROR(VLOOKUP(E893, Z!$A$2:$C$4127, 3, FALSE), "")</f>
        <v/>
      </c>
      <c r="G893" s="258"/>
      <c r="H893" s="255"/>
      <c r="I893" s="255"/>
      <c r="J893" s="256"/>
      <c r="K893" s="259"/>
      <c r="L893" s="260"/>
      <c r="M893" s="253">
        <f t="shared" si="542"/>
        <v>0</v>
      </c>
      <c r="N893" s="261"/>
      <c r="O893" s="260"/>
      <c r="P893" s="253">
        <f t="shared" si="548"/>
        <v>0</v>
      </c>
      <c r="Q893" s="261"/>
      <c r="R893" s="260"/>
      <c r="S893" s="262">
        <f t="shared" si="549"/>
        <v>0</v>
      </c>
      <c r="T893" s="268"/>
      <c r="U893" s="263">
        <f t="shared" si="550"/>
        <v>0</v>
      </c>
      <c r="V893" s="64"/>
      <c r="W893" s="210">
        <f t="shared" si="561"/>
        <v>0</v>
      </c>
      <c r="X893" s="210" t="str">
        <f t="shared" si="551"/>
        <v>-</v>
      </c>
      <c r="Y893" s="210" t="e">
        <f>IF(X893, MATCH(J893, Y!$F$62:$H$62, 0), 0)</f>
        <v>#VALUE!</v>
      </c>
      <c r="Z893" s="210" cm="1">
        <f t="array" ref="Z893">IFERROR(IF($X893, INDEX(Appliances, $W893, $Y893+3), 0), 0)</f>
        <v>0</v>
      </c>
      <c r="AA893" s="64"/>
      <c r="AB893" s="211" t="b">
        <f t="shared" si="543"/>
        <v>0</v>
      </c>
      <c r="AC893" s="211" cm="1">
        <f t="array" ref="AC893">IF($AB893, INDEX(Appliances, $W893, 9), 0)</f>
        <v>0</v>
      </c>
      <c r="AD893" s="211" cm="1">
        <f t="array" ref="AD893">IF($AB893, INDEX(Appliances, $W893, 10), 0)</f>
        <v>0</v>
      </c>
      <c r="AE893" s="212">
        <f t="shared" si="552"/>
        <v>0</v>
      </c>
      <c r="AF893" s="213">
        <f t="shared" si="553"/>
        <v>0</v>
      </c>
      <c r="AG893" s="222" t="str">
        <f t="shared" si="554"/>
        <v>-</v>
      </c>
      <c r="AH893" s="210">
        <f>_xlfn.MAXIFS(Y!$F$61:$J$61, Y!$F$61:$J$61, "&lt;="&amp;AG893)</f>
        <v>0</v>
      </c>
      <c r="AI893" s="210" cm="1">
        <f t="array" ref="AI893">IFERROR(IF(AE893&gt;0, INDEX(Appliances, $W893, MATCH($AH893, Y!$F$61:$J$61, 0)+3),0), 0)</f>
        <v>0</v>
      </c>
      <c r="AJ893" s="64"/>
      <c r="AK893" s="211" t="b">
        <f t="shared" si="544"/>
        <v>0</v>
      </c>
      <c r="AL893" s="211" cm="1">
        <f t="array" ref="AL893">IF($AK893, INDEX(Appliances, $W893, 9), 0)</f>
        <v>0</v>
      </c>
      <c r="AM893" s="211" cm="1">
        <f t="array" ref="AM893">IF($AK893, INDEX(Appliances, $W893, 10), 0)</f>
        <v>0</v>
      </c>
      <c r="AN893" s="212">
        <f t="shared" si="555"/>
        <v>0</v>
      </c>
      <c r="AO893" s="213">
        <f t="shared" si="556"/>
        <v>0</v>
      </c>
      <c r="AP893" s="222" t="str">
        <f t="shared" si="557"/>
        <v>-</v>
      </c>
      <c r="AQ893" s="210">
        <f>_xlfn.MAXIFS(Y!$F$61:$J$61, Y!$F$61:$J$61, "&lt;="&amp;AP893)</f>
        <v>0</v>
      </c>
      <c r="AR893" s="210" cm="1">
        <f t="array" ref="AR893">IFERROR(IF(AN893&gt;0, INDEX(Appliances, $W893, MATCH($AQ893, Y!$F$61:$J$61, 0)+3),0), 0)</f>
        <v>0</v>
      </c>
      <c r="AS893" s="64"/>
      <c r="AT893" s="211" t="b">
        <f t="shared" si="545"/>
        <v>0</v>
      </c>
      <c r="AU893" s="211">
        <f t="shared" si="546"/>
        <v>0</v>
      </c>
      <c r="AV893" s="211">
        <f t="shared" si="547"/>
        <v>0</v>
      </c>
      <c r="AW893" s="212">
        <f t="shared" si="558"/>
        <v>0</v>
      </c>
      <c r="AX893" s="213">
        <f t="shared" si="559"/>
        <v>0</v>
      </c>
      <c r="AY893" s="222" t="str">
        <f t="shared" si="560"/>
        <v>-</v>
      </c>
      <c r="AZ893" s="210">
        <f>_xlfn.MAXIFS(Y!$F$61:$J$61, Y!$F$61:$J$61, "&lt;="&amp;AY893)</f>
        <v>0</v>
      </c>
      <c r="BA893" s="210" cm="1">
        <f t="array" ref="BA893">IFERROR(IF(AW893&gt;0, INDEX(Appliances, $W893, MATCH($AQ893, Y!$F$61:$J$61, 0)+3),0), 0)</f>
        <v>0</v>
      </c>
      <c r="BB893" s="64"/>
    </row>
    <row r="894" spans="1:54" s="264" customFormat="1" ht="12" x14ac:dyDescent="0.2">
      <c r="A894" s="64"/>
      <c r="B894" s="251">
        <v>872</v>
      </c>
      <c r="C894" s="255"/>
      <c r="D894" s="255"/>
      <c r="E894" s="256"/>
      <c r="F894" s="257" t="str">
        <f>IFERROR(VLOOKUP(E894, Z!$A$2:$C$4127, 3, FALSE), "")</f>
        <v/>
      </c>
      <c r="G894" s="258"/>
      <c r="H894" s="255"/>
      <c r="I894" s="255"/>
      <c r="J894" s="256"/>
      <c r="K894" s="259"/>
      <c r="L894" s="260"/>
      <c r="M894" s="253">
        <f t="shared" si="542"/>
        <v>0</v>
      </c>
      <c r="N894" s="261"/>
      <c r="O894" s="260"/>
      <c r="P894" s="253">
        <f t="shared" si="548"/>
        <v>0</v>
      </c>
      <c r="Q894" s="261"/>
      <c r="R894" s="260"/>
      <c r="S894" s="262">
        <f t="shared" si="549"/>
        <v>0</v>
      </c>
      <c r="T894" s="268"/>
      <c r="U894" s="263">
        <f t="shared" si="550"/>
        <v>0</v>
      </c>
      <c r="V894" s="64"/>
      <c r="W894" s="210">
        <f t="shared" si="561"/>
        <v>0</v>
      </c>
      <c r="X894" s="210" t="str">
        <f t="shared" si="551"/>
        <v>-</v>
      </c>
      <c r="Y894" s="210" t="e">
        <f>IF(X894, MATCH(J894, Y!$F$62:$H$62, 0), 0)</f>
        <v>#VALUE!</v>
      </c>
      <c r="Z894" s="210" cm="1">
        <f t="array" ref="Z894">IFERROR(IF($X894, INDEX(Appliances, $W894, $Y894+3), 0), 0)</f>
        <v>0</v>
      </c>
      <c r="AA894" s="64"/>
      <c r="AB894" s="211" t="b">
        <f t="shared" si="543"/>
        <v>0</v>
      </c>
      <c r="AC894" s="211" cm="1">
        <f t="array" ref="AC894">IF($AB894, INDEX(Appliances, $W894, 9), 0)</f>
        <v>0</v>
      </c>
      <c r="AD894" s="211" cm="1">
        <f t="array" ref="AD894">IF($AB894, INDEX(Appliances, $W894, 10), 0)</f>
        <v>0</v>
      </c>
      <c r="AE894" s="212">
        <f t="shared" si="552"/>
        <v>0</v>
      </c>
      <c r="AF894" s="213">
        <f t="shared" si="553"/>
        <v>0</v>
      </c>
      <c r="AG894" s="222" t="str">
        <f t="shared" si="554"/>
        <v>-</v>
      </c>
      <c r="AH894" s="210">
        <f>_xlfn.MAXIFS(Y!$F$61:$J$61, Y!$F$61:$J$61, "&lt;="&amp;AG894)</f>
        <v>0</v>
      </c>
      <c r="AI894" s="210" cm="1">
        <f t="array" ref="AI894">IFERROR(IF(AE894&gt;0, INDEX(Appliances, $W894, MATCH($AH894, Y!$F$61:$J$61, 0)+3),0), 0)</f>
        <v>0</v>
      </c>
      <c r="AJ894" s="64"/>
      <c r="AK894" s="211" t="b">
        <f t="shared" si="544"/>
        <v>0</v>
      </c>
      <c r="AL894" s="211" cm="1">
        <f t="array" ref="AL894">IF($AK894, INDEX(Appliances, $W894, 9), 0)</f>
        <v>0</v>
      </c>
      <c r="AM894" s="211" cm="1">
        <f t="array" ref="AM894">IF($AK894, INDEX(Appliances, $W894, 10), 0)</f>
        <v>0</v>
      </c>
      <c r="AN894" s="212">
        <f t="shared" si="555"/>
        <v>0</v>
      </c>
      <c r="AO894" s="213">
        <f t="shared" si="556"/>
        <v>0</v>
      </c>
      <c r="AP894" s="222" t="str">
        <f t="shared" si="557"/>
        <v>-</v>
      </c>
      <c r="AQ894" s="210">
        <f>_xlfn.MAXIFS(Y!$F$61:$J$61, Y!$F$61:$J$61, "&lt;="&amp;AP894)</f>
        <v>0</v>
      </c>
      <c r="AR894" s="210" cm="1">
        <f t="array" ref="AR894">IFERROR(IF(AN894&gt;0, INDEX(Appliances, $W894, MATCH($AQ894, Y!$F$61:$J$61, 0)+3),0), 0)</f>
        <v>0</v>
      </c>
      <c r="AS894" s="64"/>
      <c r="AT894" s="211" t="b">
        <f t="shared" si="545"/>
        <v>0</v>
      </c>
      <c r="AU894" s="211">
        <f t="shared" si="546"/>
        <v>0</v>
      </c>
      <c r="AV894" s="211">
        <f t="shared" si="547"/>
        <v>0</v>
      </c>
      <c r="AW894" s="212">
        <f t="shared" si="558"/>
        <v>0</v>
      </c>
      <c r="AX894" s="213">
        <f t="shared" si="559"/>
        <v>0</v>
      </c>
      <c r="AY894" s="222" t="str">
        <f t="shared" si="560"/>
        <v>-</v>
      </c>
      <c r="AZ894" s="210">
        <f>_xlfn.MAXIFS(Y!$F$61:$J$61, Y!$F$61:$J$61, "&lt;="&amp;AY894)</f>
        <v>0</v>
      </c>
      <c r="BA894" s="210" cm="1">
        <f t="array" ref="BA894">IFERROR(IF(AW894&gt;0, INDEX(Appliances, $W894, MATCH($AQ894, Y!$F$61:$J$61, 0)+3),0), 0)</f>
        <v>0</v>
      </c>
      <c r="BB894" s="64"/>
    </row>
    <row r="895" spans="1:54" s="264" customFormat="1" ht="12" x14ac:dyDescent="0.2">
      <c r="A895" s="64"/>
      <c r="B895" s="251">
        <v>873</v>
      </c>
      <c r="C895" s="255"/>
      <c r="D895" s="255"/>
      <c r="E895" s="256"/>
      <c r="F895" s="257" t="str">
        <f>IFERROR(VLOOKUP(E895, Z!$A$2:$C$4127, 3, FALSE), "")</f>
        <v/>
      </c>
      <c r="G895" s="258"/>
      <c r="H895" s="255"/>
      <c r="I895" s="255"/>
      <c r="J895" s="256"/>
      <c r="K895" s="259"/>
      <c r="L895" s="260"/>
      <c r="M895" s="253">
        <f t="shared" si="542"/>
        <v>0</v>
      </c>
      <c r="N895" s="261"/>
      <c r="O895" s="260"/>
      <c r="P895" s="253">
        <f t="shared" si="548"/>
        <v>0</v>
      </c>
      <c r="Q895" s="261"/>
      <c r="R895" s="260"/>
      <c r="S895" s="262">
        <f t="shared" si="549"/>
        <v>0</v>
      </c>
      <c r="T895" s="268"/>
      <c r="U895" s="263">
        <f t="shared" si="550"/>
        <v>0</v>
      </c>
      <c r="V895" s="64"/>
      <c r="W895" s="210">
        <f t="shared" si="561"/>
        <v>0</v>
      </c>
      <c r="X895" s="210" t="str">
        <f t="shared" si="551"/>
        <v>-</v>
      </c>
      <c r="Y895" s="210" t="e">
        <f>IF(X895, MATCH(J895, Y!$F$62:$H$62, 0), 0)</f>
        <v>#VALUE!</v>
      </c>
      <c r="Z895" s="210" cm="1">
        <f t="array" ref="Z895">IFERROR(IF($X895, INDEX(Appliances, $W895, $Y895+3), 0), 0)</f>
        <v>0</v>
      </c>
      <c r="AA895" s="64"/>
      <c r="AB895" s="211" t="b">
        <f t="shared" si="543"/>
        <v>0</v>
      </c>
      <c r="AC895" s="211" cm="1">
        <f t="array" ref="AC895">IF($AB895, INDEX(Appliances, $W895, 9), 0)</f>
        <v>0</v>
      </c>
      <c r="AD895" s="211" cm="1">
        <f t="array" ref="AD895">IF($AB895, INDEX(Appliances, $W895, 10), 0)</f>
        <v>0</v>
      </c>
      <c r="AE895" s="212">
        <f t="shared" si="552"/>
        <v>0</v>
      </c>
      <c r="AF895" s="213">
        <f t="shared" si="553"/>
        <v>0</v>
      </c>
      <c r="AG895" s="222" t="str">
        <f t="shared" si="554"/>
        <v>-</v>
      </c>
      <c r="AH895" s="210">
        <f>_xlfn.MAXIFS(Y!$F$61:$J$61, Y!$F$61:$J$61, "&lt;="&amp;AG895)</f>
        <v>0</v>
      </c>
      <c r="AI895" s="210" cm="1">
        <f t="array" ref="AI895">IFERROR(IF(AE895&gt;0, INDEX(Appliances, $W895, MATCH($AH895, Y!$F$61:$J$61, 0)+3),0), 0)</f>
        <v>0</v>
      </c>
      <c r="AJ895" s="64"/>
      <c r="AK895" s="211" t="b">
        <f t="shared" si="544"/>
        <v>0</v>
      </c>
      <c r="AL895" s="211" cm="1">
        <f t="array" ref="AL895">IF($AK895, INDEX(Appliances, $W895, 9), 0)</f>
        <v>0</v>
      </c>
      <c r="AM895" s="211" cm="1">
        <f t="array" ref="AM895">IF($AK895, INDEX(Appliances, $W895, 10), 0)</f>
        <v>0</v>
      </c>
      <c r="AN895" s="212">
        <f t="shared" si="555"/>
        <v>0</v>
      </c>
      <c r="AO895" s="213">
        <f t="shared" si="556"/>
        <v>0</v>
      </c>
      <c r="AP895" s="222" t="str">
        <f t="shared" si="557"/>
        <v>-</v>
      </c>
      <c r="AQ895" s="210">
        <f>_xlfn.MAXIFS(Y!$F$61:$J$61, Y!$F$61:$J$61, "&lt;="&amp;AP895)</f>
        <v>0</v>
      </c>
      <c r="AR895" s="210" cm="1">
        <f t="array" ref="AR895">IFERROR(IF(AN895&gt;0, INDEX(Appliances, $W895, MATCH($AQ895, Y!$F$61:$J$61, 0)+3),0), 0)</f>
        <v>0</v>
      </c>
      <c r="AS895" s="64"/>
      <c r="AT895" s="211" t="b">
        <f t="shared" si="545"/>
        <v>0</v>
      </c>
      <c r="AU895" s="211">
        <f t="shared" si="546"/>
        <v>0</v>
      </c>
      <c r="AV895" s="211">
        <f t="shared" si="547"/>
        <v>0</v>
      </c>
      <c r="AW895" s="212">
        <f t="shared" si="558"/>
        <v>0</v>
      </c>
      <c r="AX895" s="213">
        <f t="shared" si="559"/>
        <v>0</v>
      </c>
      <c r="AY895" s="222" t="str">
        <f t="shared" si="560"/>
        <v>-</v>
      </c>
      <c r="AZ895" s="210">
        <f>_xlfn.MAXIFS(Y!$F$61:$J$61, Y!$F$61:$J$61, "&lt;="&amp;AY895)</f>
        <v>0</v>
      </c>
      <c r="BA895" s="210" cm="1">
        <f t="array" ref="BA895">IFERROR(IF(AW895&gt;0, INDEX(Appliances, $W895, MATCH($AQ895, Y!$F$61:$J$61, 0)+3),0), 0)</f>
        <v>0</v>
      </c>
      <c r="BB895" s="64"/>
    </row>
    <row r="896" spans="1:54" s="264" customFormat="1" ht="12" x14ac:dyDescent="0.2">
      <c r="A896" s="64"/>
      <c r="B896" s="251">
        <v>874</v>
      </c>
      <c r="C896" s="255"/>
      <c r="D896" s="255"/>
      <c r="E896" s="256"/>
      <c r="F896" s="257" t="str">
        <f>IFERROR(VLOOKUP(E896, Z!$A$2:$C$4127, 3, FALSE), "")</f>
        <v/>
      </c>
      <c r="G896" s="258"/>
      <c r="H896" s="255"/>
      <c r="I896" s="255"/>
      <c r="J896" s="256"/>
      <c r="K896" s="259"/>
      <c r="L896" s="260"/>
      <c r="M896" s="253">
        <f t="shared" si="542"/>
        <v>0</v>
      </c>
      <c r="N896" s="261"/>
      <c r="O896" s="260"/>
      <c r="P896" s="253">
        <f t="shared" si="548"/>
        <v>0</v>
      </c>
      <c r="Q896" s="261"/>
      <c r="R896" s="260"/>
      <c r="S896" s="262">
        <f t="shared" si="549"/>
        <v>0</v>
      </c>
      <c r="T896" s="268"/>
      <c r="U896" s="263">
        <f t="shared" si="550"/>
        <v>0</v>
      </c>
      <c r="V896" s="64"/>
      <c r="W896" s="210">
        <f t="shared" si="561"/>
        <v>0</v>
      </c>
      <c r="X896" s="210" t="str">
        <f t="shared" si="551"/>
        <v>-</v>
      </c>
      <c r="Y896" s="210" t="e">
        <f>IF(X896, MATCH(J896, Y!$F$62:$H$62, 0), 0)</f>
        <v>#VALUE!</v>
      </c>
      <c r="Z896" s="210" cm="1">
        <f t="array" ref="Z896">IFERROR(IF($X896, INDEX(Appliances, $W896, $Y896+3), 0), 0)</f>
        <v>0</v>
      </c>
      <c r="AA896" s="64"/>
      <c r="AB896" s="211" t="b">
        <f t="shared" si="543"/>
        <v>0</v>
      </c>
      <c r="AC896" s="211" cm="1">
        <f t="array" ref="AC896">IF($AB896, INDEX(Appliances, $W896, 9), 0)</f>
        <v>0</v>
      </c>
      <c r="AD896" s="211" cm="1">
        <f t="array" ref="AD896">IF($AB896, INDEX(Appliances, $W896, 10), 0)</f>
        <v>0</v>
      </c>
      <c r="AE896" s="212">
        <f t="shared" si="552"/>
        <v>0</v>
      </c>
      <c r="AF896" s="213">
        <f t="shared" si="553"/>
        <v>0</v>
      </c>
      <c r="AG896" s="222" t="str">
        <f t="shared" si="554"/>
        <v>-</v>
      </c>
      <c r="AH896" s="210">
        <f>_xlfn.MAXIFS(Y!$F$61:$J$61, Y!$F$61:$J$61, "&lt;="&amp;AG896)</f>
        <v>0</v>
      </c>
      <c r="AI896" s="210" cm="1">
        <f t="array" ref="AI896">IFERROR(IF(AE896&gt;0, INDEX(Appliances, $W896, MATCH($AH896, Y!$F$61:$J$61, 0)+3),0), 0)</f>
        <v>0</v>
      </c>
      <c r="AJ896" s="64"/>
      <c r="AK896" s="211" t="b">
        <f t="shared" si="544"/>
        <v>0</v>
      </c>
      <c r="AL896" s="211" cm="1">
        <f t="array" ref="AL896">IF($AK896, INDEX(Appliances, $W896, 9), 0)</f>
        <v>0</v>
      </c>
      <c r="AM896" s="211" cm="1">
        <f t="array" ref="AM896">IF($AK896, INDEX(Appliances, $W896, 10), 0)</f>
        <v>0</v>
      </c>
      <c r="AN896" s="212">
        <f t="shared" si="555"/>
        <v>0</v>
      </c>
      <c r="AO896" s="213">
        <f t="shared" si="556"/>
        <v>0</v>
      </c>
      <c r="AP896" s="222" t="str">
        <f t="shared" si="557"/>
        <v>-</v>
      </c>
      <c r="AQ896" s="210">
        <f>_xlfn.MAXIFS(Y!$F$61:$J$61, Y!$F$61:$J$61, "&lt;="&amp;AP896)</f>
        <v>0</v>
      </c>
      <c r="AR896" s="210" cm="1">
        <f t="array" ref="AR896">IFERROR(IF(AN896&gt;0, INDEX(Appliances, $W896, MATCH($AQ896, Y!$F$61:$J$61, 0)+3),0), 0)</f>
        <v>0</v>
      </c>
      <c r="AS896" s="64"/>
      <c r="AT896" s="211" t="b">
        <f t="shared" si="545"/>
        <v>0</v>
      </c>
      <c r="AU896" s="211">
        <f t="shared" si="546"/>
        <v>0</v>
      </c>
      <c r="AV896" s="211">
        <f t="shared" si="547"/>
        <v>0</v>
      </c>
      <c r="AW896" s="212">
        <f t="shared" si="558"/>
        <v>0</v>
      </c>
      <c r="AX896" s="213">
        <f t="shared" si="559"/>
        <v>0</v>
      </c>
      <c r="AY896" s="222" t="str">
        <f t="shared" si="560"/>
        <v>-</v>
      </c>
      <c r="AZ896" s="210">
        <f>_xlfn.MAXIFS(Y!$F$61:$J$61, Y!$F$61:$J$61, "&lt;="&amp;AY896)</f>
        <v>0</v>
      </c>
      <c r="BA896" s="210" cm="1">
        <f t="array" ref="BA896">IFERROR(IF(AW896&gt;0, INDEX(Appliances, $W896, MATCH($AQ896, Y!$F$61:$J$61, 0)+3),0), 0)</f>
        <v>0</v>
      </c>
      <c r="BB896" s="64"/>
    </row>
    <row r="897" spans="1:54" s="264" customFormat="1" ht="12" x14ac:dyDescent="0.2">
      <c r="A897" s="64"/>
      <c r="B897" s="251">
        <v>875</v>
      </c>
      <c r="C897" s="255"/>
      <c r="D897" s="255"/>
      <c r="E897" s="256"/>
      <c r="F897" s="257" t="str">
        <f>IFERROR(VLOOKUP(E897, Z!$A$2:$C$4127, 3, FALSE), "")</f>
        <v/>
      </c>
      <c r="G897" s="258"/>
      <c r="H897" s="255"/>
      <c r="I897" s="255"/>
      <c r="J897" s="256"/>
      <c r="K897" s="259"/>
      <c r="L897" s="260"/>
      <c r="M897" s="253">
        <f t="shared" si="542"/>
        <v>0</v>
      </c>
      <c r="N897" s="261"/>
      <c r="O897" s="260"/>
      <c r="P897" s="253">
        <f t="shared" si="548"/>
        <v>0</v>
      </c>
      <c r="Q897" s="261"/>
      <c r="R897" s="260"/>
      <c r="S897" s="262">
        <f t="shared" si="549"/>
        <v>0</v>
      </c>
      <c r="T897" s="268"/>
      <c r="U897" s="263">
        <f t="shared" si="550"/>
        <v>0</v>
      </c>
      <c r="V897" s="64"/>
      <c r="W897" s="210">
        <f t="shared" si="561"/>
        <v>0</v>
      </c>
      <c r="X897" s="210" t="str">
        <f t="shared" si="551"/>
        <v>-</v>
      </c>
      <c r="Y897" s="210" t="e">
        <f>IF(X897, MATCH(J897, Y!$F$62:$H$62, 0), 0)</f>
        <v>#VALUE!</v>
      </c>
      <c r="Z897" s="210" cm="1">
        <f t="array" ref="Z897">IFERROR(IF($X897, INDEX(Appliances, $W897, $Y897+3), 0), 0)</f>
        <v>0</v>
      </c>
      <c r="AA897" s="64"/>
      <c r="AB897" s="211" t="b">
        <f t="shared" si="543"/>
        <v>0</v>
      </c>
      <c r="AC897" s="211" cm="1">
        <f t="array" ref="AC897">IF($AB897, INDEX(Appliances, $W897, 9), 0)</f>
        <v>0</v>
      </c>
      <c r="AD897" s="211" cm="1">
        <f t="array" ref="AD897">IF($AB897, INDEX(Appliances, $W897, 10), 0)</f>
        <v>0</v>
      </c>
      <c r="AE897" s="212">
        <f t="shared" si="552"/>
        <v>0</v>
      </c>
      <c r="AF897" s="213">
        <f t="shared" si="553"/>
        <v>0</v>
      </c>
      <c r="AG897" s="222" t="str">
        <f t="shared" si="554"/>
        <v>-</v>
      </c>
      <c r="AH897" s="210">
        <f>_xlfn.MAXIFS(Y!$F$61:$J$61, Y!$F$61:$J$61, "&lt;="&amp;AG897)</f>
        <v>0</v>
      </c>
      <c r="AI897" s="210" cm="1">
        <f t="array" ref="AI897">IFERROR(IF(AE897&gt;0, INDEX(Appliances, $W897, MATCH($AH897, Y!$F$61:$J$61, 0)+3),0), 0)</f>
        <v>0</v>
      </c>
      <c r="AJ897" s="64"/>
      <c r="AK897" s="211" t="b">
        <f t="shared" si="544"/>
        <v>0</v>
      </c>
      <c r="AL897" s="211" cm="1">
        <f t="array" ref="AL897">IF($AK897, INDEX(Appliances, $W897, 9), 0)</f>
        <v>0</v>
      </c>
      <c r="AM897" s="211" cm="1">
        <f t="array" ref="AM897">IF($AK897, INDEX(Appliances, $W897, 10), 0)</f>
        <v>0</v>
      </c>
      <c r="AN897" s="212">
        <f t="shared" si="555"/>
        <v>0</v>
      </c>
      <c r="AO897" s="213">
        <f t="shared" si="556"/>
        <v>0</v>
      </c>
      <c r="AP897" s="222" t="str">
        <f t="shared" si="557"/>
        <v>-</v>
      </c>
      <c r="AQ897" s="210">
        <f>_xlfn.MAXIFS(Y!$F$61:$J$61, Y!$F$61:$J$61, "&lt;="&amp;AP897)</f>
        <v>0</v>
      </c>
      <c r="AR897" s="210" cm="1">
        <f t="array" ref="AR897">IFERROR(IF(AN897&gt;0, INDEX(Appliances, $W897, MATCH($AQ897, Y!$F$61:$J$61, 0)+3),0), 0)</f>
        <v>0</v>
      </c>
      <c r="AS897" s="64"/>
      <c r="AT897" s="211" t="b">
        <f t="shared" si="545"/>
        <v>0</v>
      </c>
      <c r="AU897" s="211">
        <f t="shared" si="546"/>
        <v>0</v>
      </c>
      <c r="AV897" s="211">
        <f t="shared" si="547"/>
        <v>0</v>
      </c>
      <c r="AW897" s="212">
        <f t="shared" si="558"/>
        <v>0</v>
      </c>
      <c r="AX897" s="213">
        <f t="shared" si="559"/>
        <v>0</v>
      </c>
      <c r="AY897" s="222" t="str">
        <f t="shared" si="560"/>
        <v>-</v>
      </c>
      <c r="AZ897" s="210">
        <f>_xlfn.MAXIFS(Y!$F$61:$J$61, Y!$F$61:$J$61, "&lt;="&amp;AY897)</f>
        <v>0</v>
      </c>
      <c r="BA897" s="210" cm="1">
        <f t="array" ref="BA897">IFERROR(IF(AW897&gt;0, INDEX(Appliances, $W897, MATCH($AQ897, Y!$F$61:$J$61, 0)+3),0), 0)</f>
        <v>0</v>
      </c>
      <c r="BB897" s="64"/>
    </row>
    <row r="898" spans="1:54" s="264" customFormat="1" ht="12" x14ac:dyDescent="0.2">
      <c r="A898" s="64"/>
      <c r="B898" s="251">
        <v>876</v>
      </c>
      <c r="C898" s="255"/>
      <c r="D898" s="255"/>
      <c r="E898" s="256"/>
      <c r="F898" s="257" t="str">
        <f>IFERROR(VLOOKUP(E898, Z!$A$2:$C$4127, 3, FALSE), "")</f>
        <v/>
      </c>
      <c r="G898" s="258"/>
      <c r="H898" s="255"/>
      <c r="I898" s="255"/>
      <c r="J898" s="256"/>
      <c r="K898" s="259"/>
      <c r="L898" s="260"/>
      <c r="M898" s="253">
        <f t="shared" si="542"/>
        <v>0</v>
      </c>
      <c r="N898" s="261"/>
      <c r="O898" s="260"/>
      <c r="P898" s="253">
        <f t="shared" si="548"/>
        <v>0</v>
      </c>
      <c r="Q898" s="261"/>
      <c r="R898" s="260"/>
      <c r="S898" s="262">
        <f t="shared" si="549"/>
        <v>0</v>
      </c>
      <c r="T898" s="268"/>
      <c r="U898" s="263">
        <f t="shared" si="550"/>
        <v>0</v>
      </c>
      <c r="V898" s="64"/>
      <c r="W898" s="210">
        <f t="shared" si="561"/>
        <v>0</v>
      </c>
      <c r="X898" s="210" t="str">
        <f t="shared" si="551"/>
        <v>-</v>
      </c>
      <c r="Y898" s="210" t="e">
        <f>IF(X898, MATCH(J898, Y!$F$62:$H$62, 0), 0)</f>
        <v>#VALUE!</v>
      </c>
      <c r="Z898" s="210" cm="1">
        <f t="array" ref="Z898">IFERROR(IF($X898, INDEX(Appliances, $W898, $Y898+3), 0), 0)</f>
        <v>0</v>
      </c>
      <c r="AA898" s="64"/>
      <c r="AB898" s="211" t="b">
        <f t="shared" si="543"/>
        <v>0</v>
      </c>
      <c r="AC898" s="211" cm="1">
        <f t="array" ref="AC898">IF($AB898, INDEX(Appliances, $W898, 9), 0)</f>
        <v>0</v>
      </c>
      <c r="AD898" s="211" cm="1">
        <f t="array" ref="AD898">IF($AB898, INDEX(Appliances, $W898, 10), 0)</f>
        <v>0</v>
      </c>
      <c r="AE898" s="212">
        <f t="shared" si="552"/>
        <v>0</v>
      </c>
      <c r="AF898" s="213">
        <f t="shared" si="553"/>
        <v>0</v>
      </c>
      <c r="AG898" s="222" t="str">
        <f t="shared" si="554"/>
        <v>-</v>
      </c>
      <c r="AH898" s="210">
        <f>_xlfn.MAXIFS(Y!$F$61:$J$61, Y!$F$61:$J$61, "&lt;="&amp;AG898)</f>
        <v>0</v>
      </c>
      <c r="AI898" s="210" cm="1">
        <f t="array" ref="AI898">IFERROR(IF(AE898&gt;0, INDEX(Appliances, $W898, MATCH($AH898, Y!$F$61:$J$61, 0)+3),0), 0)</f>
        <v>0</v>
      </c>
      <c r="AJ898" s="64"/>
      <c r="AK898" s="211" t="b">
        <f t="shared" si="544"/>
        <v>0</v>
      </c>
      <c r="AL898" s="211" cm="1">
        <f t="array" ref="AL898">IF($AK898, INDEX(Appliances, $W898, 9), 0)</f>
        <v>0</v>
      </c>
      <c r="AM898" s="211" cm="1">
        <f t="array" ref="AM898">IF($AK898, INDEX(Appliances, $W898, 10), 0)</f>
        <v>0</v>
      </c>
      <c r="AN898" s="212">
        <f t="shared" si="555"/>
        <v>0</v>
      </c>
      <c r="AO898" s="213">
        <f t="shared" si="556"/>
        <v>0</v>
      </c>
      <c r="AP898" s="222" t="str">
        <f t="shared" si="557"/>
        <v>-</v>
      </c>
      <c r="AQ898" s="210">
        <f>_xlfn.MAXIFS(Y!$F$61:$J$61, Y!$F$61:$J$61, "&lt;="&amp;AP898)</f>
        <v>0</v>
      </c>
      <c r="AR898" s="210" cm="1">
        <f t="array" ref="AR898">IFERROR(IF(AN898&gt;0, INDEX(Appliances, $W898, MATCH($AQ898, Y!$F$61:$J$61, 0)+3),0), 0)</f>
        <v>0</v>
      </c>
      <c r="AS898" s="64"/>
      <c r="AT898" s="211" t="b">
        <f t="shared" si="545"/>
        <v>0</v>
      </c>
      <c r="AU898" s="211">
        <f t="shared" si="546"/>
        <v>0</v>
      </c>
      <c r="AV898" s="211">
        <f t="shared" si="547"/>
        <v>0</v>
      </c>
      <c r="AW898" s="212">
        <f t="shared" si="558"/>
        <v>0</v>
      </c>
      <c r="AX898" s="213">
        <f t="shared" si="559"/>
        <v>0</v>
      </c>
      <c r="AY898" s="222" t="str">
        <f t="shared" si="560"/>
        <v>-</v>
      </c>
      <c r="AZ898" s="210">
        <f>_xlfn.MAXIFS(Y!$F$61:$J$61, Y!$F$61:$J$61, "&lt;="&amp;AY898)</f>
        <v>0</v>
      </c>
      <c r="BA898" s="210" cm="1">
        <f t="array" ref="BA898">IFERROR(IF(AW898&gt;0, INDEX(Appliances, $W898, MATCH($AQ898, Y!$F$61:$J$61, 0)+3),0), 0)</f>
        <v>0</v>
      </c>
      <c r="BB898" s="64"/>
    </row>
    <row r="899" spans="1:54" s="264" customFormat="1" ht="12" x14ac:dyDescent="0.2">
      <c r="A899" s="64"/>
      <c r="B899" s="251">
        <v>877</v>
      </c>
      <c r="C899" s="255"/>
      <c r="D899" s="255"/>
      <c r="E899" s="256"/>
      <c r="F899" s="257" t="str">
        <f>IFERROR(VLOOKUP(E899, Z!$A$2:$C$4127, 3, FALSE), "")</f>
        <v/>
      </c>
      <c r="G899" s="258"/>
      <c r="H899" s="255"/>
      <c r="I899" s="255"/>
      <c r="J899" s="256"/>
      <c r="K899" s="259"/>
      <c r="L899" s="260"/>
      <c r="M899" s="253">
        <f t="shared" si="542"/>
        <v>0</v>
      </c>
      <c r="N899" s="261"/>
      <c r="O899" s="260"/>
      <c r="P899" s="253">
        <f t="shared" si="548"/>
        <v>0</v>
      </c>
      <c r="Q899" s="261"/>
      <c r="R899" s="260"/>
      <c r="S899" s="262">
        <f t="shared" si="549"/>
        <v>0</v>
      </c>
      <c r="T899" s="268"/>
      <c r="U899" s="263">
        <f t="shared" si="550"/>
        <v>0</v>
      </c>
      <c r="V899" s="64"/>
      <c r="W899" s="210">
        <f t="shared" si="561"/>
        <v>0</v>
      </c>
      <c r="X899" s="210" t="str">
        <f t="shared" si="551"/>
        <v>-</v>
      </c>
      <c r="Y899" s="210" t="e">
        <f>IF(X899, MATCH(J899, Y!$F$62:$H$62, 0), 0)</f>
        <v>#VALUE!</v>
      </c>
      <c r="Z899" s="210" cm="1">
        <f t="array" ref="Z899">IFERROR(IF($X899, INDEX(Appliances, $W899, $Y899+3), 0), 0)</f>
        <v>0</v>
      </c>
      <c r="AA899" s="64"/>
      <c r="AB899" s="211" t="b">
        <f t="shared" si="543"/>
        <v>0</v>
      </c>
      <c r="AC899" s="211" cm="1">
        <f t="array" ref="AC899">IF($AB899, INDEX(Appliances, $W899, 9), 0)</f>
        <v>0</v>
      </c>
      <c r="AD899" s="211" cm="1">
        <f t="array" ref="AD899">IF($AB899, INDEX(Appliances, $W899, 10), 0)</f>
        <v>0</v>
      </c>
      <c r="AE899" s="212">
        <f t="shared" si="552"/>
        <v>0</v>
      </c>
      <c r="AF899" s="213">
        <f t="shared" si="553"/>
        <v>0</v>
      </c>
      <c r="AG899" s="222" t="str">
        <f t="shared" si="554"/>
        <v>-</v>
      </c>
      <c r="AH899" s="210">
        <f>_xlfn.MAXIFS(Y!$F$61:$J$61, Y!$F$61:$J$61, "&lt;="&amp;AG899)</f>
        <v>0</v>
      </c>
      <c r="AI899" s="210" cm="1">
        <f t="array" ref="AI899">IFERROR(IF(AE899&gt;0, INDEX(Appliances, $W899, MATCH($AH899, Y!$F$61:$J$61, 0)+3),0), 0)</f>
        <v>0</v>
      </c>
      <c r="AJ899" s="64"/>
      <c r="AK899" s="211" t="b">
        <f t="shared" si="544"/>
        <v>0</v>
      </c>
      <c r="AL899" s="211" cm="1">
        <f t="array" ref="AL899">IF($AK899, INDEX(Appliances, $W899, 9), 0)</f>
        <v>0</v>
      </c>
      <c r="AM899" s="211" cm="1">
        <f t="array" ref="AM899">IF($AK899, INDEX(Appliances, $W899, 10), 0)</f>
        <v>0</v>
      </c>
      <c r="AN899" s="212">
        <f t="shared" si="555"/>
        <v>0</v>
      </c>
      <c r="AO899" s="213">
        <f t="shared" si="556"/>
        <v>0</v>
      </c>
      <c r="AP899" s="222" t="str">
        <f t="shared" si="557"/>
        <v>-</v>
      </c>
      <c r="AQ899" s="210">
        <f>_xlfn.MAXIFS(Y!$F$61:$J$61, Y!$F$61:$J$61, "&lt;="&amp;AP899)</f>
        <v>0</v>
      </c>
      <c r="AR899" s="210" cm="1">
        <f t="array" ref="AR899">IFERROR(IF(AN899&gt;0, INDEX(Appliances, $W899, MATCH($AQ899, Y!$F$61:$J$61, 0)+3),0), 0)</f>
        <v>0</v>
      </c>
      <c r="AS899" s="64"/>
      <c r="AT899" s="211" t="b">
        <f t="shared" si="545"/>
        <v>0</v>
      </c>
      <c r="AU899" s="211">
        <f t="shared" si="546"/>
        <v>0</v>
      </c>
      <c r="AV899" s="211">
        <f t="shared" si="547"/>
        <v>0</v>
      </c>
      <c r="AW899" s="212">
        <f t="shared" si="558"/>
        <v>0</v>
      </c>
      <c r="AX899" s="213">
        <f t="shared" si="559"/>
        <v>0</v>
      </c>
      <c r="AY899" s="222" t="str">
        <f t="shared" si="560"/>
        <v>-</v>
      </c>
      <c r="AZ899" s="210">
        <f>_xlfn.MAXIFS(Y!$F$61:$J$61, Y!$F$61:$J$61, "&lt;="&amp;AY899)</f>
        <v>0</v>
      </c>
      <c r="BA899" s="210" cm="1">
        <f t="array" ref="BA899">IFERROR(IF(AW899&gt;0, INDEX(Appliances, $W899, MATCH($AQ899, Y!$F$61:$J$61, 0)+3),0), 0)</f>
        <v>0</v>
      </c>
      <c r="BB899" s="64"/>
    </row>
    <row r="900" spans="1:54" s="264" customFormat="1" ht="12" x14ac:dyDescent="0.2">
      <c r="A900" s="64"/>
      <c r="B900" s="251">
        <v>878</v>
      </c>
      <c r="C900" s="255"/>
      <c r="D900" s="255"/>
      <c r="E900" s="256"/>
      <c r="F900" s="257" t="str">
        <f>IFERROR(VLOOKUP(E900, Z!$A$2:$C$4127, 3, FALSE), "")</f>
        <v/>
      </c>
      <c r="G900" s="258"/>
      <c r="H900" s="255"/>
      <c r="I900" s="255"/>
      <c r="J900" s="256"/>
      <c r="K900" s="259"/>
      <c r="L900" s="260"/>
      <c r="M900" s="253">
        <f t="shared" si="542"/>
        <v>0</v>
      </c>
      <c r="N900" s="261"/>
      <c r="O900" s="260"/>
      <c r="P900" s="253">
        <f t="shared" si="548"/>
        <v>0</v>
      </c>
      <c r="Q900" s="261"/>
      <c r="R900" s="260"/>
      <c r="S900" s="262">
        <f t="shared" si="549"/>
        <v>0</v>
      </c>
      <c r="T900" s="268"/>
      <c r="U900" s="263">
        <f t="shared" si="550"/>
        <v>0</v>
      </c>
      <c r="V900" s="64"/>
      <c r="W900" s="210">
        <f t="shared" si="561"/>
        <v>0</v>
      </c>
      <c r="X900" s="210" t="str">
        <f t="shared" si="551"/>
        <v>-</v>
      </c>
      <c r="Y900" s="210" t="e">
        <f>IF(X900, MATCH(J900, Y!$F$62:$H$62, 0), 0)</f>
        <v>#VALUE!</v>
      </c>
      <c r="Z900" s="210" cm="1">
        <f t="array" ref="Z900">IFERROR(IF($X900, INDEX(Appliances, $W900, $Y900+3), 0), 0)</f>
        <v>0</v>
      </c>
      <c r="AA900" s="64"/>
      <c r="AB900" s="211" t="b">
        <f t="shared" si="543"/>
        <v>0</v>
      </c>
      <c r="AC900" s="211" cm="1">
        <f t="array" ref="AC900">IF($AB900, INDEX(Appliances, $W900, 9), 0)</f>
        <v>0</v>
      </c>
      <c r="AD900" s="211" cm="1">
        <f t="array" ref="AD900">IF($AB900, INDEX(Appliances, $W900, 10), 0)</f>
        <v>0</v>
      </c>
      <c r="AE900" s="212">
        <f t="shared" si="552"/>
        <v>0</v>
      </c>
      <c r="AF900" s="213">
        <f t="shared" si="553"/>
        <v>0</v>
      </c>
      <c r="AG900" s="222" t="str">
        <f t="shared" si="554"/>
        <v>-</v>
      </c>
      <c r="AH900" s="210">
        <f>_xlfn.MAXIFS(Y!$F$61:$J$61, Y!$F$61:$J$61, "&lt;="&amp;AG900)</f>
        <v>0</v>
      </c>
      <c r="AI900" s="210" cm="1">
        <f t="array" ref="AI900">IFERROR(IF(AE900&gt;0, INDEX(Appliances, $W900, MATCH($AH900, Y!$F$61:$J$61, 0)+3),0), 0)</f>
        <v>0</v>
      </c>
      <c r="AJ900" s="64"/>
      <c r="AK900" s="211" t="b">
        <f t="shared" si="544"/>
        <v>0</v>
      </c>
      <c r="AL900" s="211" cm="1">
        <f t="array" ref="AL900">IF($AK900, INDEX(Appliances, $W900, 9), 0)</f>
        <v>0</v>
      </c>
      <c r="AM900" s="211" cm="1">
        <f t="array" ref="AM900">IF($AK900, INDEX(Appliances, $W900, 10), 0)</f>
        <v>0</v>
      </c>
      <c r="AN900" s="212">
        <f t="shared" si="555"/>
        <v>0</v>
      </c>
      <c r="AO900" s="213">
        <f t="shared" si="556"/>
        <v>0</v>
      </c>
      <c r="AP900" s="222" t="str">
        <f t="shared" si="557"/>
        <v>-</v>
      </c>
      <c r="AQ900" s="210">
        <f>_xlfn.MAXIFS(Y!$F$61:$J$61, Y!$F$61:$J$61, "&lt;="&amp;AP900)</f>
        <v>0</v>
      </c>
      <c r="AR900" s="210" cm="1">
        <f t="array" ref="AR900">IFERROR(IF(AN900&gt;0, INDEX(Appliances, $W900, MATCH($AQ900, Y!$F$61:$J$61, 0)+3),0), 0)</f>
        <v>0</v>
      </c>
      <c r="AS900" s="64"/>
      <c r="AT900" s="211" t="b">
        <f t="shared" si="545"/>
        <v>0</v>
      </c>
      <c r="AU900" s="211">
        <f t="shared" si="546"/>
        <v>0</v>
      </c>
      <c r="AV900" s="211">
        <f t="shared" si="547"/>
        <v>0</v>
      </c>
      <c r="AW900" s="212">
        <f t="shared" si="558"/>
        <v>0</v>
      </c>
      <c r="AX900" s="213">
        <f t="shared" si="559"/>
        <v>0</v>
      </c>
      <c r="AY900" s="222" t="str">
        <f t="shared" si="560"/>
        <v>-</v>
      </c>
      <c r="AZ900" s="210">
        <f>_xlfn.MAXIFS(Y!$F$61:$J$61, Y!$F$61:$J$61, "&lt;="&amp;AY900)</f>
        <v>0</v>
      </c>
      <c r="BA900" s="210" cm="1">
        <f t="array" ref="BA900">IFERROR(IF(AW900&gt;0, INDEX(Appliances, $W900, MATCH($AQ900, Y!$F$61:$J$61, 0)+3),0), 0)</f>
        <v>0</v>
      </c>
      <c r="BB900" s="64"/>
    </row>
    <row r="901" spans="1:54" s="264" customFormat="1" ht="12" x14ac:dyDescent="0.2">
      <c r="A901" s="64"/>
      <c r="B901" s="251">
        <v>879</v>
      </c>
      <c r="C901" s="255"/>
      <c r="D901" s="255"/>
      <c r="E901" s="256"/>
      <c r="F901" s="257" t="str">
        <f>IFERROR(VLOOKUP(E901, Z!$A$2:$C$4127, 3, FALSE), "")</f>
        <v/>
      </c>
      <c r="G901" s="258"/>
      <c r="H901" s="255"/>
      <c r="I901" s="255"/>
      <c r="J901" s="256"/>
      <c r="K901" s="259"/>
      <c r="L901" s="260"/>
      <c r="M901" s="253">
        <f t="shared" si="542"/>
        <v>0</v>
      </c>
      <c r="N901" s="261"/>
      <c r="O901" s="260"/>
      <c r="P901" s="253">
        <f t="shared" si="548"/>
        <v>0</v>
      </c>
      <c r="Q901" s="261"/>
      <c r="R901" s="260"/>
      <c r="S901" s="262">
        <f t="shared" si="549"/>
        <v>0</v>
      </c>
      <c r="T901" s="268"/>
      <c r="U901" s="263">
        <f t="shared" si="550"/>
        <v>0</v>
      </c>
      <c r="V901" s="64"/>
      <c r="W901" s="210">
        <f t="shared" si="561"/>
        <v>0</v>
      </c>
      <c r="X901" s="210" t="str">
        <f t="shared" si="551"/>
        <v>-</v>
      </c>
      <c r="Y901" s="210" t="e">
        <f>IF(X901, MATCH(J901, Y!$F$62:$H$62, 0), 0)</f>
        <v>#VALUE!</v>
      </c>
      <c r="Z901" s="210" cm="1">
        <f t="array" ref="Z901">IFERROR(IF($X901, INDEX(Appliances, $W901, $Y901+3), 0), 0)</f>
        <v>0</v>
      </c>
      <c r="AA901" s="64"/>
      <c r="AB901" s="211" t="b">
        <f t="shared" si="543"/>
        <v>0</v>
      </c>
      <c r="AC901" s="211" cm="1">
        <f t="array" ref="AC901">IF($AB901, INDEX(Appliances, $W901, 9), 0)</f>
        <v>0</v>
      </c>
      <c r="AD901" s="211" cm="1">
        <f t="array" ref="AD901">IF($AB901, INDEX(Appliances, $W901, 10), 0)</f>
        <v>0</v>
      </c>
      <c r="AE901" s="212">
        <f t="shared" si="552"/>
        <v>0</v>
      </c>
      <c r="AF901" s="213">
        <f t="shared" si="553"/>
        <v>0</v>
      </c>
      <c r="AG901" s="222" t="str">
        <f t="shared" si="554"/>
        <v>-</v>
      </c>
      <c r="AH901" s="210">
        <f>_xlfn.MAXIFS(Y!$F$61:$J$61, Y!$F$61:$J$61, "&lt;="&amp;AG901)</f>
        <v>0</v>
      </c>
      <c r="AI901" s="210" cm="1">
        <f t="array" ref="AI901">IFERROR(IF(AE901&gt;0, INDEX(Appliances, $W901, MATCH($AH901, Y!$F$61:$J$61, 0)+3),0), 0)</f>
        <v>0</v>
      </c>
      <c r="AJ901" s="64"/>
      <c r="AK901" s="211" t="b">
        <f t="shared" si="544"/>
        <v>0</v>
      </c>
      <c r="AL901" s="211" cm="1">
        <f t="array" ref="AL901">IF($AK901, INDEX(Appliances, $W901, 9), 0)</f>
        <v>0</v>
      </c>
      <c r="AM901" s="211" cm="1">
        <f t="array" ref="AM901">IF($AK901, INDEX(Appliances, $W901, 10), 0)</f>
        <v>0</v>
      </c>
      <c r="AN901" s="212">
        <f t="shared" si="555"/>
        <v>0</v>
      </c>
      <c r="AO901" s="213">
        <f t="shared" si="556"/>
        <v>0</v>
      </c>
      <c r="AP901" s="222" t="str">
        <f t="shared" si="557"/>
        <v>-</v>
      </c>
      <c r="AQ901" s="210">
        <f>_xlfn.MAXIFS(Y!$F$61:$J$61, Y!$F$61:$J$61, "&lt;="&amp;AP901)</f>
        <v>0</v>
      </c>
      <c r="AR901" s="210" cm="1">
        <f t="array" ref="AR901">IFERROR(IF(AN901&gt;0, INDEX(Appliances, $W901, MATCH($AQ901, Y!$F$61:$J$61, 0)+3),0), 0)</f>
        <v>0</v>
      </c>
      <c r="AS901" s="64"/>
      <c r="AT901" s="211" t="b">
        <f t="shared" si="545"/>
        <v>0</v>
      </c>
      <c r="AU901" s="211">
        <f t="shared" si="546"/>
        <v>0</v>
      </c>
      <c r="AV901" s="211">
        <f t="shared" si="547"/>
        <v>0</v>
      </c>
      <c r="AW901" s="212">
        <f t="shared" si="558"/>
        <v>0</v>
      </c>
      <c r="AX901" s="213">
        <f t="shared" si="559"/>
        <v>0</v>
      </c>
      <c r="AY901" s="222" t="str">
        <f t="shared" si="560"/>
        <v>-</v>
      </c>
      <c r="AZ901" s="210">
        <f>_xlfn.MAXIFS(Y!$F$61:$J$61, Y!$F$61:$J$61, "&lt;="&amp;AY901)</f>
        <v>0</v>
      </c>
      <c r="BA901" s="210" cm="1">
        <f t="array" ref="BA901">IFERROR(IF(AW901&gt;0, INDEX(Appliances, $W901, MATCH($AQ901, Y!$F$61:$J$61, 0)+3),0), 0)</f>
        <v>0</v>
      </c>
      <c r="BB901" s="64"/>
    </row>
    <row r="902" spans="1:54" s="264" customFormat="1" ht="12" x14ac:dyDescent="0.2">
      <c r="A902" s="64"/>
      <c r="B902" s="251">
        <v>880</v>
      </c>
      <c r="C902" s="255"/>
      <c r="D902" s="255"/>
      <c r="E902" s="256"/>
      <c r="F902" s="257" t="str">
        <f>IFERROR(VLOOKUP(E902, Z!$A$2:$C$4127, 3, FALSE), "")</f>
        <v/>
      </c>
      <c r="G902" s="258"/>
      <c r="H902" s="255"/>
      <c r="I902" s="255"/>
      <c r="J902" s="256"/>
      <c r="K902" s="259"/>
      <c r="L902" s="260"/>
      <c r="M902" s="253">
        <f t="shared" si="542"/>
        <v>0</v>
      </c>
      <c r="N902" s="261"/>
      <c r="O902" s="260"/>
      <c r="P902" s="253">
        <f t="shared" si="548"/>
        <v>0</v>
      </c>
      <c r="Q902" s="261"/>
      <c r="R902" s="260"/>
      <c r="S902" s="262">
        <f t="shared" si="549"/>
        <v>0</v>
      </c>
      <c r="T902" s="268"/>
      <c r="U902" s="263">
        <f t="shared" si="550"/>
        <v>0</v>
      </c>
      <c r="V902" s="64"/>
      <c r="W902" s="210">
        <f t="shared" si="561"/>
        <v>0</v>
      </c>
      <c r="X902" s="210" t="str">
        <f t="shared" si="551"/>
        <v>-</v>
      </c>
      <c r="Y902" s="210" t="e">
        <f>IF(X902, MATCH(J902, Y!$F$62:$H$62, 0), 0)</f>
        <v>#VALUE!</v>
      </c>
      <c r="Z902" s="210" cm="1">
        <f t="array" ref="Z902">IFERROR(IF($X902, INDEX(Appliances, $W902, $Y902+3), 0), 0)</f>
        <v>0</v>
      </c>
      <c r="AA902" s="64"/>
      <c r="AB902" s="211" t="b">
        <f t="shared" si="543"/>
        <v>0</v>
      </c>
      <c r="AC902" s="211" cm="1">
        <f t="array" ref="AC902">IF($AB902, INDEX(Appliances, $W902, 9), 0)</f>
        <v>0</v>
      </c>
      <c r="AD902" s="211" cm="1">
        <f t="array" ref="AD902">IF($AB902, INDEX(Appliances, $W902, 10), 0)</f>
        <v>0</v>
      </c>
      <c r="AE902" s="212">
        <f t="shared" si="552"/>
        <v>0</v>
      </c>
      <c r="AF902" s="213">
        <f t="shared" si="553"/>
        <v>0</v>
      </c>
      <c r="AG902" s="222" t="str">
        <f t="shared" si="554"/>
        <v>-</v>
      </c>
      <c r="AH902" s="210">
        <f>_xlfn.MAXIFS(Y!$F$61:$J$61, Y!$F$61:$J$61, "&lt;="&amp;AG902)</f>
        <v>0</v>
      </c>
      <c r="AI902" s="210" cm="1">
        <f t="array" ref="AI902">IFERROR(IF(AE902&gt;0, INDEX(Appliances, $W902, MATCH($AH902, Y!$F$61:$J$61, 0)+3),0), 0)</f>
        <v>0</v>
      </c>
      <c r="AJ902" s="64"/>
      <c r="AK902" s="211" t="b">
        <f t="shared" si="544"/>
        <v>0</v>
      </c>
      <c r="AL902" s="211" cm="1">
        <f t="array" ref="AL902">IF($AK902, INDEX(Appliances, $W902, 9), 0)</f>
        <v>0</v>
      </c>
      <c r="AM902" s="211" cm="1">
        <f t="array" ref="AM902">IF($AK902, INDEX(Appliances, $W902, 10), 0)</f>
        <v>0</v>
      </c>
      <c r="AN902" s="212">
        <f t="shared" si="555"/>
        <v>0</v>
      </c>
      <c r="AO902" s="213">
        <f t="shared" si="556"/>
        <v>0</v>
      </c>
      <c r="AP902" s="222" t="str">
        <f t="shared" si="557"/>
        <v>-</v>
      </c>
      <c r="AQ902" s="210">
        <f>_xlfn.MAXIFS(Y!$F$61:$J$61, Y!$F$61:$J$61, "&lt;="&amp;AP902)</f>
        <v>0</v>
      </c>
      <c r="AR902" s="210" cm="1">
        <f t="array" ref="AR902">IFERROR(IF(AN902&gt;0, INDEX(Appliances, $W902, MATCH($AQ902, Y!$F$61:$J$61, 0)+3),0), 0)</f>
        <v>0</v>
      </c>
      <c r="AS902" s="64"/>
      <c r="AT902" s="211" t="b">
        <f t="shared" si="545"/>
        <v>0</v>
      </c>
      <c r="AU902" s="211">
        <f t="shared" si="546"/>
        <v>0</v>
      </c>
      <c r="AV902" s="211">
        <f t="shared" si="547"/>
        <v>0</v>
      </c>
      <c r="AW902" s="212">
        <f t="shared" si="558"/>
        <v>0</v>
      </c>
      <c r="AX902" s="213">
        <f t="shared" si="559"/>
        <v>0</v>
      </c>
      <c r="AY902" s="222" t="str">
        <f t="shared" si="560"/>
        <v>-</v>
      </c>
      <c r="AZ902" s="210">
        <f>_xlfn.MAXIFS(Y!$F$61:$J$61, Y!$F$61:$J$61, "&lt;="&amp;AY902)</f>
        <v>0</v>
      </c>
      <c r="BA902" s="210" cm="1">
        <f t="array" ref="BA902">IFERROR(IF(AW902&gt;0, INDEX(Appliances, $W902, MATCH($AQ902, Y!$F$61:$J$61, 0)+3),0), 0)</f>
        <v>0</v>
      </c>
      <c r="BB902" s="64"/>
    </row>
    <row r="903" spans="1:54" s="264" customFormat="1" ht="12" x14ac:dyDescent="0.2">
      <c r="A903" s="64"/>
      <c r="B903" s="251">
        <v>881</v>
      </c>
      <c r="C903" s="255"/>
      <c r="D903" s="255"/>
      <c r="E903" s="256"/>
      <c r="F903" s="257" t="str">
        <f>IFERROR(VLOOKUP(E903, Z!$A$2:$C$4127, 3, FALSE), "")</f>
        <v/>
      </c>
      <c r="G903" s="258"/>
      <c r="H903" s="255"/>
      <c r="I903" s="255"/>
      <c r="J903" s="256"/>
      <c r="K903" s="259"/>
      <c r="L903" s="260"/>
      <c r="M903" s="253">
        <f t="shared" si="542"/>
        <v>0</v>
      </c>
      <c r="N903" s="261"/>
      <c r="O903" s="260"/>
      <c r="P903" s="253">
        <f t="shared" si="548"/>
        <v>0</v>
      </c>
      <c r="Q903" s="261"/>
      <c r="R903" s="260"/>
      <c r="S903" s="262">
        <f t="shared" si="549"/>
        <v>0</v>
      </c>
      <c r="T903" s="268"/>
      <c r="U903" s="263">
        <f t="shared" si="550"/>
        <v>0</v>
      </c>
      <c r="V903" s="64"/>
      <c r="W903" s="210">
        <f t="shared" si="561"/>
        <v>0</v>
      </c>
      <c r="X903" s="210" t="str">
        <f t="shared" si="551"/>
        <v>-</v>
      </c>
      <c r="Y903" s="210" t="e">
        <f>IF(X903, MATCH(J903, Y!$F$62:$H$62, 0), 0)</f>
        <v>#VALUE!</v>
      </c>
      <c r="Z903" s="210" cm="1">
        <f t="array" ref="Z903">IFERROR(IF($X903, INDEX(Appliances, $W903, $Y903+3), 0), 0)</f>
        <v>0</v>
      </c>
      <c r="AA903" s="64"/>
      <c r="AB903" s="211" t="b">
        <f t="shared" si="543"/>
        <v>0</v>
      </c>
      <c r="AC903" s="211" cm="1">
        <f t="array" ref="AC903">IF($AB903, INDEX(Appliances, $W903, 9), 0)</f>
        <v>0</v>
      </c>
      <c r="AD903" s="211" cm="1">
        <f t="array" ref="AD903">IF($AB903, INDEX(Appliances, $W903, 10), 0)</f>
        <v>0</v>
      </c>
      <c r="AE903" s="212">
        <f t="shared" si="552"/>
        <v>0</v>
      </c>
      <c r="AF903" s="213">
        <f t="shared" si="553"/>
        <v>0</v>
      </c>
      <c r="AG903" s="222" t="str">
        <f t="shared" si="554"/>
        <v>-</v>
      </c>
      <c r="AH903" s="210">
        <f>_xlfn.MAXIFS(Y!$F$61:$J$61, Y!$F$61:$J$61, "&lt;="&amp;AG903)</f>
        <v>0</v>
      </c>
      <c r="AI903" s="210" cm="1">
        <f t="array" ref="AI903">IFERROR(IF(AE903&gt;0, INDEX(Appliances, $W903, MATCH($AH903, Y!$F$61:$J$61, 0)+3),0), 0)</f>
        <v>0</v>
      </c>
      <c r="AJ903" s="64"/>
      <c r="AK903" s="211" t="b">
        <f t="shared" si="544"/>
        <v>0</v>
      </c>
      <c r="AL903" s="211" cm="1">
        <f t="array" ref="AL903">IF($AK903, INDEX(Appliances, $W903, 9), 0)</f>
        <v>0</v>
      </c>
      <c r="AM903" s="211" cm="1">
        <f t="array" ref="AM903">IF($AK903, INDEX(Appliances, $W903, 10), 0)</f>
        <v>0</v>
      </c>
      <c r="AN903" s="212">
        <f t="shared" si="555"/>
        <v>0</v>
      </c>
      <c r="AO903" s="213">
        <f t="shared" si="556"/>
        <v>0</v>
      </c>
      <c r="AP903" s="222" t="str">
        <f t="shared" si="557"/>
        <v>-</v>
      </c>
      <c r="AQ903" s="210">
        <f>_xlfn.MAXIFS(Y!$F$61:$J$61, Y!$F$61:$J$61, "&lt;="&amp;AP903)</f>
        <v>0</v>
      </c>
      <c r="AR903" s="210" cm="1">
        <f t="array" ref="AR903">IFERROR(IF(AN903&gt;0, INDEX(Appliances, $W903, MATCH($AQ903, Y!$F$61:$J$61, 0)+3),0), 0)</f>
        <v>0</v>
      </c>
      <c r="AS903" s="64"/>
      <c r="AT903" s="211" t="b">
        <f t="shared" si="545"/>
        <v>0</v>
      </c>
      <c r="AU903" s="211">
        <f t="shared" si="546"/>
        <v>0</v>
      </c>
      <c r="AV903" s="211">
        <f t="shared" si="547"/>
        <v>0</v>
      </c>
      <c r="AW903" s="212">
        <f t="shared" si="558"/>
        <v>0</v>
      </c>
      <c r="AX903" s="213">
        <f t="shared" si="559"/>
        <v>0</v>
      </c>
      <c r="AY903" s="222" t="str">
        <f t="shared" si="560"/>
        <v>-</v>
      </c>
      <c r="AZ903" s="210">
        <f>_xlfn.MAXIFS(Y!$F$61:$J$61, Y!$F$61:$J$61, "&lt;="&amp;AY903)</f>
        <v>0</v>
      </c>
      <c r="BA903" s="210" cm="1">
        <f t="array" ref="BA903">IFERROR(IF(AW903&gt;0, INDEX(Appliances, $W903, MATCH($AQ903, Y!$F$61:$J$61, 0)+3),0), 0)</f>
        <v>0</v>
      </c>
      <c r="BB903" s="64"/>
    </row>
    <row r="904" spans="1:54" s="264" customFormat="1" ht="12" x14ac:dyDescent="0.2">
      <c r="A904" s="64"/>
      <c r="B904" s="251">
        <v>882</v>
      </c>
      <c r="C904" s="255"/>
      <c r="D904" s="255"/>
      <c r="E904" s="256"/>
      <c r="F904" s="257" t="str">
        <f>IFERROR(VLOOKUP(E904, Z!$A$2:$C$4127, 3, FALSE), "")</f>
        <v/>
      </c>
      <c r="G904" s="258"/>
      <c r="H904" s="255"/>
      <c r="I904" s="255"/>
      <c r="J904" s="256"/>
      <c r="K904" s="259"/>
      <c r="L904" s="260"/>
      <c r="M904" s="253">
        <f t="shared" si="542"/>
        <v>0</v>
      </c>
      <c r="N904" s="261"/>
      <c r="O904" s="260"/>
      <c r="P904" s="253">
        <f t="shared" si="548"/>
        <v>0</v>
      </c>
      <c r="Q904" s="261"/>
      <c r="R904" s="260"/>
      <c r="S904" s="262">
        <f t="shared" si="549"/>
        <v>0</v>
      </c>
      <c r="T904" s="268"/>
      <c r="U904" s="263">
        <f t="shared" si="550"/>
        <v>0</v>
      </c>
      <c r="V904" s="64"/>
      <c r="W904" s="210">
        <f t="shared" si="561"/>
        <v>0</v>
      </c>
      <c r="X904" s="210" t="str">
        <f t="shared" si="551"/>
        <v>-</v>
      </c>
      <c r="Y904" s="210" t="e">
        <f>IF(X904, MATCH(J904, Y!$F$62:$H$62, 0), 0)</f>
        <v>#VALUE!</v>
      </c>
      <c r="Z904" s="210" cm="1">
        <f t="array" ref="Z904">IFERROR(IF($X904, INDEX(Appliances, $W904, $Y904+3), 0), 0)</f>
        <v>0</v>
      </c>
      <c r="AA904" s="64"/>
      <c r="AB904" s="211" t="b">
        <f t="shared" si="543"/>
        <v>0</v>
      </c>
      <c r="AC904" s="211" cm="1">
        <f t="array" ref="AC904">IF($AB904, INDEX(Appliances, $W904, 9), 0)</f>
        <v>0</v>
      </c>
      <c r="AD904" s="211" cm="1">
        <f t="array" ref="AD904">IF($AB904, INDEX(Appliances, $W904, 10), 0)</f>
        <v>0</v>
      </c>
      <c r="AE904" s="212">
        <f t="shared" si="552"/>
        <v>0</v>
      </c>
      <c r="AF904" s="213">
        <f t="shared" si="553"/>
        <v>0</v>
      </c>
      <c r="AG904" s="222" t="str">
        <f t="shared" si="554"/>
        <v>-</v>
      </c>
      <c r="AH904" s="210">
        <f>_xlfn.MAXIFS(Y!$F$61:$J$61, Y!$F$61:$J$61, "&lt;="&amp;AG904)</f>
        <v>0</v>
      </c>
      <c r="AI904" s="210" cm="1">
        <f t="array" ref="AI904">IFERROR(IF(AE904&gt;0, INDEX(Appliances, $W904, MATCH($AH904, Y!$F$61:$J$61, 0)+3),0), 0)</f>
        <v>0</v>
      </c>
      <c r="AJ904" s="64"/>
      <c r="AK904" s="211" t="b">
        <f t="shared" si="544"/>
        <v>0</v>
      </c>
      <c r="AL904" s="211" cm="1">
        <f t="array" ref="AL904">IF($AK904, INDEX(Appliances, $W904, 9), 0)</f>
        <v>0</v>
      </c>
      <c r="AM904" s="211" cm="1">
        <f t="array" ref="AM904">IF($AK904, INDEX(Appliances, $W904, 10), 0)</f>
        <v>0</v>
      </c>
      <c r="AN904" s="212">
        <f t="shared" si="555"/>
        <v>0</v>
      </c>
      <c r="AO904" s="213">
        <f t="shared" si="556"/>
        <v>0</v>
      </c>
      <c r="AP904" s="222" t="str">
        <f t="shared" si="557"/>
        <v>-</v>
      </c>
      <c r="AQ904" s="210">
        <f>_xlfn.MAXIFS(Y!$F$61:$J$61, Y!$F$61:$J$61, "&lt;="&amp;AP904)</f>
        <v>0</v>
      </c>
      <c r="AR904" s="210" cm="1">
        <f t="array" ref="AR904">IFERROR(IF(AN904&gt;0, INDEX(Appliances, $W904, MATCH($AQ904, Y!$F$61:$J$61, 0)+3),0), 0)</f>
        <v>0</v>
      </c>
      <c r="AS904" s="64"/>
      <c r="AT904" s="211" t="b">
        <f t="shared" si="545"/>
        <v>0</v>
      </c>
      <c r="AU904" s="211">
        <f t="shared" si="546"/>
        <v>0</v>
      </c>
      <c r="AV904" s="211">
        <f t="shared" si="547"/>
        <v>0</v>
      </c>
      <c r="AW904" s="212">
        <f t="shared" si="558"/>
        <v>0</v>
      </c>
      <c r="AX904" s="213">
        <f t="shared" si="559"/>
        <v>0</v>
      </c>
      <c r="AY904" s="222" t="str">
        <f t="shared" si="560"/>
        <v>-</v>
      </c>
      <c r="AZ904" s="210">
        <f>_xlfn.MAXIFS(Y!$F$61:$J$61, Y!$F$61:$J$61, "&lt;="&amp;AY904)</f>
        <v>0</v>
      </c>
      <c r="BA904" s="210" cm="1">
        <f t="array" ref="BA904">IFERROR(IF(AW904&gt;0, INDEX(Appliances, $W904, MATCH($AQ904, Y!$F$61:$J$61, 0)+3),0), 0)</f>
        <v>0</v>
      </c>
      <c r="BB904" s="64"/>
    </row>
    <row r="905" spans="1:54" s="264" customFormat="1" ht="12" x14ac:dyDescent="0.2">
      <c r="A905" s="64"/>
      <c r="B905" s="251">
        <v>883</v>
      </c>
      <c r="C905" s="255"/>
      <c r="D905" s="255"/>
      <c r="E905" s="256"/>
      <c r="F905" s="257" t="str">
        <f>IFERROR(VLOOKUP(E905, Z!$A$2:$C$4127, 3, FALSE), "")</f>
        <v/>
      </c>
      <c r="G905" s="258"/>
      <c r="H905" s="255"/>
      <c r="I905" s="255"/>
      <c r="J905" s="256"/>
      <c r="K905" s="259"/>
      <c r="L905" s="260"/>
      <c r="M905" s="253">
        <f t="shared" si="542"/>
        <v>0</v>
      </c>
      <c r="N905" s="261"/>
      <c r="O905" s="260"/>
      <c r="P905" s="253">
        <f t="shared" si="548"/>
        <v>0</v>
      </c>
      <c r="Q905" s="261"/>
      <c r="R905" s="260"/>
      <c r="S905" s="262">
        <f t="shared" si="549"/>
        <v>0</v>
      </c>
      <c r="T905" s="268"/>
      <c r="U905" s="263">
        <f t="shared" si="550"/>
        <v>0</v>
      </c>
      <c r="V905" s="64"/>
      <c r="W905" s="210">
        <f t="shared" si="561"/>
        <v>0</v>
      </c>
      <c r="X905" s="210" t="str">
        <f t="shared" si="551"/>
        <v>-</v>
      </c>
      <c r="Y905" s="210" t="e">
        <f>IF(X905, MATCH(J905, Y!$F$62:$H$62, 0), 0)</f>
        <v>#VALUE!</v>
      </c>
      <c r="Z905" s="210" cm="1">
        <f t="array" ref="Z905">IFERROR(IF($X905, INDEX(Appliances, $W905, $Y905+3), 0), 0)</f>
        <v>0</v>
      </c>
      <c r="AA905" s="64"/>
      <c r="AB905" s="211" t="b">
        <f t="shared" si="543"/>
        <v>0</v>
      </c>
      <c r="AC905" s="211" cm="1">
        <f t="array" ref="AC905">IF($AB905, INDEX(Appliances, $W905, 9), 0)</f>
        <v>0</v>
      </c>
      <c r="AD905" s="211" cm="1">
        <f t="array" ref="AD905">IF($AB905, INDEX(Appliances, $W905, 10), 0)</f>
        <v>0</v>
      </c>
      <c r="AE905" s="212">
        <f t="shared" si="552"/>
        <v>0</v>
      </c>
      <c r="AF905" s="213">
        <f t="shared" si="553"/>
        <v>0</v>
      </c>
      <c r="AG905" s="222" t="str">
        <f t="shared" si="554"/>
        <v>-</v>
      </c>
      <c r="AH905" s="210">
        <f>_xlfn.MAXIFS(Y!$F$61:$J$61, Y!$F$61:$J$61, "&lt;="&amp;AG905)</f>
        <v>0</v>
      </c>
      <c r="AI905" s="210" cm="1">
        <f t="array" ref="AI905">IFERROR(IF(AE905&gt;0, INDEX(Appliances, $W905, MATCH($AH905, Y!$F$61:$J$61, 0)+3),0), 0)</f>
        <v>0</v>
      </c>
      <c r="AJ905" s="64"/>
      <c r="AK905" s="211" t="b">
        <f t="shared" si="544"/>
        <v>0</v>
      </c>
      <c r="AL905" s="211" cm="1">
        <f t="array" ref="AL905">IF($AK905, INDEX(Appliances, $W905, 9), 0)</f>
        <v>0</v>
      </c>
      <c r="AM905" s="211" cm="1">
        <f t="array" ref="AM905">IF($AK905, INDEX(Appliances, $W905, 10), 0)</f>
        <v>0</v>
      </c>
      <c r="AN905" s="212">
        <f t="shared" si="555"/>
        <v>0</v>
      </c>
      <c r="AO905" s="213">
        <f t="shared" si="556"/>
        <v>0</v>
      </c>
      <c r="AP905" s="222" t="str">
        <f t="shared" si="557"/>
        <v>-</v>
      </c>
      <c r="AQ905" s="210">
        <f>_xlfn.MAXIFS(Y!$F$61:$J$61, Y!$F$61:$J$61, "&lt;="&amp;AP905)</f>
        <v>0</v>
      </c>
      <c r="AR905" s="210" cm="1">
        <f t="array" ref="AR905">IFERROR(IF(AN905&gt;0, INDEX(Appliances, $W905, MATCH($AQ905, Y!$F$61:$J$61, 0)+3),0), 0)</f>
        <v>0</v>
      </c>
      <c r="AS905" s="64"/>
      <c r="AT905" s="211" t="b">
        <f t="shared" si="545"/>
        <v>0</v>
      </c>
      <c r="AU905" s="211">
        <f t="shared" si="546"/>
        <v>0</v>
      </c>
      <c r="AV905" s="211">
        <f t="shared" si="547"/>
        <v>0</v>
      </c>
      <c r="AW905" s="212">
        <f t="shared" si="558"/>
        <v>0</v>
      </c>
      <c r="AX905" s="213">
        <f t="shared" si="559"/>
        <v>0</v>
      </c>
      <c r="AY905" s="222" t="str">
        <f t="shared" si="560"/>
        <v>-</v>
      </c>
      <c r="AZ905" s="210">
        <f>_xlfn.MAXIFS(Y!$F$61:$J$61, Y!$F$61:$J$61, "&lt;="&amp;AY905)</f>
        <v>0</v>
      </c>
      <c r="BA905" s="210" cm="1">
        <f t="array" ref="BA905">IFERROR(IF(AW905&gt;0, INDEX(Appliances, $W905, MATCH($AQ905, Y!$F$61:$J$61, 0)+3),0), 0)</f>
        <v>0</v>
      </c>
      <c r="BB905" s="64"/>
    </row>
    <row r="906" spans="1:54" s="264" customFormat="1" ht="12" x14ac:dyDescent="0.2">
      <c r="A906" s="64"/>
      <c r="B906" s="251">
        <v>884</v>
      </c>
      <c r="C906" s="255"/>
      <c r="D906" s="255"/>
      <c r="E906" s="256"/>
      <c r="F906" s="257" t="str">
        <f>IFERROR(VLOOKUP(E906, Z!$A$2:$C$4127, 3, FALSE), "")</f>
        <v/>
      </c>
      <c r="G906" s="258"/>
      <c r="H906" s="255"/>
      <c r="I906" s="255"/>
      <c r="J906" s="256"/>
      <c r="K906" s="259"/>
      <c r="L906" s="260"/>
      <c r="M906" s="253">
        <f t="shared" si="542"/>
        <v>0</v>
      </c>
      <c r="N906" s="261"/>
      <c r="O906" s="260"/>
      <c r="P906" s="253">
        <f t="shared" si="548"/>
        <v>0</v>
      </c>
      <c r="Q906" s="261"/>
      <c r="R906" s="260"/>
      <c r="S906" s="262">
        <f t="shared" si="549"/>
        <v>0</v>
      </c>
      <c r="T906" s="268"/>
      <c r="U906" s="263">
        <f t="shared" si="550"/>
        <v>0</v>
      </c>
      <c r="V906" s="64"/>
      <c r="W906" s="210">
        <f t="shared" si="561"/>
        <v>0</v>
      </c>
      <c r="X906" s="210" t="str">
        <f t="shared" si="551"/>
        <v>-</v>
      </c>
      <c r="Y906" s="210" t="e">
        <f>IF(X906, MATCH(J906, Y!$F$62:$H$62, 0), 0)</f>
        <v>#VALUE!</v>
      </c>
      <c r="Z906" s="210" cm="1">
        <f t="array" ref="Z906">IFERROR(IF($X906, INDEX(Appliances, $W906, $Y906+3), 0), 0)</f>
        <v>0</v>
      </c>
      <c r="AA906" s="64"/>
      <c r="AB906" s="211" t="b">
        <f t="shared" si="543"/>
        <v>0</v>
      </c>
      <c r="AC906" s="211" cm="1">
        <f t="array" ref="AC906">IF($AB906, INDEX(Appliances, $W906, 9), 0)</f>
        <v>0</v>
      </c>
      <c r="AD906" s="211" cm="1">
        <f t="array" ref="AD906">IF($AB906, INDEX(Appliances, $W906, 10), 0)</f>
        <v>0</v>
      </c>
      <c r="AE906" s="212">
        <f t="shared" si="552"/>
        <v>0</v>
      </c>
      <c r="AF906" s="213">
        <f t="shared" si="553"/>
        <v>0</v>
      </c>
      <c r="AG906" s="222" t="str">
        <f t="shared" si="554"/>
        <v>-</v>
      </c>
      <c r="AH906" s="210">
        <f>_xlfn.MAXIFS(Y!$F$61:$J$61, Y!$F$61:$J$61, "&lt;="&amp;AG906)</f>
        <v>0</v>
      </c>
      <c r="AI906" s="210" cm="1">
        <f t="array" ref="AI906">IFERROR(IF(AE906&gt;0, INDEX(Appliances, $W906, MATCH($AH906, Y!$F$61:$J$61, 0)+3),0), 0)</f>
        <v>0</v>
      </c>
      <c r="AJ906" s="64"/>
      <c r="AK906" s="211" t="b">
        <f t="shared" si="544"/>
        <v>0</v>
      </c>
      <c r="AL906" s="211" cm="1">
        <f t="array" ref="AL906">IF($AK906, INDEX(Appliances, $W906, 9), 0)</f>
        <v>0</v>
      </c>
      <c r="AM906" s="211" cm="1">
        <f t="array" ref="AM906">IF($AK906, INDEX(Appliances, $W906, 10), 0)</f>
        <v>0</v>
      </c>
      <c r="AN906" s="212">
        <f t="shared" si="555"/>
        <v>0</v>
      </c>
      <c r="AO906" s="213">
        <f t="shared" si="556"/>
        <v>0</v>
      </c>
      <c r="AP906" s="222" t="str">
        <f t="shared" si="557"/>
        <v>-</v>
      </c>
      <c r="AQ906" s="210">
        <f>_xlfn.MAXIFS(Y!$F$61:$J$61, Y!$F$61:$J$61, "&lt;="&amp;AP906)</f>
        <v>0</v>
      </c>
      <c r="AR906" s="210" cm="1">
        <f t="array" ref="AR906">IFERROR(IF(AN906&gt;0, INDEX(Appliances, $W906, MATCH($AQ906, Y!$F$61:$J$61, 0)+3),0), 0)</f>
        <v>0</v>
      </c>
      <c r="AS906" s="64"/>
      <c r="AT906" s="211" t="b">
        <f t="shared" si="545"/>
        <v>0</v>
      </c>
      <c r="AU906" s="211">
        <f t="shared" si="546"/>
        <v>0</v>
      </c>
      <c r="AV906" s="211">
        <f t="shared" si="547"/>
        <v>0</v>
      </c>
      <c r="AW906" s="212">
        <f t="shared" si="558"/>
        <v>0</v>
      </c>
      <c r="AX906" s="213">
        <f t="shared" si="559"/>
        <v>0</v>
      </c>
      <c r="AY906" s="222" t="str">
        <f t="shared" si="560"/>
        <v>-</v>
      </c>
      <c r="AZ906" s="210">
        <f>_xlfn.MAXIFS(Y!$F$61:$J$61, Y!$F$61:$J$61, "&lt;="&amp;AY906)</f>
        <v>0</v>
      </c>
      <c r="BA906" s="210" cm="1">
        <f t="array" ref="BA906">IFERROR(IF(AW906&gt;0, INDEX(Appliances, $W906, MATCH($AQ906, Y!$F$61:$J$61, 0)+3),0), 0)</f>
        <v>0</v>
      </c>
      <c r="BB906" s="64"/>
    </row>
    <row r="907" spans="1:54" s="264" customFormat="1" ht="12" x14ac:dyDescent="0.2">
      <c r="A907" s="64"/>
      <c r="B907" s="251">
        <v>885</v>
      </c>
      <c r="C907" s="255"/>
      <c r="D907" s="255"/>
      <c r="E907" s="256"/>
      <c r="F907" s="257" t="str">
        <f>IFERROR(VLOOKUP(E907, Z!$A$2:$C$4127, 3, FALSE), "")</f>
        <v/>
      </c>
      <c r="G907" s="258"/>
      <c r="H907" s="255"/>
      <c r="I907" s="255"/>
      <c r="J907" s="256"/>
      <c r="K907" s="259"/>
      <c r="L907" s="260"/>
      <c r="M907" s="253">
        <f t="shared" si="542"/>
        <v>0</v>
      </c>
      <c r="N907" s="261"/>
      <c r="O907" s="260"/>
      <c r="P907" s="253">
        <f t="shared" si="548"/>
        <v>0</v>
      </c>
      <c r="Q907" s="261"/>
      <c r="R907" s="260"/>
      <c r="S907" s="262">
        <f t="shared" si="549"/>
        <v>0</v>
      </c>
      <c r="T907" s="268"/>
      <c r="U907" s="263">
        <f t="shared" si="550"/>
        <v>0</v>
      </c>
      <c r="V907" s="64"/>
      <c r="W907" s="210">
        <f t="shared" si="561"/>
        <v>0</v>
      </c>
      <c r="X907" s="210" t="str">
        <f t="shared" si="551"/>
        <v>-</v>
      </c>
      <c r="Y907" s="210" t="e">
        <f>IF(X907, MATCH(J907, Y!$F$62:$H$62, 0), 0)</f>
        <v>#VALUE!</v>
      </c>
      <c r="Z907" s="210" cm="1">
        <f t="array" ref="Z907">IFERROR(IF($X907, INDEX(Appliances, $W907, $Y907+3), 0), 0)</f>
        <v>0</v>
      </c>
      <c r="AA907" s="64"/>
      <c r="AB907" s="211" t="b">
        <f t="shared" si="543"/>
        <v>0</v>
      </c>
      <c r="AC907" s="211" cm="1">
        <f t="array" ref="AC907">IF($AB907, INDEX(Appliances, $W907, 9), 0)</f>
        <v>0</v>
      </c>
      <c r="AD907" s="211" cm="1">
        <f t="array" ref="AD907">IF($AB907, INDEX(Appliances, $W907, 10), 0)</f>
        <v>0</v>
      </c>
      <c r="AE907" s="212">
        <f t="shared" si="552"/>
        <v>0</v>
      </c>
      <c r="AF907" s="213">
        <f t="shared" si="553"/>
        <v>0</v>
      </c>
      <c r="AG907" s="222" t="str">
        <f t="shared" si="554"/>
        <v>-</v>
      </c>
      <c r="AH907" s="210">
        <f>_xlfn.MAXIFS(Y!$F$61:$J$61, Y!$F$61:$J$61, "&lt;="&amp;AG907)</f>
        <v>0</v>
      </c>
      <c r="AI907" s="210" cm="1">
        <f t="array" ref="AI907">IFERROR(IF(AE907&gt;0, INDEX(Appliances, $W907, MATCH($AH907, Y!$F$61:$J$61, 0)+3),0), 0)</f>
        <v>0</v>
      </c>
      <c r="AJ907" s="64"/>
      <c r="AK907" s="211" t="b">
        <f t="shared" si="544"/>
        <v>0</v>
      </c>
      <c r="AL907" s="211" cm="1">
        <f t="array" ref="AL907">IF($AK907, INDEX(Appliances, $W907, 9), 0)</f>
        <v>0</v>
      </c>
      <c r="AM907" s="211" cm="1">
        <f t="array" ref="AM907">IF($AK907, INDEX(Appliances, $W907, 10), 0)</f>
        <v>0</v>
      </c>
      <c r="AN907" s="212">
        <f t="shared" si="555"/>
        <v>0</v>
      </c>
      <c r="AO907" s="213">
        <f t="shared" si="556"/>
        <v>0</v>
      </c>
      <c r="AP907" s="222" t="str">
        <f t="shared" si="557"/>
        <v>-</v>
      </c>
      <c r="AQ907" s="210">
        <f>_xlfn.MAXIFS(Y!$F$61:$J$61, Y!$F$61:$J$61, "&lt;="&amp;AP907)</f>
        <v>0</v>
      </c>
      <c r="AR907" s="210" cm="1">
        <f t="array" ref="AR907">IFERROR(IF(AN907&gt;0, INDEX(Appliances, $W907, MATCH($AQ907, Y!$F$61:$J$61, 0)+3),0), 0)</f>
        <v>0</v>
      </c>
      <c r="AS907" s="64"/>
      <c r="AT907" s="211" t="b">
        <f t="shared" si="545"/>
        <v>0</v>
      </c>
      <c r="AU907" s="211">
        <f t="shared" si="546"/>
        <v>0</v>
      </c>
      <c r="AV907" s="211">
        <f t="shared" si="547"/>
        <v>0</v>
      </c>
      <c r="AW907" s="212">
        <f t="shared" si="558"/>
        <v>0</v>
      </c>
      <c r="AX907" s="213">
        <f t="shared" si="559"/>
        <v>0</v>
      </c>
      <c r="AY907" s="222" t="str">
        <f t="shared" si="560"/>
        <v>-</v>
      </c>
      <c r="AZ907" s="210">
        <f>_xlfn.MAXIFS(Y!$F$61:$J$61, Y!$F$61:$J$61, "&lt;="&amp;AY907)</f>
        <v>0</v>
      </c>
      <c r="BA907" s="210" cm="1">
        <f t="array" ref="BA907">IFERROR(IF(AW907&gt;0, INDEX(Appliances, $W907, MATCH($AQ907, Y!$F$61:$J$61, 0)+3),0), 0)</f>
        <v>0</v>
      </c>
      <c r="BB907" s="64"/>
    </row>
    <row r="908" spans="1:54" s="264" customFormat="1" ht="12" x14ac:dyDescent="0.2">
      <c r="A908" s="64"/>
      <c r="B908" s="251">
        <v>886</v>
      </c>
      <c r="C908" s="255"/>
      <c r="D908" s="255"/>
      <c r="E908" s="256"/>
      <c r="F908" s="257" t="str">
        <f>IFERROR(VLOOKUP(E908, Z!$A$2:$C$4127, 3, FALSE), "")</f>
        <v/>
      </c>
      <c r="G908" s="258"/>
      <c r="H908" s="255"/>
      <c r="I908" s="255"/>
      <c r="J908" s="256"/>
      <c r="K908" s="259"/>
      <c r="L908" s="260"/>
      <c r="M908" s="253">
        <f t="shared" si="542"/>
        <v>0</v>
      </c>
      <c r="N908" s="261"/>
      <c r="O908" s="260"/>
      <c r="P908" s="253">
        <f t="shared" si="548"/>
        <v>0</v>
      </c>
      <c r="Q908" s="261"/>
      <c r="R908" s="260"/>
      <c r="S908" s="262">
        <f t="shared" si="549"/>
        <v>0</v>
      </c>
      <c r="T908" s="268"/>
      <c r="U908" s="263">
        <f t="shared" si="550"/>
        <v>0</v>
      </c>
      <c r="V908" s="64"/>
      <c r="W908" s="210">
        <f t="shared" si="561"/>
        <v>0</v>
      </c>
      <c r="X908" s="210" t="str">
        <f t="shared" si="551"/>
        <v>-</v>
      </c>
      <c r="Y908" s="210" t="e">
        <f>IF(X908, MATCH(J908, Y!$F$62:$H$62, 0), 0)</f>
        <v>#VALUE!</v>
      </c>
      <c r="Z908" s="210" cm="1">
        <f t="array" ref="Z908">IFERROR(IF($X908, INDEX(Appliances, $W908, $Y908+3), 0), 0)</f>
        <v>0</v>
      </c>
      <c r="AA908" s="64"/>
      <c r="AB908" s="211" t="b">
        <f t="shared" si="543"/>
        <v>0</v>
      </c>
      <c r="AC908" s="211" cm="1">
        <f t="array" ref="AC908">IF($AB908, INDEX(Appliances, $W908, 9), 0)</f>
        <v>0</v>
      </c>
      <c r="AD908" s="211" cm="1">
        <f t="array" ref="AD908">IF($AB908, INDEX(Appliances, $W908, 10), 0)</f>
        <v>0</v>
      </c>
      <c r="AE908" s="212">
        <f t="shared" si="552"/>
        <v>0</v>
      </c>
      <c r="AF908" s="213">
        <f t="shared" si="553"/>
        <v>0</v>
      </c>
      <c r="AG908" s="222" t="str">
        <f t="shared" si="554"/>
        <v>-</v>
      </c>
      <c r="AH908" s="210">
        <f>_xlfn.MAXIFS(Y!$F$61:$J$61, Y!$F$61:$J$61, "&lt;="&amp;AG908)</f>
        <v>0</v>
      </c>
      <c r="AI908" s="210" cm="1">
        <f t="array" ref="AI908">IFERROR(IF(AE908&gt;0, INDEX(Appliances, $W908, MATCH($AH908, Y!$F$61:$J$61, 0)+3),0), 0)</f>
        <v>0</v>
      </c>
      <c r="AJ908" s="64"/>
      <c r="AK908" s="211" t="b">
        <f t="shared" si="544"/>
        <v>0</v>
      </c>
      <c r="AL908" s="211" cm="1">
        <f t="array" ref="AL908">IF($AK908, INDEX(Appliances, $W908, 9), 0)</f>
        <v>0</v>
      </c>
      <c r="AM908" s="211" cm="1">
        <f t="array" ref="AM908">IF($AK908, INDEX(Appliances, $W908, 10), 0)</f>
        <v>0</v>
      </c>
      <c r="AN908" s="212">
        <f t="shared" si="555"/>
        <v>0</v>
      </c>
      <c r="AO908" s="213">
        <f t="shared" si="556"/>
        <v>0</v>
      </c>
      <c r="AP908" s="222" t="str">
        <f t="shared" si="557"/>
        <v>-</v>
      </c>
      <c r="AQ908" s="210">
        <f>_xlfn.MAXIFS(Y!$F$61:$J$61, Y!$F$61:$J$61, "&lt;="&amp;AP908)</f>
        <v>0</v>
      </c>
      <c r="AR908" s="210" cm="1">
        <f t="array" ref="AR908">IFERROR(IF(AN908&gt;0, INDEX(Appliances, $W908, MATCH($AQ908, Y!$F$61:$J$61, 0)+3),0), 0)</f>
        <v>0</v>
      </c>
      <c r="AS908" s="64"/>
      <c r="AT908" s="211" t="b">
        <f t="shared" si="545"/>
        <v>0</v>
      </c>
      <c r="AU908" s="211">
        <f t="shared" si="546"/>
        <v>0</v>
      </c>
      <c r="AV908" s="211">
        <f t="shared" si="547"/>
        <v>0</v>
      </c>
      <c r="AW908" s="212">
        <f t="shared" si="558"/>
        <v>0</v>
      </c>
      <c r="AX908" s="213">
        <f t="shared" si="559"/>
        <v>0</v>
      </c>
      <c r="AY908" s="222" t="str">
        <f t="shared" si="560"/>
        <v>-</v>
      </c>
      <c r="AZ908" s="210">
        <f>_xlfn.MAXIFS(Y!$F$61:$J$61, Y!$F$61:$J$61, "&lt;="&amp;AY908)</f>
        <v>0</v>
      </c>
      <c r="BA908" s="210" cm="1">
        <f t="array" ref="BA908">IFERROR(IF(AW908&gt;0, INDEX(Appliances, $W908, MATCH($AQ908, Y!$F$61:$J$61, 0)+3),0), 0)</f>
        <v>0</v>
      </c>
      <c r="BB908" s="64"/>
    </row>
    <row r="909" spans="1:54" s="264" customFormat="1" ht="12" x14ac:dyDescent="0.2">
      <c r="A909" s="64"/>
      <c r="B909" s="251">
        <v>887</v>
      </c>
      <c r="C909" s="255"/>
      <c r="D909" s="255"/>
      <c r="E909" s="256"/>
      <c r="F909" s="257" t="str">
        <f>IFERROR(VLOOKUP(E909, Z!$A$2:$C$4127, 3, FALSE), "")</f>
        <v/>
      </c>
      <c r="G909" s="258"/>
      <c r="H909" s="255"/>
      <c r="I909" s="255"/>
      <c r="J909" s="256"/>
      <c r="K909" s="259"/>
      <c r="L909" s="260"/>
      <c r="M909" s="253">
        <f t="shared" si="542"/>
        <v>0</v>
      </c>
      <c r="N909" s="261"/>
      <c r="O909" s="260"/>
      <c r="P909" s="253">
        <f t="shared" si="548"/>
        <v>0</v>
      </c>
      <c r="Q909" s="261"/>
      <c r="R909" s="260"/>
      <c r="S909" s="262">
        <f t="shared" si="549"/>
        <v>0</v>
      </c>
      <c r="T909" s="268"/>
      <c r="U909" s="263">
        <f t="shared" si="550"/>
        <v>0</v>
      </c>
      <c r="V909" s="64"/>
      <c r="W909" s="210">
        <f t="shared" si="561"/>
        <v>0</v>
      </c>
      <c r="X909" s="210" t="str">
        <f t="shared" si="551"/>
        <v>-</v>
      </c>
      <c r="Y909" s="210" t="e">
        <f>IF(X909, MATCH(J909, Y!$F$62:$H$62, 0), 0)</f>
        <v>#VALUE!</v>
      </c>
      <c r="Z909" s="210" cm="1">
        <f t="array" ref="Z909">IFERROR(IF($X909, INDEX(Appliances, $W909, $Y909+3), 0), 0)</f>
        <v>0</v>
      </c>
      <c r="AA909" s="64"/>
      <c r="AB909" s="211" t="b">
        <f t="shared" si="543"/>
        <v>0</v>
      </c>
      <c r="AC909" s="211" cm="1">
        <f t="array" ref="AC909">IF($AB909, INDEX(Appliances, $W909, 9), 0)</f>
        <v>0</v>
      </c>
      <c r="AD909" s="211" cm="1">
        <f t="array" ref="AD909">IF($AB909, INDEX(Appliances, $W909, 10), 0)</f>
        <v>0</v>
      </c>
      <c r="AE909" s="212">
        <f t="shared" si="552"/>
        <v>0</v>
      </c>
      <c r="AF909" s="213">
        <f t="shared" si="553"/>
        <v>0</v>
      </c>
      <c r="AG909" s="222" t="str">
        <f t="shared" si="554"/>
        <v>-</v>
      </c>
      <c r="AH909" s="210">
        <f>_xlfn.MAXIFS(Y!$F$61:$J$61, Y!$F$61:$J$61, "&lt;="&amp;AG909)</f>
        <v>0</v>
      </c>
      <c r="AI909" s="210" cm="1">
        <f t="array" ref="AI909">IFERROR(IF(AE909&gt;0, INDEX(Appliances, $W909, MATCH($AH909, Y!$F$61:$J$61, 0)+3),0), 0)</f>
        <v>0</v>
      </c>
      <c r="AJ909" s="64"/>
      <c r="AK909" s="211" t="b">
        <f t="shared" si="544"/>
        <v>0</v>
      </c>
      <c r="AL909" s="211" cm="1">
        <f t="array" ref="AL909">IF($AK909, INDEX(Appliances, $W909, 9), 0)</f>
        <v>0</v>
      </c>
      <c r="AM909" s="211" cm="1">
        <f t="array" ref="AM909">IF($AK909, INDEX(Appliances, $W909, 10), 0)</f>
        <v>0</v>
      </c>
      <c r="AN909" s="212">
        <f t="shared" si="555"/>
        <v>0</v>
      </c>
      <c r="AO909" s="213">
        <f t="shared" si="556"/>
        <v>0</v>
      </c>
      <c r="AP909" s="222" t="str">
        <f t="shared" si="557"/>
        <v>-</v>
      </c>
      <c r="AQ909" s="210">
        <f>_xlfn.MAXIFS(Y!$F$61:$J$61, Y!$F$61:$J$61, "&lt;="&amp;AP909)</f>
        <v>0</v>
      </c>
      <c r="AR909" s="210" cm="1">
        <f t="array" ref="AR909">IFERROR(IF(AN909&gt;0, INDEX(Appliances, $W909, MATCH($AQ909, Y!$F$61:$J$61, 0)+3),0), 0)</f>
        <v>0</v>
      </c>
      <c r="AS909" s="64"/>
      <c r="AT909" s="211" t="b">
        <f t="shared" si="545"/>
        <v>0</v>
      </c>
      <c r="AU909" s="211">
        <f t="shared" si="546"/>
        <v>0</v>
      </c>
      <c r="AV909" s="211">
        <f t="shared" si="547"/>
        <v>0</v>
      </c>
      <c r="AW909" s="212">
        <f t="shared" si="558"/>
        <v>0</v>
      </c>
      <c r="AX909" s="213">
        <f t="shared" si="559"/>
        <v>0</v>
      </c>
      <c r="AY909" s="222" t="str">
        <f t="shared" si="560"/>
        <v>-</v>
      </c>
      <c r="AZ909" s="210">
        <f>_xlfn.MAXIFS(Y!$F$61:$J$61, Y!$F$61:$J$61, "&lt;="&amp;AY909)</f>
        <v>0</v>
      </c>
      <c r="BA909" s="210" cm="1">
        <f t="array" ref="BA909">IFERROR(IF(AW909&gt;0, INDEX(Appliances, $W909, MATCH($AQ909, Y!$F$61:$J$61, 0)+3),0), 0)</f>
        <v>0</v>
      </c>
      <c r="BB909" s="64"/>
    </row>
    <row r="910" spans="1:54" s="264" customFormat="1" ht="12" x14ac:dyDescent="0.2">
      <c r="A910" s="64"/>
      <c r="B910" s="251">
        <v>888</v>
      </c>
      <c r="C910" s="255"/>
      <c r="D910" s="255"/>
      <c r="E910" s="256"/>
      <c r="F910" s="257" t="str">
        <f>IFERROR(VLOOKUP(E910, Z!$A$2:$C$4127, 3, FALSE), "")</f>
        <v/>
      </c>
      <c r="G910" s="258"/>
      <c r="H910" s="255"/>
      <c r="I910" s="255"/>
      <c r="J910" s="256"/>
      <c r="K910" s="259"/>
      <c r="L910" s="260"/>
      <c r="M910" s="253">
        <f t="shared" si="542"/>
        <v>0</v>
      </c>
      <c r="N910" s="261"/>
      <c r="O910" s="260"/>
      <c r="P910" s="253">
        <f t="shared" si="548"/>
        <v>0</v>
      </c>
      <c r="Q910" s="261"/>
      <c r="R910" s="260"/>
      <c r="S910" s="262">
        <f t="shared" si="549"/>
        <v>0</v>
      </c>
      <c r="T910" s="268"/>
      <c r="U910" s="263">
        <f t="shared" si="550"/>
        <v>0</v>
      </c>
      <c r="V910" s="64"/>
      <c r="W910" s="210">
        <f t="shared" si="561"/>
        <v>0</v>
      </c>
      <c r="X910" s="210" t="str">
        <f t="shared" si="551"/>
        <v>-</v>
      </c>
      <c r="Y910" s="210" t="e">
        <f>IF(X910, MATCH(J910, Y!$F$62:$H$62, 0), 0)</f>
        <v>#VALUE!</v>
      </c>
      <c r="Z910" s="210" cm="1">
        <f t="array" ref="Z910">IFERROR(IF($X910, INDEX(Appliances, $W910, $Y910+3), 0), 0)</f>
        <v>0</v>
      </c>
      <c r="AA910" s="64"/>
      <c r="AB910" s="211" t="b">
        <f t="shared" si="543"/>
        <v>0</v>
      </c>
      <c r="AC910" s="211" cm="1">
        <f t="array" ref="AC910">IF($AB910, INDEX(Appliances, $W910, 9), 0)</f>
        <v>0</v>
      </c>
      <c r="AD910" s="211" cm="1">
        <f t="array" ref="AD910">IF($AB910, INDEX(Appliances, $W910, 10), 0)</f>
        <v>0</v>
      </c>
      <c r="AE910" s="212">
        <f t="shared" si="552"/>
        <v>0</v>
      </c>
      <c r="AF910" s="213">
        <f t="shared" si="553"/>
        <v>0</v>
      </c>
      <c r="AG910" s="222" t="str">
        <f t="shared" si="554"/>
        <v>-</v>
      </c>
      <c r="AH910" s="210">
        <f>_xlfn.MAXIFS(Y!$F$61:$J$61, Y!$F$61:$J$61, "&lt;="&amp;AG910)</f>
        <v>0</v>
      </c>
      <c r="AI910" s="210" cm="1">
        <f t="array" ref="AI910">IFERROR(IF(AE910&gt;0, INDEX(Appliances, $W910, MATCH($AH910, Y!$F$61:$J$61, 0)+3),0), 0)</f>
        <v>0</v>
      </c>
      <c r="AJ910" s="64"/>
      <c r="AK910" s="211" t="b">
        <f t="shared" si="544"/>
        <v>0</v>
      </c>
      <c r="AL910" s="211" cm="1">
        <f t="array" ref="AL910">IF($AK910, INDEX(Appliances, $W910, 9), 0)</f>
        <v>0</v>
      </c>
      <c r="AM910" s="211" cm="1">
        <f t="array" ref="AM910">IF($AK910, INDEX(Appliances, $W910, 10), 0)</f>
        <v>0</v>
      </c>
      <c r="AN910" s="212">
        <f t="shared" si="555"/>
        <v>0</v>
      </c>
      <c r="AO910" s="213">
        <f t="shared" si="556"/>
        <v>0</v>
      </c>
      <c r="AP910" s="222" t="str">
        <f t="shared" si="557"/>
        <v>-</v>
      </c>
      <c r="AQ910" s="210">
        <f>_xlfn.MAXIFS(Y!$F$61:$J$61, Y!$F$61:$J$61, "&lt;="&amp;AP910)</f>
        <v>0</v>
      </c>
      <c r="AR910" s="210" cm="1">
        <f t="array" ref="AR910">IFERROR(IF(AN910&gt;0, INDEX(Appliances, $W910, MATCH($AQ910, Y!$F$61:$J$61, 0)+3),0), 0)</f>
        <v>0</v>
      </c>
      <c r="AS910" s="64"/>
      <c r="AT910" s="211" t="b">
        <f t="shared" si="545"/>
        <v>0</v>
      </c>
      <c r="AU910" s="211">
        <f t="shared" si="546"/>
        <v>0</v>
      </c>
      <c r="AV910" s="211">
        <f t="shared" si="547"/>
        <v>0</v>
      </c>
      <c r="AW910" s="212">
        <f t="shared" si="558"/>
        <v>0</v>
      </c>
      <c r="AX910" s="213">
        <f t="shared" si="559"/>
        <v>0</v>
      </c>
      <c r="AY910" s="222" t="str">
        <f t="shared" si="560"/>
        <v>-</v>
      </c>
      <c r="AZ910" s="210">
        <f>_xlfn.MAXIFS(Y!$F$61:$J$61, Y!$F$61:$J$61, "&lt;="&amp;AY910)</f>
        <v>0</v>
      </c>
      <c r="BA910" s="210" cm="1">
        <f t="array" ref="BA910">IFERROR(IF(AW910&gt;0, INDEX(Appliances, $W910, MATCH($AQ910, Y!$F$61:$J$61, 0)+3),0), 0)</f>
        <v>0</v>
      </c>
      <c r="BB910" s="64"/>
    </row>
    <row r="911" spans="1:54" s="264" customFormat="1" ht="12" x14ac:dyDescent="0.2">
      <c r="A911" s="64"/>
      <c r="B911" s="251">
        <v>889</v>
      </c>
      <c r="C911" s="255"/>
      <c r="D911" s="255"/>
      <c r="E911" s="256"/>
      <c r="F911" s="257" t="str">
        <f>IFERROR(VLOOKUP(E911, Z!$A$2:$C$4127, 3, FALSE), "")</f>
        <v/>
      </c>
      <c r="G911" s="258"/>
      <c r="H911" s="255"/>
      <c r="I911" s="255"/>
      <c r="J911" s="256"/>
      <c r="K911" s="259"/>
      <c r="L911" s="260"/>
      <c r="M911" s="253">
        <f t="shared" si="542"/>
        <v>0</v>
      </c>
      <c r="N911" s="261"/>
      <c r="O911" s="260"/>
      <c r="P911" s="253">
        <f t="shared" si="548"/>
        <v>0</v>
      </c>
      <c r="Q911" s="261"/>
      <c r="R911" s="260"/>
      <c r="S911" s="262">
        <f t="shared" si="549"/>
        <v>0</v>
      </c>
      <c r="T911" s="268"/>
      <c r="U911" s="263">
        <f t="shared" si="550"/>
        <v>0</v>
      </c>
      <c r="V911" s="64"/>
      <c r="W911" s="210">
        <f t="shared" si="561"/>
        <v>0</v>
      </c>
      <c r="X911" s="210" t="str">
        <f t="shared" si="551"/>
        <v>-</v>
      </c>
      <c r="Y911" s="210" t="e">
        <f>IF(X911, MATCH(J911, Y!$F$62:$H$62, 0), 0)</f>
        <v>#VALUE!</v>
      </c>
      <c r="Z911" s="210" cm="1">
        <f t="array" ref="Z911">IFERROR(IF($X911, INDEX(Appliances, $W911, $Y911+3), 0), 0)</f>
        <v>0</v>
      </c>
      <c r="AA911" s="64"/>
      <c r="AB911" s="211" t="b">
        <f t="shared" si="543"/>
        <v>0</v>
      </c>
      <c r="AC911" s="211" cm="1">
        <f t="array" ref="AC911">IF($AB911, INDEX(Appliances, $W911, 9), 0)</f>
        <v>0</v>
      </c>
      <c r="AD911" s="211" cm="1">
        <f t="array" ref="AD911">IF($AB911, INDEX(Appliances, $W911, 10), 0)</f>
        <v>0</v>
      </c>
      <c r="AE911" s="212">
        <f t="shared" si="552"/>
        <v>0</v>
      </c>
      <c r="AF911" s="213">
        <f t="shared" si="553"/>
        <v>0</v>
      </c>
      <c r="AG911" s="222" t="str">
        <f t="shared" si="554"/>
        <v>-</v>
      </c>
      <c r="AH911" s="210">
        <f>_xlfn.MAXIFS(Y!$F$61:$J$61, Y!$F$61:$J$61, "&lt;="&amp;AG911)</f>
        <v>0</v>
      </c>
      <c r="AI911" s="210" cm="1">
        <f t="array" ref="AI911">IFERROR(IF(AE911&gt;0, INDEX(Appliances, $W911, MATCH($AH911, Y!$F$61:$J$61, 0)+3),0), 0)</f>
        <v>0</v>
      </c>
      <c r="AJ911" s="64"/>
      <c r="AK911" s="211" t="b">
        <f t="shared" si="544"/>
        <v>0</v>
      </c>
      <c r="AL911" s="211" cm="1">
        <f t="array" ref="AL911">IF($AK911, INDEX(Appliances, $W911, 9), 0)</f>
        <v>0</v>
      </c>
      <c r="AM911" s="211" cm="1">
        <f t="array" ref="AM911">IF($AK911, INDEX(Appliances, $W911, 10), 0)</f>
        <v>0</v>
      </c>
      <c r="AN911" s="212">
        <f t="shared" si="555"/>
        <v>0</v>
      </c>
      <c r="AO911" s="213">
        <f t="shared" si="556"/>
        <v>0</v>
      </c>
      <c r="AP911" s="222" t="str">
        <f t="shared" si="557"/>
        <v>-</v>
      </c>
      <c r="AQ911" s="210">
        <f>_xlfn.MAXIFS(Y!$F$61:$J$61, Y!$F$61:$J$61, "&lt;="&amp;AP911)</f>
        <v>0</v>
      </c>
      <c r="AR911" s="210" cm="1">
        <f t="array" ref="AR911">IFERROR(IF(AN911&gt;0, INDEX(Appliances, $W911, MATCH($AQ911, Y!$F$61:$J$61, 0)+3),0), 0)</f>
        <v>0</v>
      </c>
      <c r="AS911" s="64"/>
      <c r="AT911" s="211" t="b">
        <f t="shared" si="545"/>
        <v>0</v>
      </c>
      <c r="AU911" s="211">
        <f t="shared" si="546"/>
        <v>0</v>
      </c>
      <c r="AV911" s="211">
        <f t="shared" si="547"/>
        <v>0</v>
      </c>
      <c r="AW911" s="212">
        <f t="shared" si="558"/>
        <v>0</v>
      </c>
      <c r="AX911" s="213">
        <f t="shared" si="559"/>
        <v>0</v>
      </c>
      <c r="AY911" s="222" t="str">
        <f t="shared" si="560"/>
        <v>-</v>
      </c>
      <c r="AZ911" s="210">
        <f>_xlfn.MAXIFS(Y!$F$61:$J$61, Y!$F$61:$J$61, "&lt;="&amp;AY911)</f>
        <v>0</v>
      </c>
      <c r="BA911" s="210" cm="1">
        <f t="array" ref="BA911">IFERROR(IF(AW911&gt;0, INDEX(Appliances, $W911, MATCH($AQ911, Y!$F$61:$J$61, 0)+3),0), 0)</f>
        <v>0</v>
      </c>
      <c r="BB911" s="64"/>
    </row>
    <row r="912" spans="1:54" s="264" customFormat="1" ht="12" x14ac:dyDescent="0.2">
      <c r="A912" s="64"/>
      <c r="B912" s="251">
        <v>890</v>
      </c>
      <c r="C912" s="255"/>
      <c r="D912" s="255"/>
      <c r="E912" s="256"/>
      <c r="F912" s="257" t="str">
        <f>IFERROR(VLOOKUP(E912, Z!$A$2:$C$4127, 3, FALSE), "")</f>
        <v/>
      </c>
      <c r="G912" s="258"/>
      <c r="H912" s="255"/>
      <c r="I912" s="255"/>
      <c r="J912" s="256"/>
      <c r="K912" s="259"/>
      <c r="L912" s="260"/>
      <c r="M912" s="253">
        <f t="shared" si="542"/>
        <v>0</v>
      </c>
      <c r="N912" s="261"/>
      <c r="O912" s="260"/>
      <c r="P912" s="253">
        <f t="shared" si="548"/>
        <v>0</v>
      </c>
      <c r="Q912" s="261"/>
      <c r="R912" s="260"/>
      <c r="S912" s="262">
        <f t="shared" si="549"/>
        <v>0</v>
      </c>
      <c r="T912" s="268"/>
      <c r="U912" s="263">
        <f t="shared" si="550"/>
        <v>0</v>
      </c>
      <c r="V912" s="64"/>
      <c r="W912" s="210">
        <f t="shared" si="561"/>
        <v>0</v>
      </c>
      <c r="X912" s="210" t="str">
        <f t="shared" si="551"/>
        <v>-</v>
      </c>
      <c r="Y912" s="210" t="e">
        <f>IF(X912, MATCH(J912, Y!$F$62:$H$62, 0), 0)</f>
        <v>#VALUE!</v>
      </c>
      <c r="Z912" s="210" cm="1">
        <f t="array" ref="Z912">IFERROR(IF($X912, INDEX(Appliances, $W912, $Y912+3), 0), 0)</f>
        <v>0</v>
      </c>
      <c r="AA912" s="64"/>
      <c r="AB912" s="211" t="b">
        <f t="shared" si="543"/>
        <v>0</v>
      </c>
      <c r="AC912" s="211" cm="1">
        <f t="array" ref="AC912">IF($AB912, INDEX(Appliances, $W912, 9), 0)</f>
        <v>0</v>
      </c>
      <c r="AD912" s="211" cm="1">
        <f t="array" ref="AD912">IF($AB912, INDEX(Appliances, $W912, 10), 0)</f>
        <v>0</v>
      </c>
      <c r="AE912" s="212">
        <f t="shared" si="552"/>
        <v>0</v>
      </c>
      <c r="AF912" s="213">
        <f t="shared" si="553"/>
        <v>0</v>
      </c>
      <c r="AG912" s="222" t="str">
        <f t="shared" si="554"/>
        <v>-</v>
      </c>
      <c r="AH912" s="210">
        <f>_xlfn.MAXIFS(Y!$F$61:$J$61, Y!$F$61:$J$61, "&lt;="&amp;AG912)</f>
        <v>0</v>
      </c>
      <c r="AI912" s="210" cm="1">
        <f t="array" ref="AI912">IFERROR(IF(AE912&gt;0, INDEX(Appliances, $W912, MATCH($AH912, Y!$F$61:$J$61, 0)+3),0), 0)</f>
        <v>0</v>
      </c>
      <c r="AJ912" s="64"/>
      <c r="AK912" s="211" t="b">
        <f t="shared" si="544"/>
        <v>0</v>
      </c>
      <c r="AL912" s="211" cm="1">
        <f t="array" ref="AL912">IF($AK912, INDEX(Appliances, $W912, 9), 0)</f>
        <v>0</v>
      </c>
      <c r="AM912" s="211" cm="1">
        <f t="array" ref="AM912">IF($AK912, INDEX(Appliances, $W912, 10), 0)</f>
        <v>0</v>
      </c>
      <c r="AN912" s="212">
        <f t="shared" si="555"/>
        <v>0</v>
      </c>
      <c r="AO912" s="213">
        <f t="shared" si="556"/>
        <v>0</v>
      </c>
      <c r="AP912" s="222" t="str">
        <f t="shared" si="557"/>
        <v>-</v>
      </c>
      <c r="AQ912" s="210">
        <f>_xlfn.MAXIFS(Y!$F$61:$J$61, Y!$F$61:$J$61, "&lt;="&amp;AP912)</f>
        <v>0</v>
      </c>
      <c r="AR912" s="210" cm="1">
        <f t="array" ref="AR912">IFERROR(IF(AN912&gt;0, INDEX(Appliances, $W912, MATCH($AQ912, Y!$F$61:$J$61, 0)+3),0), 0)</f>
        <v>0</v>
      </c>
      <c r="AS912" s="64"/>
      <c r="AT912" s="211" t="b">
        <f t="shared" si="545"/>
        <v>0</v>
      </c>
      <c r="AU912" s="211">
        <f t="shared" si="546"/>
        <v>0</v>
      </c>
      <c r="AV912" s="211">
        <f t="shared" si="547"/>
        <v>0</v>
      </c>
      <c r="AW912" s="212">
        <f t="shared" si="558"/>
        <v>0</v>
      </c>
      <c r="AX912" s="213">
        <f t="shared" si="559"/>
        <v>0</v>
      </c>
      <c r="AY912" s="222" t="str">
        <f t="shared" si="560"/>
        <v>-</v>
      </c>
      <c r="AZ912" s="210">
        <f>_xlfn.MAXIFS(Y!$F$61:$J$61, Y!$F$61:$J$61, "&lt;="&amp;AY912)</f>
        <v>0</v>
      </c>
      <c r="BA912" s="210" cm="1">
        <f t="array" ref="BA912">IFERROR(IF(AW912&gt;0, INDEX(Appliances, $W912, MATCH($AQ912, Y!$F$61:$J$61, 0)+3),0), 0)</f>
        <v>0</v>
      </c>
      <c r="BB912" s="64"/>
    </row>
    <row r="913" spans="1:54" s="264" customFormat="1" ht="12" x14ac:dyDescent="0.2">
      <c r="A913" s="64"/>
      <c r="B913" s="251">
        <v>891</v>
      </c>
      <c r="C913" s="255"/>
      <c r="D913" s="255"/>
      <c r="E913" s="256"/>
      <c r="F913" s="257" t="str">
        <f>IFERROR(VLOOKUP(E913, Z!$A$2:$C$4127, 3, FALSE), "")</f>
        <v/>
      </c>
      <c r="G913" s="258"/>
      <c r="H913" s="255"/>
      <c r="I913" s="255"/>
      <c r="J913" s="256"/>
      <c r="K913" s="259"/>
      <c r="L913" s="260"/>
      <c r="M913" s="253">
        <f t="shared" si="542"/>
        <v>0</v>
      </c>
      <c r="N913" s="261"/>
      <c r="O913" s="260"/>
      <c r="P913" s="253">
        <f t="shared" si="548"/>
        <v>0</v>
      </c>
      <c r="Q913" s="261"/>
      <c r="R913" s="260"/>
      <c r="S913" s="262">
        <f t="shared" si="549"/>
        <v>0</v>
      </c>
      <c r="T913" s="268"/>
      <c r="U913" s="263">
        <f t="shared" si="550"/>
        <v>0</v>
      </c>
      <c r="V913" s="64"/>
      <c r="W913" s="210">
        <f t="shared" si="561"/>
        <v>0</v>
      </c>
      <c r="X913" s="210" t="str">
        <f t="shared" si="551"/>
        <v>-</v>
      </c>
      <c r="Y913" s="210" t="e">
        <f>IF(X913, MATCH(J913, Y!$F$62:$H$62, 0), 0)</f>
        <v>#VALUE!</v>
      </c>
      <c r="Z913" s="210" cm="1">
        <f t="array" ref="Z913">IFERROR(IF($X913, INDEX(Appliances, $W913, $Y913+3), 0), 0)</f>
        <v>0</v>
      </c>
      <c r="AA913" s="64"/>
      <c r="AB913" s="211" t="b">
        <f t="shared" si="543"/>
        <v>0</v>
      </c>
      <c r="AC913" s="211" cm="1">
        <f t="array" ref="AC913">IF($AB913, INDEX(Appliances, $W913, 9), 0)</f>
        <v>0</v>
      </c>
      <c r="AD913" s="211" cm="1">
        <f t="array" ref="AD913">IF($AB913, INDEX(Appliances, $W913, 10), 0)</f>
        <v>0</v>
      </c>
      <c r="AE913" s="212">
        <f t="shared" si="552"/>
        <v>0</v>
      </c>
      <c r="AF913" s="213">
        <f t="shared" si="553"/>
        <v>0</v>
      </c>
      <c r="AG913" s="222" t="str">
        <f t="shared" si="554"/>
        <v>-</v>
      </c>
      <c r="AH913" s="210">
        <f>_xlfn.MAXIFS(Y!$F$61:$J$61, Y!$F$61:$J$61, "&lt;="&amp;AG913)</f>
        <v>0</v>
      </c>
      <c r="AI913" s="210" cm="1">
        <f t="array" ref="AI913">IFERROR(IF(AE913&gt;0, INDEX(Appliances, $W913, MATCH($AH913, Y!$F$61:$J$61, 0)+3),0), 0)</f>
        <v>0</v>
      </c>
      <c r="AJ913" s="64"/>
      <c r="AK913" s="211" t="b">
        <f t="shared" si="544"/>
        <v>0</v>
      </c>
      <c r="AL913" s="211" cm="1">
        <f t="array" ref="AL913">IF($AK913, INDEX(Appliances, $W913, 9), 0)</f>
        <v>0</v>
      </c>
      <c r="AM913" s="211" cm="1">
        <f t="array" ref="AM913">IF($AK913, INDEX(Appliances, $W913, 10), 0)</f>
        <v>0</v>
      </c>
      <c r="AN913" s="212">
        <f t="shared" si="555"/>
        <v>0</v>
      </c>
      <c r="AO913" s="213">
        <f t="shared" si="556"/>
        <v>0</v>
      </c>
      <c r="AP913" s="222" t="str">
        <f t="shared" si="557"/>
        <v>-</v>
      </c>
      <c r="AQ913" s="210">
        <f>_xlfn.MAXIFS(Y!$F$61:$J$61, Y!$F$61:$J$61, "&lt;="&amp;AP913)</f>
        <v>0</v>
      </c>
      <c r="AR913" s="210" cm="1">
        <f t="array" ref="AR913">IFERROR(IF(AN913&gt;0, INDEX(Appliances, $W913, MATCH($AQ913, Y!$F$61:$J$61, 0)+3),0), 0)</f>
        <v>0</v>
      </c>
      <c r="AS913" s="64"/>
      <c r="AT913" s="211" t="b">
        <f t="shared" si="545"/>
        <v>0</v>
      </c>
      <c r="AU913" s="211">
        <f t="shared" si="546"/>
        <v>0</v>
      </c>
      <c r="AV913" s="211">
        <f t="shared" si="547"/>
        <v>0</v>
      </c>
      <c r="AW913" s="212">
        <f t="shared" si="558"/>
        <v>0</v>
      </c>
      <c r="AX913" s="213">
        <f t="shared" si="559"/>
        <v>0</v>
      </c>
      <c r="AY913" s="222" t="str">
        <f t="shared" si="560"/>
        <v>-</v>
      </c>
      <c r="AZ913" s="210">
        <f>_xlfn.MAXIFS(Y!$F$61:$J$61, Y!$F$61:$J$61, "&lt;="&amp;AY913)</f>
        <v>0</v>
      </c>
      <c r="BA913" s="210" cm="1">
        <f t="array" ref="BA913">IFERROR(IF(AW913&gt;0, INDEX(Appliances, $W913, MATCH($AQ913, Y!$F$61:$J$61, 0)+3),0), 0)</f>
        <v>0</v>
      </c>
      <c r="BB913" s="64"/>
    </row>
    <row r="914" spans="1:54" s="264" customFormat="1" ht="12" x14ac:dyDescent="0.2">
      <c r="A914" s="64"/>
      <c r="B914" s="251">
        <v>892</v>
      </c>
      <c r="C914" s="255"/>
      <c r="D914" s="255"/>
      <c r="E914" s="256"/>
      <c r="F914" s="257" t="str">
        <f>IFERROR(VLOOKUP(E914, Z!$A$2:$C$4127, 3, FALSE), "")</f>
        <v/>
      </c>
      <c r="G914" s="258"/>
      <c r="H914" s="255"/>
      <c r="I914" s="255"/>
      <c r="J914" s="256"/>
      <c r="K914" s="259"/>
      <c r="L914" s="260"/>
      <c r="M914" s="253">
        <f t="shared" si="542"/>
        <v>0</v>
      </c>
      <c r="N914" s="261"/>
      <c r="O914" s="260"/>
      <c r="P914" s="253">
        <f t="shared" si="548"/>
        <v>0</v>
      </c>
      <c r="Q914" s="261"/>
      <c r="R914" s="260"/>
      <c r="S914" s="262">
        <f t="shared" si="549"/>
        <v>0</v>
      </c>
      <c r="T914" s="268"/>
      <c r="U914" s="263">
        <f t="shared" si="550"/>
        <v>0</v>
      </c>
      <c r="V914" s="64"/>
      <c r="W914" s="210">
        <f t="shared" si="561"/>
        <v>0</v>
      </c>
      <c r="X914" s="210" t="str">
        <f t="shared" si="551"/>
        <v>-</v>
      </c>
      <c r="Y914" s="210" t="e">
        <f>IF(X914, MATCH(J914, Y!$F$62:$H$62, 0), 0)</f>
        <v>#VALUE!</v>
      </c>
      <c r="Z914" s="210" cm="1">
        <f t="array" ref="Z914">IFERROR(IF($X914, INDEX(Appliances, $W914, $Y914+3), 0), 0)</f>
        <v>0</v>
      </c>
      <c r="AA914" s="64"/>
      <c r="AB914" s="211" t="b">
        <f t="shared" si="543"/>
        <v>0</v>
      </c>
      <c r="AC914" s="211" cm="1">
        <f t="array" ref="AC914">IF($AB914, INDEX(Appliances, $W914, 9), 0)</f>
        <v>0</v>
      </c>
      <c r="AD914" s="211" cm="1">
        <f t="array" ref="AD914">IF($AB914, INDEX(Appliances, $W914, 10), 0)</f>
        <v>0</v>
      </c>
      <c r="AE914" s="212">
        <f t="shared" si="552"/>
        <v>0</v>
      </c>
      <c r="AF914" s="213">
        <f t="shared" si="553"/>
        <v>0</v>
      </c>
      <c r="AG914" s="222" t="str">
        <f t="shared" si="554"/>
        <v>-</v>
      </c>
      <c r="AH914" s="210">
        <f>_xlfn.MAXIFS(Y!$F$61:$J$61, Y!$F$61:$J$61, "&lt;="&amp;AG914)</f>
        <v>0</v>
      </c>
      <c r="AI914" s="210" cm="1">
        <f t="array" ref="AI914">IFERROR(IF(AE914&gt;0, INDEX(Appliances, $W914, MATCH($AH914, Y!$F$61:$J$61, 0)+3),0), 0)</f>
        <v>0</v>
      </c>
      <c r="AJ914" s="64"/>
      <c r="AK914" s="211" t="b">
        <f t="shared" si="544"/>
        <v>0</v>
      </c>
      <c r="AL914" s="211" cm="1">
        <f t="array" ref="AL914">IF($AK914, INDEX(Appliances, $W914, 9), 0)</f>
        <v>0</v>
      </c>
      <c r="AM914" s="211" cm="1">
        <f t="array" ref="AM914">IF($AK914, INDEX(Appliances, $W914, 10), 0)</f>
        <v>0</v>
      </c>
      <c r="AN914" s="212">
        <f t="shared" si="555"/>
        <v>0</v>
      </c>
      <c r="AO914" s="213">
        <f t="shared" si="556"/>
        <v>0</v>
      </c>
      <c r="AP914" s="222" t="str">
        <f t="shared" si="557"/>
        <v>-</v>
      </c>
      <c r="AQ914" s="210">
        <f>_xlfn.MAXIFS(Y!$F$61:$J$61, Y!$F$61:$J$61, "&lt;="&amp;AP914)</f>
        <v>0</v>
      </c>
      <c r="AR914" s="210" cm="1">
        <f t="array" ref="AR914">IFERROR(IF(AN914&gt;0, INDEX(Appliances, $W914, MATCH($AQ914, Y!$F$61:$J$61, 0)+3),0), 0)</f>
        <v>0</v>
      </c>
      <c r="AS914" s="64"/>
      <c r="AT914" s="211" t="b">
        <f t="shared" si="545"/>
        <v>0</v>
      </c>
      <c r="AU914" s="211">
        <f t="shared" si="546"/>
        <v>0</v>
      </c>
      <c r="AV914" s="211">
        <f t="shared" si="547"/>
        <v>0</v>
      </c>
      <c r="AW914" s="212">
        <f t="shared" si="558"/>
        <v>0</v>
      </c>
      <c r="AX914" s="213">
        <f t="shared" si="559"/>
        <v>0</v>
      </c>
      <c r="AY914" s="222" t="str">
        <f t="shared" si="560"/>
        <v>-</v>
      </c>
      <c r="AZ914" s="210">
        <f>_xlfn.MAXIFS(Y!$F$61:$J$61, Y!$F$61:$J$61, "&lt;="&amp;AY914)</f>
        <v>0</v>
      </c>
      <c r="BA914" s="210" cm="1">
        <f t="array" ref="BA914">IFERROR(IF(AW914&gt;0, INDEX(Appliances, $W914, MATCH($AQ914, Y!$F$61:$J$61, 0)+3),0), 0)</f>
        <v>0</v>
      </c>
      <c r="BB914" s="64"/>
    </row>
    <row r="915" spans="1:54" s="264" customFormat="1" ht="12" x14ac:dyDescent="0.2">
      <c r="A915" s="64"/>
      <c r="B915" s="251">
        <v>893</v>
      </c>
      <c r="C915" s="255"/>
      <c r="D915" s="255"/>
      <c r="E915" s="256"/>
      <c r="F915" s="257" t="str">
        <f>IFERROR(VLOOKUP(E915, Z!$A$2:$C$4127, 3, FALSE), "")</f>
        <v/>
      </c>
      <c r="G915" s="258"/>
      <c r="H915" s="255"/>
      <c r="I915" s="255"/>
      <c r="J915" s="256"/>
      <c r="K915" s="259"/>
      <c r="L915" s="260"/>
      <c r="M915" s="253">
        <f t="shared" si="542"/>
        <v>0</v>
      </c>
      <c r="N915" s="261"/>
      <c r="O915" s="260"/>
      <c r="P915" s="253">
        <f t="shared" si="548"/>
        <v>0</v>
      </c>
      <c r="Q915" s="261"/>
      <c r="R915" s="260"/>
      <c r="S915" s="262">
        <f t="shared" si="549"/>
        <v>0</v>
      </c>
      <c r="T915" s="268"/>
      <c r="U915" s="263">
        <f t="shared" si="550"/>
        <v>0</v>
      </c>
      <c r="V915" s="64"/>
      <c r="W915" s="210">
        <f t="shared" si="561"/>
        <v>0</v>
      </c>
      <c r="X915" s="210" t="str">
        <f t="shared" si="551"/>
        <v>-</v>
      </c>
      <c r="Y915" s="210" t="e">
        <f>IF(X915, MATCH(J915, Y!$F$62:$H$62, 0), 0)</f>
        <v>#VALUE!</v>
      </c>
      <c r="Z915" s="210" cm="1">
        <f t="array" ref="Z915">IFERROR(IF($X915, INDEX(Appliances, $W915, $Y915+3), 0), 0)</f>
        <v>0</v>
      </c>
      <c r="AA915" s="64"/>
      <c r="AB915" s="211" t="b">
        <f t="shared" si="543"/>
        <v>0</v>
      </c>
      <c r="AC915" s="211" cm="1">
        <f t="array" ref="AC915">IF($AB915, INDEX(Appliances, $W915, 9), 0)</f>
        <v>0</v>
      </c>
      <c r="AD915" s="211" cm="1">
        <f t="array" ref="AD915">IF($AB915, INDEX(Appliances, $W915, 10), 0)</f>
        <v>0</v>
      </c>
      <c r="AE915" s="212">
        <f t="shared" si="552"/>
        <v>0</v>
      </c>
      <c r="AF915" s="213">
        <f t="shared" si="553"/>
        <v>0</v>
      </c>
      <c r="AG915" s="222" t="str">
        <f t="shared" si="554"/>
        <v>-</v>
      </c>
      <c r="AH915" s="210">
        <f>_xlfn.MAXIFS(Y!$F$61:$J$61, Y!$F$61:$J$61, "&lt;="&amp;AG915)</f>
        <v>0</v>
      </c>
      <c r="AI915" s="210" cm="1">
        <f t="array" ref="AI915">IFERROR(IF(AE915&gt;0, INDEX(Appliances, $W915, MATCH($AH915, Y!$F$61:$J$61, 0)+3),0), 0)</f>
        <v>0</v>
      </c>
      <c r="AJ915" s="64"/>
      <c r="AK915" s="211" t="b">
        <f t="shared" si="544"/>
        <v>0</v>
      </c>
      <c r="AL915" s="211" cm="1">
        <f t="array" ref="AL915">IF($AK915, INDEX(Appliances, $W915, 9), 0)</f>
        <v>0</v>
      </c>
      <c r="AM915" s="211" cm="1">
        <f t="array" ref="AM915">IF($AK915, INDEX(Appliances, $W915, 10), 0)</f>
        <v>0</v>
      </c>
      <c r="AN915" s="212">
        <f t="shared" si="555"/>
        <v>0</v>
      </c>
      <c r="AO915" s="213">
        <f t="shared" si="556"/>
        <v>0</v>
      </c>
      <c r="AP915" s="222" t="str">
        <f t="shared" si="557"/>
        <v>-</v>
      </c>
      <c r="AQ915" s="210">
        <f>_xlfn.MAXIFS(Y!$F$61:$J$61, Y!$F$61:$J$61, "&lt;="&amp;AP915)</f>
        <v>0</v>
      </c>
      <c r="AR915" s="210" cm="1">
        <f t="array" ref="AR915">IFERROR(IF(AN915&gt;0, INDEX(Appliances, $W915, MATCH($AQ915, Y!$F$61:$J$61, 0)+3),0), 0)</f>
        <v>0</v>
      </c>
      <c r="AS915" s="64"/>
      <c r="AT915" s="211" t="b">
        <f t="shared" si="545"/>
        <v>0</v>
      </c>
      <c r="AU915" s="211">
        <f t="shared" si="546"/>
        <v>0</v>
      </c>
      <c r="AV915" s="211">
        <f t="shared" si="547"/>
        <v>0</v>
      </c>
      <c r="AW915" s="212">
        <f t="shared" si="558"/>
        <v>0</v>
      </c>
      <c r="AX915" s="213">
        <f t="shared" si="559"/>
        <v>0</v>
      </c>
      <c r="AY915" s="222" t="str">
        <f t="shared" si="560"/>
        <v>-</v>
      </c>
      <c r="AZ915" s="210">
        <f>_xlfn.MAXIFS(Y!$F$61:$J$61, Y!$F$61:$J$61, "&lt;="&amp;AY915)</f>
        <v>0</v>
      </c>
      <c r="BA915" s="210" cm="1">
        <f t="array" ref="BA915">IFERROR(IF(AW915&gt;0, INDEX(Appliances, $W915, MATCH($AQ915, Y!$F$61:$J$61, 0)+3),0), 0)</f>
        <v>0</v>
      </c>
      <c r="BB915" s="64"/>
    </row>
    <row r="916" spans="1:54" s="264" customFormat="1" ht="12" x14ac:dyDescent="0.2">
      <c r="A916" s="64"/>
      <c r="B916" s="251">
        <v>894</v>
      </c>
      <c r="C916" s="255"/>
      <c r="D916" s="255"/>
      <c r="E916" s="256"/>
      <c r="F916" s="257" t="str">
        <f>IFERROR(VLOOKUP(E916, Z!$A$2:$C$4127, 3, FALSE), "")</f>
        <v/>
      </c>
      <c r="G916" s="258"/>
      <c r="H916" s="255"/>
      <c r="I916" s="255"/>
      <c r="J916" s="256"/>
      <c r="K916" s="259"/>
      <c r="L916" s="260"/>
      <c r="M916" s="253">
        <f t="shared" si="542"/>
        <v>0</v>
      </c>
      <c r="N916" s="261"/>
      <c r="O916" s="260"/>
      <c r="P916" s="253">
        <f t="shared" si="548"/>
        <v>0</v>
      </c>
      <c r="Q916" s="261"/>
      <c r="R916" s="260"/>
      <c r="S916" s="262">
        <f t="shared" si="549"/>
        <v>0</v>
      </c>
      <c r="T916" s="268"/>
      <c r="U916" s="263">
        <f t="shared" si="550"/>
        <v>0</v>
      </c>
      <c r="V916" s="64"/>
      <c r="W916" s="210">
        <f t="shared" si="561"/>
        <v>0</v>
      </c>
      <c r="X916" s="210" t="str">
        <f t="shared" si="551"/>
        <v>-</v>
      </c>
      <c r="Y916" s="210" t="e">
        <f>IF(X916, MATCH(J916, Y!$F$62:$H$62, 0), 0)</f>
        <v>#VALUE!</v>
      </c>
      <c r="Z916" s="210" cm="1">
        <f t="array" ref="Z916">IFERROR(IF($X916, INDEX(Appliances, $W916, $Y916+3), 0), 0)</f>
        <v>0</v>
      </c>
      <c r="AA916" s="64"/>
      <c r="AB916" s="211" t="b">
        <f t="shared" si="543"/>
        <v>0</v>
      </c>
      <c r="AC916" s="211" cm="1">
        <f t="array" ref="AC916">IF($AB916, INDEX(Appliances, $W916, 9), 0)</f>
        <v>0</v>
      </c>
      <c r="AD916" s="211" cm="1">
        <f t="array" ref="AD916">IF($AB916, INDEX(Appliances, $W916, 10), 0)</f>
        <v>0</v>
      </c>
      <c r="AE916" s="212">
        <f t="shared" si="552"/>
        <v>0</v>
      </c>
      <c r="AF916" s="213">
        <f t="shared" si="553"/>
        <v>0</v>
      </c>
      <c r="AG916" s="222" t="str">
        <f t="shared" si="554"/>
        <v>-</v>
      </c>
      <c r="AH916" s="210">
        <f>_xlfn.MAXIFS(Y!$F$61:$J$61, Y!$F$61:$J$61, "&lt;="&amp;AG916)</f>
        <v>0</v>
      </c>
      <c r="AI916" s="210" cm="1">
        <f t="array" ref="AI916">IFERROR(IF(AE916&gt;0, INDEX(Appliances, $W916, MATCH($AH916, Y!$F$61:$J$61, 0)+3),0), 0)</f>
        <v>0</v>
      </c>
      <c r="AJ916" s="64"/>
      <c r="AK916" s="211" t="b">
        <f t="shared" si="544"/>
        <v>0</v>
      </c>
      <c r="AL916" s="211" cm="1">
        <f t="array" ref="AL916">IF($AK916, INDEX(Appliances, $W916, 9), 0)</f>
        <v>0</v>
      </c>
      <c r="AM916" s="211" cm="1">
        <f t="array" ref="AM916">IF($AK916, INDEX(Appliances, $W916, 10), 0)</f>
        <v>0</v>
      </c>
      <c r="AN916" s="212">
        <f t="shared" si="555"/>
        <v>0</v>
      </c>
      <c r="AO916" s="213">
        <f t="shared" si="556"/>
        <v>0</v>
      </c>
      <c r="AP916" s="222" t="str">
        <f t="shared" si="557"/>
        <v>-</v>
      </c>
      <c r="AQ916" s="210">
        <f>_xlfn.MAXIFS(Y!$F$61:$J$61, Y!$F$61:$J$61, "&lt;="&amp;AP916)</f>
        <v>0</v>
      </c>
      <c r="AR916" s="210" cm="1">
        <f t="array" ref="AR916">IFERROR(IF(AN916&gt;0, INDEX(Appliances, $W916, MATCH($AQ916, Y!$F$61:$J$61, 0)+3),0), 0)</f>
        <v>0</v>
      </c>
      <c r="AS916" s="64"/>
      <c r="AT916" s="211" t="b">
        <f t="shared" si="545"/>
        <v>0</v>
      </c>
      <c r="AU916" s="211">
        <f t="shared" si="546"/>
        <v>0</v>
      </c>
      <c r="AV916" s="211">
        <f t="shared" si="547"/>
        <v>0</v>
      </c>
      <c r="AW916" s="212">
        <f t="shared" si="558"/>
        <v>0</v>
      </c>
      <c r="AX916" s="213">
        <f t="shared" si="559"/>
        <v>0</v>
      </c>
      <c r="AY916" s="222" t="str">
        <f t="shared" si="560"/>
        <v>-</v>
      </c>
      <c r="AZ916" s="210">
        <f>_xlfn.MAXIFS(Y!$F$61:$J$61, Y!$F$61:$J$61, "&lt;="&amp;AY916)</f>
        <v>0</v>
      </c>
      <c r="BA916" s="210" cm="1">
        <f t="array" ref="BA916">IFERROR(IF(AW916&gt;0, INDEX(Appliances, $W916, MATCH($AQ916, Y!$F$61:$J$61, 0)+3),0), 0)</f>
        <v>0</v>
      </c>
      <c r="BB916" s="64"/>
    </row>
    <row r="917" spans="1:54" s="264" customFormat="1" ht="12" x14ac:dyDescent="0.2">
      <c r="A917" s="64"/>
      <c r="B917" s="251">
        <v>895</v>
      </c>
      <c r="C917" s="255"/>
      <c r="D917" s="255"/>
      <c r="E917" s="256"/>
      <c r="F917" s="257" t="str">
        <f>IFERROR(VLOOKUP(E917, Z!$A$2:$C$4127, 3, FALSE), "")</f>
        <v/>
      </c>
      <c r="G917" s="258"/>
      <c r="H917" s="255"/>
      <c r="I917" s="255"/>
      <c r="J917" s="256"/>
      <c r="K917" s="259"/>
      <c r="L917" s="260"/>
      <c r="M917" s="253">
        <f t="shared" si="542"/>
        <v>0</v>
      </c>
      <c r="N917" s="261"/>
      <c r="O917" s="260"/>
      <c r="P917" s="253">
        <f t="shared" si="548"/>
        <v>0</v>
      </c>
      <c r="Q917" s="261"/>
      <c r="R917" s="260"/>
      <c r="S917" s="262">
        <f t="shared" si="549"/>
        <v>0</v>
      </c>
      <c r="T917" s="268"/>
      <c r="U917" s="263">
        <f t="shared" si="550"/>
        <v>0</v>
      </c>
      <c r="V917" s="64"/>
      <c r="W917" s="210">
        <f t="shared" si="561"/>
        <v>0</v>
      </c>
      <c r="X917" s="210" t="str">
        <f t="shared" si="551"/>
        <v>-</v>
      </c>
      <c r="Y917" s="210" t="e">
        <f>IF(X917, MATCH(J917, Y!$F$62:$H$62, 0), 0)</f>
        <v>#VALUE!</v>
      </c>
      <c r="Z917" s="210" cm="1">
        <f t="array" ref="Z917">IFERROR(IF($X917, INDEX(Appliances, $W917, $Y917+3), 0), 0)</f>
        <v>0</v>
      </c>
      <c r="AA917" s="64"/>
      <c r="AB917" s="211" t="b">
        <f t="shared" si="543"/>
        <v>0</v>
      </c>
      <c r="AC917" s="211" cm="1">
        <f t="array" ref="AC917">IF($AB917, INDEX(Appliances, $W917, 9), 0)</f>
        <v>0</v>
      </c>
      <c r="AD917" s="211" cm="1">
        <f t="array" ref="AD917">IF($AB917, INDEX(Appliances, $W917, 10), 0)</f>
        <v>0</v>
      </c>
      <c r="AE917" s="212">
        <f t="shared" si="552"/>
        <v>0</v>
      </c>
      <c r="AF917" s="213">
        <f t="shared" si="553"/>
        <v>0</v>
      </c>
      <c r="AG917" s="222" t="str">
        <f t="shared" si="554"/>
        <v>-</v>
      </c>
      <c r="AH917" s="210">
        <f>_xlfn.MAXIFS(Y!$F$61:$J$61, Y!$F$61:$J$61, "&lt;="&amp;AG917)</f>
        <v>0</v>
      </c>
      <c r="AI917" s="210" cm="1">
        <f t="array" ref="AI917">IFERROR(IF(AE917&gt;0, INDEX(Appliances, $W917, MATCH($AH917, Y!$F$61:$J$61, 0)+3),0), 0)</f>
        <v>0</v>
      </c>
      <c r="AJ917" s="64"/>
      <c r="AK917" s="211" t="b">
        <f t="shared" si="544"/>
        <v>0</v>
      </c>
      <c r="AL917" s="211" cm="1">
        <f t="array" ref="AL917">IF($AK917, INDEX(Appliances, $W917, 9), 0)</f>
        <v>0</v>
      </c>
      <c r="AM917" s="211" cm="1">
        <f t="array" ref="AM917">IF($AK917, INDEX(Appliances, $W917, 10), 0)</f>
        <v>0</v>
      </c>
      <c r="AN917" s="212">
        <f t="shared" si="555"/>
        <v>0</v>
      </c>
      <c r="AO917" s="213">
        <f t="shared" si="556"/>
        <v>0</v>
      </c>
      <c r="AP917" s="222" t="str">
        <f t="shared" si="557"/>
        <v>-</v>
      </c>
      <c r="AQ917" s="210">
        <f>_xlfn.MAXIFS(Y!$F$61:$J$61, Y!$F$61:$J$61, "&lt;="&amp;AP917)</f>
        <v>0</v>
      </c>
      <c r="AR917" s="210" cm="1">
        <f t="array" ref="AR917">IFERROR(IF(AN917&gt;0, INDEX(Appliances, $W917, MATCH($AQ917, Y!$F$61:$J$61, 0)+3),0), 0)</f>
        <v>0</v>
      </c>
      <c r="AS917" s="64"/>
      <c r="AT917" s="211" t="b">
        <f t="shared" si="545"/>
        <v>0</v>
      </c>
      <c r="AU917" s="211">
        <f t="shared" si="546"/>
        <v>0</v>
      </c>
      <c r="AV917" s="211">
        <f t="shared" si="547"/>
        <v>0</v>
      </c>
      <c r="AW917" s="212">
        <f t="shared" si="558"/>
        <v>0</v>
      </c>
      <c r="AX917" s="213">
        <f t="shared" si="559"/>
        <v>0</v>
      </c>
      <c r="AY917" s="222" t="str">
        <f t="shared" si="560"/>
        <v>-</v>
      </c>
      <c r="AZ917" s="210">
        <f>_xlfn.MAXIFS(Y!$F$61:$J$61, Y!$F$61:$J$61, "&lt;="&amp;AY917)</f>
        <v>0</v>
      </c>
      <c r="BA917" s="210" cm="1">
        <f t="array" ref="BA917">IFERROR(IF(AW917&gt;0, INDEX(Appliances, $W917, MATCH($AQ917, Y!$F$61:$J$61, 0)+3),0), 0)</f>
        <v>0</v>
      </c>
      <c r="BB917" s="64"/>
    </row>
    <row r="918" spans="1:54" s="264" customFormat="1" ht="12" x14ac:dyDescent="0.2">
      <c r="A918" s="64"/>
      <c r="B918" s="251">
        <v>896</v>
      </c>
      <c r="C918" s="255"/>
      <c r="D918" s="255"/>
      <c r="E918" s="256"/>
      <c r="F918" s="257" t="str">
        <f>IFERROR(VLOOKUP(E918, Z!$A$2:$C$4127, 3, FALSE), "")</f>
        <v/>
      </c>
      <c r="G918" s="258"/>
      <c r="H918" s="255"/>
      <c r="I918" s="255"/>
      <c r="J918" s="256"/>
      <c r="K918" s="259"/>
      <c r="L918" s="260"/>
      <c r="M918" s="253">
        <f t="shared" ref="M918:M981" si="562">$AF918</f>
        <v>0</v>
      </c>
      <c r="N918" s="261"/>
      <c r="O918" s="260"/>
      <c r="P918" s="253">
        <f t="shared" si="548"/>
        <v>0</v>
      </c>
      <c r="Q918" s="261"/>
      <c r="R918" s="260"/>
      <c r="S918" s="262">
        <f t="shared" si="549"/>
        <v>0</v>
      </c>
      <c r="T918" s="268"/>
      <c r="U918" s="263">
        <f t="shared" si="550"/>
        <v>0</v>
      </c>
      <c r="V918" s="64"/>
      <c r="W918" s="210">
        <f t="shared" si="561"/>
        <v>0</v>
      </c>
      <c r="X918" s="210" t="str">
        <f t="shared" si="551"/>
        <v>-</v>
      </c>
      <c r="Y918" s="210" t="e">
        <f>IF(X918, MATCH(J918, Y!$F$62:$H$62, 0), 0)</f>
        <v>#VALUE!</v>
      </c>
      <c r="Z918" s="210" cm="1">
        <f t="array" ref="Z918">IFERROR(IF($X918, INDEX(Appliances, $W918, $Y918+3), 0), 0)</f>
        <v>0</v>
      </c>
      <c r="AA918" s="64"/>
      <c r="AB918" s="211" t="b">
        <f t="shared" si="543"/>
        <v>0</v>
      </c>
      <c r="AC918" s="211" cm="1">
        <f t="array" ref="AC918">IF($AB918, INDEX(Appliances, $W918, 9), 0)</f>
        <v>0</v>
      </c>
      <c r="AD918" s="211" cm="1">
        <f t="array" ref="AD918">IF($AB918, INDEX(Appliances, $W918, 10), 0)</f>
        <v>0</v>
      </c>
      <c r="AE918" s="212">
        <f t="shared" si="552"/>
        <v>0</v>
      </c>
      <c r="AF918" s="213">
        <f t="shared" si="553"/>
        <v>0</v>
      </c>
      <c r="AG918" s="222" t="str">
        <f t="shared" si="554"/>
        <v>-</v>
      </c>
      <c r="AH918" s="210">
        <f>_xlfn.MAXIFS(Y!$F$61:$J$61, Y!$F$61:$J$61, "&lt;="&amp;AG918)</f>
        <v>0</v>
      </c>
      <c r="AI918" s="210" cm="1">
        <f t="array" ref="AI918">IFERROR(IF(AE918&gt;0, INDEX(Appliances, $W918, MATCH($AH918, Y!$F$61:$J$61, 0)+3),0), 0)</f>
        <v>0</v>
      </c>
      <c r="AJ918" s="64"/>
      <c r="AK918" s="211" t="b">
        <f t="shared" si="544"/>
        <v>0</v>
      </c>
      <c r="AL918" s="211" cm="1">
        <f t="array" ref="AL918">IF($AK918, INDEX(Appliances, $W918, 9), 0)</f>
        <v>0</v>
      </c>
      <c r="AM918" s="211" cm="1">
        <f t="array" ref="AM918">IF($AK918, INDEX(Appliances, $W918, 10), 0)</f>
        <v>0</v>
      </c>
      <c r="AN918" s="212">
        <f t="shared" si="555"/>
        <v>0</v>
      </c>
      <c r="AO918" s="213">
        <f t="shared" si="556"/>
        <v>0</v>
      </c>
      <c r="AP918" s="222" t="str">
        <f t="shared" si="557"/>
        <v>-</v>
      </c>
      <c r="AQ918" s="210">
        <f>_xlfn.MAXIFS(Y!$F$61:$J$61, Y!$F$61:$J$61, "&lt;="&amp;AP918)</f>
        <v>0</v>
      </c>
      <c r="AR918" s="210" cm="1">
        <f t="array" ref="AR918">IFERROR(IF(AN918&gt;0, INDEX(Appliances, $W918, MATCH($AQ918, Y!$F$61:$J$61, 0)+3),0), 0)</f>
        <v>0</v>
      </c>
      <c r="AS918" s="64"/>
      <c r="AT918" s="211" t="b">
        <f t="shared" si="545"/>
        <v>0</v>
      </c>
      <c r="AU918" s="211">
        <f t="shared" si="546"/>
        <v>0</v>
      </c>
      <c r="AV918" s="211">
        <f t="shared" si="547"/>
        <v>0</v>
      </c>
      <c r="AW918" s="212">
        <f t="shared" si="558"/>
        <v>0</v>
      </c>
      <c r="AX918" s="213">
        <f t="shared" si="559"/>
        <v>0</v>
      </c>
      <c r="AY918" s="222" t="str">
        <f t="shared" si="560"/>
        <v>-</v>
      </c>
      <c r="AZ918" s="210">
        <f>_xlfn.MAXIFS(Y!$F$61:$J$61, Y!$F$61:$J$61, "&lt;="&amp;AY918)</f>
        <v>0</v>
      </c>
      <c r="BA918" s="210" cm="1">
        <f t="array" ref="BA918">IFERROR(IF(AW918&gt;0, INDEX(Appliances, $W918, MATCH($AQ918, Y!$F$61:$J$61, 0)+3),0), 0)</f>
        <v>0</v>
      </c>
      <c r="BB918" s="64"/>
    </row>
    <row r="919" spans="1:54" s="264" customFormat="1" ht="12" x14ac:dyDescent="0.2">
      <c r="A919" s="64"/>
      <c r="B919" s="251">
        <v>897</v>
      </c>
      <c r="C919" s="255"/>
      <c r="D919" s="255"/>
      <c r="E919" s="256"/>
      <c r="F919" s="257" t="str">
        <f>IFERROR(VLOOKUP(E919, Z!$A$2:$C$4127, 3, FALSE), "")</f>
        <v/>
      </c>
      <c r="G919" s="258"/>
      <c r="H919" s="255"/>
      <c r="I919" s="255"/>
      <c r="J919" s="256"/>
      <c r="K919" s="259"/>
      <c r="L919" s="260"/>
      <c r="M919" s="253">
        <f t="shared" si="562"/>
        <v>0</v>
      </c>
      <c r="N919" s="261"/>
      <c r="O919" s="260"/>
      <c r="P919" s="253">
        <f t="shared" si="548"/>
        <v>0</v>
      </c>
      <c r="Q919" s="261"/>
      <c r="R919" s="260"/>
      <c r="S919" s="262">
        <f t="shared" si="549"/>
        <v>0</v>
      </c>
      <c r="T919" s="268"/>
      <c r="U919" s="263">
        <f t="shared" si="550"/>
        <v>0</v>
      </c>
      <c r="V919" s="64"/>
      <c r="W919" s="210">
        <f t="shared" si="561"/>
        <v>0</v>
      </c>
      <c r="X919" s="210" t="str">
        <f t="shared" si="551"/>
        <v>-</v>
      </c>
      <c r="Y919" s="210" t="e">
        <f>IF(X919, MATCH(J919, Y!$F$62:$H$62, 0), 0)</f>
        <v>#VALUE!</v>
      </c>
      <c r="Z919" s="210" cm="1">
        <f t="array" ref="Z919">IFERROR(IF($X919, INDEX(Appliances, $W919, $Y919+3), 0), 0)</f>
        <v>0</v>
      </c>
      <c r="AA919" s="64"/>
      <c r="AB919" s="211" t="b">
        <f t="shared" ref="AB919:AB982" si="563">IF(OR($W919=9, $W919&gt;=12), TRUE, FALSE)</f>
        <v>0</v>
      </c>
      <c r="AC919" s="211" cm="1">
        <f t="array" ref="AC919">IF($AB919, INDEX(Appliances, $W919, 9), 0)</f>
        <v>0</v>
      </c>
      <c r="AD919" s="211" cm="1">
        <f t="array" ref="AD919">IF($AB919, INDEX(Appliances, $W919, 10), 0)</f>
        <v>0</v>
      </c>
      <c r="AE919" s="212">
        <f t="shared" si="552"/>
        <v>0</v>
      </c>
      <c r="AF919" s="213">
        <f t="shared" si="553"/>
        <v>0</v>
      </c>
      <c r="AG919" s="222" t="str">
        <f t="shared" si="554"/>
        <v>-</v>
      </c>
      <c r="AH919" s="210">
        <f>_xlfn.MAXIFS(Y!$F$61:$J$61, Y!$F$61:$J$61, "&lt;="&amp;AG919)</f>
        <v>0</v>
      </c>
      <c r="AI919" s="210" cm="1">
        <f t="array" ref="AI919">IFERROR(IF(AE919&gt;0, INDEX(Appliances, $W919, MATCH($AH919, Y!$F$61:$J$61, 0)+3),0), 0)</f>
        <v>0</v>
      </c>
      <c r="AJ919" s="64"/>
      <c r="AK919" s="211" t="b">
        <f t="shared" ref="AK919:AK982" si="564">IF($W919=11, TRUE, FALSE)</f>
        <v>0</v>
      </c>
      <c r="AL919" s="211" cm="1">
        <f t="array" ref="AL919">IF($AK919, INDEX(Appliances, $W919, 9), 0)</f>
        <v>0</v>
      </c>
      <c r="AM919" s="211" cm="1">
        <f t="array" ref="AM919">IF($AK919, INDEX(Appliances, $W919, 10), 0)</f>
        <v>0</v>
      </c>
      <c r="AN919" s="212">
        <f t="shared" si="555"/>
        <v>0</v>
      </c>
      <c r="AO919" s="213">
        <f t="shared" si="556"/>
        <v>0</v>
      </c>
      <c r="AP919" s="222" t="str">
        <f t="shared" si="557"/>
        <v>-</v>
      </c>
      <c r="AQ919" s="210">
        <f>_xlfn.MAXIFS(Y!$F$61:$J$61, Y!$F$61:$J$61, "&lt;="&amp;AP919)</f>
        <v>0</v>
      </c>
      <c r="AR919" s="210" cm="1">
        <f t="array" ref="AR919">IFERROR(IF(AN919&gt;0, INDEX(Appliances, $W919, MATCH($AQ919, Y!$F$61:$J$61, 0)+3),0), 0)</f>
        <v>0</v>
      </c>
      <c r="AS919" s="64"/>
      <c r="AT919" s="211" t="b">
        <f t="shared" ref="AT919:AT982" si="565">IF(OR($W919=11, $W919=10), TRUE, FALSE)</f>
        <v>0</v>
      </c>
      <c r="AU919" s="211">
        <f t="shared" si="546"/>
        <v>0</v>
      </c>
      <c r="AV919" s="211">
        <f t="shared" si="547"/>
        <v>0</v>
      </c>
      <c r="AW919" s="212">
        <f t="shared" si="558"/>
        <v>0</v>
      </c>
      <c r="AX919" s="213">
        <f t="shared" si="559"/>
        <v>0</v>
      </c>
      <c r="AY919" s="222" t="str">
        <f t="shared" si="560"/>
        <v>-</v>
      </c>
      <c r="AZ919" s="210">
        <f>_xlfn.MAXIFS(Y!$F$61:$J$61, Y!$F$61:$J$61, "&lt;="&amp;AY919)</f>
        <v>0</v>
      </c>
      <c r="BA919" s="210" cm="1">
        <f t="array" ref="BA919">IFERROR(IF(AW919&gt;0, INDEX(Appliances, $W919, MATCH($AQ919, Y!$F$61:$J$61, 0)+3),0), 0)</f>
        <v>0</v>
      </c>
      <c r="BB919" s="64"/>
    </row>
    <row r="920" spans="1:54" s="264" customFormat="1" ht="12" x14ac:dyDescent="0.2">
      <c r="A920" s="64"/>
      <c r="B920" s="251">
        <v>898</v>
      </c>
      <c r="C920" s="255"/>
      <c r="D920" s="255"/>
      <c r="E920" s="256"/>
      <c r="F920" s="257" t="str">
        <f>IFERROR(VLOOKUP(E920, Z!$A$2:$C$4127, 3, FALSE), "")</f>
        <v/>
      </c>
      <c r="G920" s="258"/>
      <c r="H920" s="255"/>
      <c r="I920" s="255"/>
      <c r="J920" s="256"/>
      <c r="K920" s="259"/>
      <c r="L920" s="260"/>
      <c r="M920" s="253">
        <f t="shared" si="562"/>
        <v>0</v>
      </c>
      <c r="N920" s="261"/>
      <c r="O920" s="260"/>
      <c r="P920" s="253">
        <f t="shared" si="548"/>
        <v>0</v>
      </c>
      <c r="Q920" s="261"/>
      <c r="R920" s="260"/>
      <c r="S920" s="262">
        <f t="shared" si="549"/>
        <v>0</v>
      </c>
      <c r="T920" s="268"/>
      <c r="U920" s="263">
        <f t="shared" si="550"/>
        <v>0</v>
      </c>
      <c r="V920" s="64"/>
      <c r="W920" s="210">
        <f t="shared" si="561"/>
        <v>0</v>
      </c>
      <c r="X920" s="210" t="str">
        <f t="shared" si="551"/>
        <v>-</v>
      </c>
      <c r="Y920" s="210" t="e">
        <f>IF(X920, MATCH(J920, Y!$F$62:$H$62, 0), 0)</f>
        <v>#VALUE!</v>
      </c>
      <c r="Z920" s="210" cm="1">
        <f t="array" ref="Z920">IFERROR(IF($X920, INDEX(Appliances, $W920, $Y920+3), 0), 0)</f>
        <v>0</v>
      </c>
      <c r="AA920" s="64"/>
      <c r="AB920" s="211" t="b">
        <f t="shared" si="563"/>
        <v>0</v>
      </c>
      <c r="AC920" s="211" cm="1">
        <f t="array" ref="AC920">IF($AB920, INDEX(Appliances, $W920, 9), 0)</f>
        <v>0</v>
      </c>
      <c r="AD920" s="211" cm="1">
        <f t="array" ref="AD920">IF($AB920, INDEX(Appliances, $W920, 10), 0)</f>
        <v>0</v>
      </c>
      <c r="AE920" s="212">
        <f t="shared" si="552"/>
        <v>0</v>
      </c>
      <c r="AF920" s="213">
        <f t="shared" si="553"/>
        <v>0</v>
      </c>
      <c r="AG920" s="222" t="str">
        <f t="shared" si="554"/>
        <v>-</v>
      </c>
      <c r="AH920" s="210">
        <f>_xlfn.MAXIFS(Y!$F$61:$J$61, Y!$F$61:$J$61, "&lt;="&amp;AG920)</f>
        <v>0</v>
      </c>
      <c r="AI920" s="210" cm="1">
        <f t="array" ref="AI920">IFERROR(IF(AE920&gt;0, INDEX(Appliances, $W920, MATCH($AH920, Y!$F$61:$J$61, 0)+3),0), 0)</f>
        <v>0</v>
      </c>
      <c r="AJ920" s="64"/>
      <c r="AK920" s="211" t="b">
        <f t="shared" si="564"/>
        <v>0</v>
      </c>
      <c r="AL920" s="211" cm="1">
        <f t="array" ref="AL920">IF($AK920, INDEX(Appliances, $W920, 9), 0)</f>
        <v>0</v>
      </c>
      <c r="AM920" s="211" cm="1">
        <f t="array" ref="AM920">IF($AK920, INDEX(Appliances, $W920, 10), 0)</f>
        <v>0</v>
      </c>
      <c r="AN920" s="212">
        <f t="shared" si="555"/>
        <v>0</v>
      </c>
      <c r="AO920" s="213">
        <f t="shared" si="556"/>
        <v>0</v>
      </c>
      <c r="AP920" s="222" t="str">
        <f t="shared" si="557"/>
        <v>-</v>
      </c>
      <c r="AQ920" s="210">
        <f>_xlfn.MAXIFS(Y!$F$61:$J$61, Y!$F$61:$J$61, "&lt;="&amp;AP920)</f>
        <v>0</v>
      </c>
      <c r="AR920" s="210" cm="1">
        <f t="array" ref="AR920">IFERROR(IF(AN920&gt;0, INDEX(Appliances, $W920, MATCH($AQ920, Y!$F$61:$J$61, 0)+3),0), 0)</f>
        <v>0</v>
      </c>
      <c r="AS920" s="64"/>
      <c r="AT920" s="211" t="b">
        <f t="shared" si="565"/>
        <v>0</v>
      </c>
      <c r="AU920" s="211">
        <f t="shared" si="546"/>
        <v>0</v>
      </c>
      <c r="AV920" s="211">
        <f t="shared" si="547"/>
        <v>0</v>
      </c>
      <c r="AW920" s="212">
        <f t="shared" si="558"/>
        <v>0</v>
      </c>
      <c r="AX920" s="213">
        <f t="shared" si="559"/>
        <v>0</v>
      </c>
      <c r="AY920" s="222" t="str">
        <f t="shared" si="560"/>
        <v>-</v>
      </c>
      <c r="AZ920" s="210">
        <f>_xlfn.MAXIFS(Y!$F$61:$J$61, Y!$F$61:$J$61, "&lt;="&amp;AY920)</f>
        <v>0</v>
      </c>
      <c r="BA920" s="210" cm="1">
        <f t="array" ref="BA920">IFERROR(IF(AW920&gt;0, INDEX(Appliances, $W920, MATCH($AQ920, Y!$F$61:$J$61, 0)+3),0), 0)</f>
        <v>0</v>
      </c>
      <c r="BB920" s="64"/>
    </row>
    <row r="921" spans="1:54" s="264" customFormat="1" ht="12" x14ac:dyDescent="0.2">
      <c r="A921" s="64"/>
      <c r="B921" s="251">
        <v>899</v>
      </c>
      <c r="C921" s="255"/>
      <c r="D921" s="255"/>
      <c r="E921" s="256"/>
      <c r="F921" s="257" t="str">
        <f>IFERROR(VLOOKUP(E921, Z!$A$2:$C$4127, 3, FALSE), "")</f>
        <v/>
      </c>
      <c r="G921" s="258"/>
      <c r="H921" s="255"/>
      <c r="I921" s="255"/>
      <c r="J921" s="256"/>
      <c r="K921" s="259"/>
      <c r="L921" s="260"/>
      <c r="M921" s="253">
        <f t="shared" si="562"/>
        <v>0</v>
      </c>
      <c r="N921" s="261"/>
      <c r="O921" s="260"/>
      <c r="P921" s="253">
        <f t="shared" si="548"/>
        <v>0</v>
      </c>
      <c r="Q921" s="261"/>
      <c r="R921" s="260"/>
      <c r="S921" s="262">
        <f t="shared" si="549"/>
        <v>0</v>
      </c>
      <c r="T921" s="268"/>
      <c r="U921" s="263">
        <f t="shared" si="550"/>
        <v>0</v>
      </c>
      <c r="V921" s="64"/>
      <c r="W921" s="210">
        <f t="shared" si="561"/>
        <v>0</v>
      </c>
      <c r="X921" s="210" t="str">
        <f t="shared" si="551"/>
        <v>-</v>
      </c>
      <c r="Y921" s="210" t="e">
        <f>IF(X921, MATCH(J921, Y!$F$62:$H$62, 0), 0)</f>
        <v>#VALUE!</v>
      </c>
      <c r="Z921" s="210" cm="1">
        <f t="array" ref="Z921">IFERROR(IF($X921, INDEX(Appliances, $W921, $Y921+3), 0), 0)</f>
        <v>0</v>
      </c>
      <c r="AA921" s="64"/>
      <c r="AB921" s="211" t="b">
        <f t="shared" si="563"/>
        <v>0</v>
      </c>
      <c r="AC921" s="211" cm="1">
        <f t="array" ref="AC921">IF($AB921, INDEX(Appliances, $W921, 9), 0)</f>
        <v>0</v>
      </c>
      <c r="AD921" s="211" cm="1">
        <f t="array" ref="AD921">IF($AB921, INDEX(Appliances, $W921, 10), 0)</f>
        <v>0</v>
      </c>
      <c r="AE921" s="212">
        <f t="shared" si="552"/>
        <v>0</v>
      </c>
      <c r="AF921" s="213">
        <f t="shared" si="553"/>
        <v>0</v>
      </c>
      <c r="AG921" s="222" t="str">
        <f t="shared" si="554"/>
        <v>-</v>
      </c>
      <c r="AH921" s="210">
        <f>_xlfn.MAXIFS(Y!$F$61:$J$61, Y!$F$61:$J$61, "&lt;="&amp;AG921)</f>
        <v>0</v>
      </c>
      <c r="AI921" s="210" cm="1">
        <f t="array" ref="AI921">IFERROR(IF(AE921&gt;0, INDEX(Appliances, $W921, MATCH($AH921, Y!$F$61:$J$61, 0)+3),0), 0)</f>
        <v>0</v>
      </c>
      <c r="AJ921" s="64"/>
      <c r="AK921" s="211" t="b">
        <f t="shared" si="564"/>
        <v>0</v>
      </c>
      <c r="AL921" s="211" cm="1">
        <f t="array" ref="AL921">IF($AK921, INDEX(Appliances, $W921, 9), 0)</f>
        <v>0</v>
      </c>
      <c r="AM921" s="211" cm="1">
        <f t="array" ref="AM921">IF($AK921, INDEX(Appliances, $W921, 10), 0)</f>
        <v>0</v>
      </c>
      <c r="AN921" s="212">
        <f t="shared" si="555"/>
        <v>0</v>
      </c>
      <c r="AO921" s="213">
        <f t="shared" si="556"/>
        <v>0</v>
      </c>
      <c r="AP921" s="222" t="str">
        <f t="shared" si="557"/>
        <v>-</v>
      </c>
      <c r="AQ921" s="210">
        <f>_xlfn.MAXIFS(Y!$F$61:$J$61, Y!$F$61:$J$61, "&lt;="&amp;AP921)</f>
        <v>0</v>
      </c>
      <c r="AR921" s="210" cm="1">
        <f t="array" ref="AR921">IFERROR(IF(AN921&gt;0, INDEX(Appliances, $W921, MATCH($AQ921, Y!$F$61:$J$61, 0)+3),0), 0)</f>
        <v>0</v>
      </c>
      <c r="AS921" s="64"/>
      <c r="AT921" s="211" t="b">
        <f t="shared" si="565"/>
        <v>0</v>
      </c>
      <c r="AU921" s="211">
        <f t="shared" si="546"/>
        <v>0</v>
      </c>
      <c r="AV921" s="211">
        <f t="shared" si="547"/>
        <v>0</v>
      </c>
      <c r="AW921" s="212">
        <f t="shared" si="558"/>
        <v>0</v>
      </c>
      <c r="AX921" s="213">
        <f t="shared" si="559"/>
        <v>0</v>
      </c>
      <c r="AY921" s="222" t="str">
        <f t="shared" si="560"/>
        <v>-</v>
      </c>
      <c r="AZ921" s="210">
        <f>_xlfn.MAXIFS(Y!$F$61:$J$61, Y!$F$61:$J$61, "&lt;="&amp;AY921)</f>
        <v>0</v>
      </c>
      <c r="BA921" s="210" cm="1">
        <f t="array" ref="BA921">IFERROR(IF(AW921&gt;0, INDEX(Appliances, $W921, MATCH($AQ921, Y!$F$61:$J$61, 0)+3),0), 0)</f>
        <v>0</v>
      </c>
      <c r="BB921" s="64"/>
    </row>
    <row r="922" spans="1:54" s="264" customFormat="1" ht="12" x14ac:dyDescent="0.2">
      <c r="A922" s="64"/>
      <c r="B922" s="251">
        <v>900</v>
      </c>
      <c r="C922" s="255"/>
      <c r="D922" s="255"/>
      <c r="E922" s="256"/>
      <c r="F922" s="257" t="str">
        <f>IFERROR(VLOOKUP(E922, Z!$A$2:$C$4127, 3, FALSE), "")</f>
        <v/>
      </c>
      <c r="G922" s="258"/>
      <c r="H922" s="255"/>
      <c r="I922" s="255"/>
      <c r="J922" s="256"/>
      <c r="K922" s="259"/>
      <c r="L922" s="260"/>
      <c r="M922" s="253">
        <f t="shared" si="562"/>
        <v>0</v>
      </c>
      <c r="N922" s="261"/>
      <c r="O922" s="260"/>
      <c r="P922" s="253">
        <f t="shared" si="548"/>
        <v>0</v>
      </c>
      <c r="Q922" s="261"/>
      <c r="R922" s="260"/>
      <c r="S922" s="262">
        <f t="shared" si="549"/>
        <v>0</v>
      </c>
      <c r="T922" s="268"/>
      <c r="U922" s="263">
        <f t="shared" si="550"/>
        <v>0</v>
      </c>
      <c r="V922" s="64"/>
      <c r="W922" s="210">
        <f t="shared" si="561"/>
        <v>0</v>
      </c>
      <c r="X922" s="210" t="str">
        <f t="shared" si="551"/>
        <v>-</v>
      </c>
      <c r="Y922" s="210" t="e">
        <f>IF(X922, MATCH(J922, Y!$F$62:$H$62, 0), 0)</f>
        <v>#VALUE!</v>
      </c>
      <c r="Z922" s="210" cm="1">
        <f t="array" ref="Z922">IFERROR(IF($X922, INDEX(Appliances, $W922, $Y922+3), 0), 0)</f>
        <v>0</v>
      </c>
      <c r="AA922" s="64"/>
      <c r="AB922" s="211" t="b">
        <f t="shared" si="563"/>
        <v>0</v>
      </c>
      <c r="AC922" s="211" cm="1">
        <f t="array" ref="AC922">IF($AB922, INDEX(Appliances, $W922, 9), 0)</f>
        <v>0</v>
      </c>
      <c r="AD922" s="211" cm="1">
        <f t="array" ref="AD922">IF($AB922, INDEX(Appliances, $W922, 10), 0)</f>
        <v>0</v>
      </c>
      <c r="AE922" s="212">
        <f t="shared" si="552"/>
        <v>0</v>
      </c>
      <c r="AF922" s="213">
        <f t="shared" si="553"/>
        <v>0</v>
      </c>
      <c r="AG922" s="222" t="str">
        <f t="shared" si="554"/>
        <v>-</v>
      </c>
      <c r="AH922" s="210">
        <f>_xlfn.MAXIFS(Y!$F$61:$J$61, Y!$F$61:$J$61, "&lt;="&amp;AG922)</f>
        <v>0</v>
      </c>
      <c r="AI922" s="210" cm="1">
        <f t="array" ref="AI922">IFERROR(IF(AE922&gt;0, INDEX(Appliances, $W922, MATCH($AH922, Y!$F$61:$J$61, 0)+3),0), 0)</f>
        <v>0</v>
      </c>
      <c r="AJ922" s="64"/>
      <c r="AK922" s="211" t="b">
        <f t="shared" si="564"/>
        <v>0</v>
      </c>
      <c r="AL922" s="211" cm="1">
        <f t="array" ref="AL922">IF($AK922, INDEX(Appliances, $W922, 9), 0)</f>
        <v>0</v>
      </c>
      <c r="AM922" s="211" cm="1">
        <f t="array" ref="AM922">IF($AK922, INDEX(Appliances, $W922, 10), 0)</f>
        <v>0</v>
      </c>
      <c r="AN922" s="212">
        <f t="shared" si="555"/>
        <v>0</v>
      </c>
      <c r="AO922" s="213">
        <f t="shared" si="556"/>
        <v>0</v>
      </c>
      <c r="AP922" s="222" t="str">
        <f t="shared" si="557"/>
        <v>-</v>
      </c>
      <c r="AQ922" s="210">
        <f>_xlfn.MAXIFS(Y!$F$61:$J$61, Y!$F$61:$J$61, "&lt;="&amp;AP922)</f>
        <v>0</v>
      </c>
      <c r="AR922" s="210" cm="1">
        <f t="array" ref="AR922">IFERROR(IF(AN922&gt;0, INDEX(Appliances, $W922, MATCH($AQ922, Y!$F$61:$J$61, 0)+3),0), 0)</f>
        <v>0</v>
      </c>
      <c r="AS922" s="64"/>
      <c r="AT922" s="211" t="b">
        <f t="shared" si="565"/>
        <v>0</v>
      </c>
      <c r="AU922" s="211">
        <f t="shared" si="546"/>
        <v>0</v>
      </c>
      <c r="AV922" s="211">
        <f t="shared" si="547"/>
        <v>0</v>
      </c>
      <c r="AW922" s="212">
        <f t="shared" si="558"/>
        <v>0</v>
      </c>
      <c r="AX922" s="213">
        <f t="shared" si="559"/>
        <v>0</v>
      </c>
      <c r="AY922" s="222" t="str">
        <f t="shared" si="560"/>
        <v>-</v>
      </c>
      <c r="AZ922" s="210">
        <f>_xlfn.MAXIFS(Y!$F$61:$J$61, Y!$F$61:$J$61, "&lt;="&amp;AY922)</f>
        <v>0</v>
      </c>
      <c r="BA922" s="210" cm="1">
        <f t="array" ref="BA922">IFERROR(IF(AW922&gt;0, INDEX(Appliances, $W922, MATCH($AQ922, Y!$F$61:$J$61, 0)+3),0), 0)</f>
        <v>0</v>
      </c>
      <c r="BB922" s="64"/>
    </row>
    <row r="923" spans="1:54" s="264" customFormat="1" ht="12" x14ac:dyDescent="0.2">
      <c r="A923" s="64"/>
      <c r="B923" s="251">
        <v>901</v>
      </c>
      <c r="C923" s="255"/>
      <c r="D923" s="255"/>
      <c r="E923" s="256"/>
      <c r="F923" s="257" t="str">
        <f>IFERROR(VLOOKUP(E923, Z!$A$2:$C$4127, 3, FALSE), "")</f>
        <v/>
      </c>
      <c r="G923" s="258"/>
      <c r="H923" s="255"/>
      <c r="I923" s="255"/>
      <c r="J923" s="256"/>
      <c r="K923" s="259"/>
      <c r="L923" s="260"/>
      <c r="M923" s="253">
        <f t="shared" si="562"/>
        <v>0</v>
      </c>
      <c r="N923" s="261"/>
      <c r="O923" s="260"/>
      <c r="P923" s="253">
        <f t="shared" si="548"/>
        <v>0</v>
      </c>
      <c r="Q923" s="261"/>
      <c r="R923" s="260"/>
      <c r="S923" s="262">
        <f t="shared" si="549"/>
        <v>0</v>
      </c>
      <c r="T923" s="268"/>
      <c r="U923" s="263">
        <f t="shared" si="550"/>
        <v>0</v>
      </c>
      <c r="V923" s="64"/>
      <c r="W923" s="210">
        <f t="shared" si="561"/>
        <v>0</v>
      </c>
      <c r="X923" s="210" t="str">
        <f t="shared" si="551"/>
        <v>-</v>
      </c>
      <c r="Y923" s="210" t="e">
        <f>IF(X923, MATCH(J923, Y!$F$62:$H$62, 0), 0)</f>
        <v>#VALUE!</v>
      </c>
      <c r="Z923" s="210" cm="1">
        <f t="array" ref="Z923">IFERROR(IF($X923, INDEX(Appliances, $W923, $Y923+3), 0), 0)</f>
        <v>0</v>
      </c>
      <c r="AA923" s="64"/>
      <c r="AB923" s="211" t="b">
        <f t="shared" si="563"/>
        <v>0</v>
      </c>
      <c r="AC923" s="211" cm="1">
        <f t="array" ref="AC923">IF($AB923, INDEX(Appliances, $W923, 9), 0)</f>
        <v>0</v>
      </c>
      <c r="AD923" s="211" cm="1">
        <f t="array" ref="AD923">IF($AB923, INDEX(Appliances, $W923, 10), 0)</f>
        <v>0</v>
      </c>
      <c r="AE923" s="212">
        <f t="shared" si="552"/>
        <v>0</v>
      </c>
      <c r="AF923" s="213">
        <f t="shared" si="553"/>
        <v>0</v>
      </c>
      <c r="AG923" s="222" t="str">
        <f t="shared" si="554"/>
        <v>-</v>
      </c>
      <c r="AH923" s="210">
        <f>_xlfn.MAXIFS(Y!$F$61:$J$61, Y!$F$61:$J$61, "&lt;="&amp;AG923)</f>
        <v>0</v>
      </c>
      <c r="AI923" s="210" cm="1">
        <f t="array" ref="AI923">IFERROR(IF(AE923&gt;0, INDEX(Appliances, $W923, MATCH($AH923, Y!$F$61:$J$61, 0)+3),0), 0)</f>
        <v>0</v>
      </c>
      <c r="AJ923" s="64"/>
      <c r="AK923" s="211" t="b">
        <f t="shared" si="564"/>
        <v>0</v>
      </c>
      <c r="AL923" s="211" cm="1">
        <f t="array" ref="AL923">IF($AK923, INDEX(Appliances, $W923, 9), 0)</f>
        <v>0</v>
      </c>
      <c r="AM923" s="211" cm="1">
        <f t="array" ref="AM923">IF($AK923, INDEX(Appliances, $W923, 10), 0)</f>
        <v>0</v>
      </c>
      <c r="AN923" s="212">
        <f t="shared" si="555"/>
        <v>0</v>
      </c>
      <c r="AO923" s="213">
        <f t="shared" si="556"/>
        <v>0</v>
      </c>
      <c r="AP923" s="222" t="str">
        <f t="shared" si="557"/>
        <v>-</v>
      </c>
      <c r="AQ923" s="210">
        <f>_xlfn.MAXIFS(Y!$F$61:$J$61, Y!$F$61:$J$61, "&lt;="&amp;AP923)</f>
        <v>0</v>
      </c>
      <c r="AR923" s="210" cm="1">
        <f t="array" ref="AR923">IFERROR(IF(AN923&gt;0, INDEX(Appliances, $W923, MATCH($AQ923, Y!$F$61:$J$61, 0)+3),0), 0)</f>
        <v>0</v>
      </c>
      <c r="AS923" s="64"/>
      <c r="AT923" s="211" t="b">
        <f t="shared" si="565"/>
        <v>0</v>
      </c>
      <c r="AU923" s="211">
        <f t="shared" si="546"/>
        <v>0</v>
      </c>
      <c r="AV923" s="211">
        <f t="shared" si="547"/>
        <v>0</v>
      </c>
      <c r="AW923" s="212">
        <f t="shared" si="558"/>
        <v>0</v>
      </c>
      <c r="AX923" s="213">
        <f t="shared" si="559"/>
        <v>0</v>
      </c>
      <c r="AY923" s="222" t="str">
        <f t="shared" si="560"/>
        <v>-</v>
      </c>
      <c r="AZ923" s="210">
        <f>_xlfn.MAXIFS(Y!$F$61:$J$61, Y!$F$61:$J$61, "&lt;="&amp;AY923)</f>
        <v>0</v>
      </c>
      <c r="BA923" s="210" cm="1">
        <f t="array" ref="BA923">IFERROR(IF(AW923&gt;0, INDEX(Appliances, $W923, MATCH($AQ923, Y!$F$61:$J$61, 0)+3),0), 0)</f>
        <v>0</v>
      </c>
      <c r="BB923" s="64"/>
    </row>
    <row r="924" spans="1:54" s="264" customFormat="1" ht="12" x14ac:dyDescent="0.2">
      <c r="A924" s="64"/>
      <c r="B924" s="251">
        <v>902</v>
      </c>
      <c r="C924" s="255"/>
      <c r="D924" s="255"/>
      <c r="E924" s="256"/>
      <c r="F924" s="257" t="str">
        <f>IFERROR(VLOOKUP(E924, Z!$A$2:$C$4127, 3, FALSE), "")</f>
        <v/>
      </c>
      <c r="G924" s="258"/>
      <c r="H924" s="255"/>
      <c r="I924" s="255"/>
      <c r="J924" s="256"/>
      <c r="K924" s="259"/>
      <c r="L924" s="260"/>
      <c r="M924" s="253">
        <f t="shared" si="562"/>
        <v>0</v>
      </c>
      <c r="N924" s="261"/>
      <c r="O924" s="260"/>
      <c r="P924" s="253">
        <f t="shared" si="548"/>
        <v>0</v>
      </c>
      <c r="Q924" s="261"/>
      <c r="R924" s="260"/>
      <c r="S924" s="262">
        <f t="shared" si="549"/>
        <v>0</v>
      </c>
      <c r="T924" s="268"/>
      <c r="U924" s="263">
        <f t="shared" si="550"/>
        <v>0</v>
      </c>
      <c r="V924" s="64"/>
      <c r="W924" s="210">
        <f t="shared" si="561"/>
        <v>0</v>
      </c>
      <c r="X924" s="210" t="str">
        <f t="shared" si="551"/>
        <v>-</v>
      </c>
      <c r="Y924" s="210" t="e">
        <f>IF(X924, MATCH(J924, Y!$F$62:$H$62, 0), 0)</f>
        <v>#VALUE!</v>
      </c>
      <c r="Z924" s="210" cm="1">
        <f t="array" ref="Z924">IFERROR(IF($X924, INDEX(Appliances, $W924, $Y924+3), 0), 0)</f>
        <v>0</v>
      </c>
      <c r="AA924" s="64"/>
      <c r="AB924" s="211" t="b">
        <f t="shared" si="563"/>
        <v>0</v>
      </c>
      <c r="AC924" s="211" cm="1">
        <f t="array" ref="AC924">IF($AB924, INDEX(Appliances, $W924, 9), 0)</f>
        <v>0</v>
      </c>
      <c r="AD924" s="211" cm="1">
        <f t="array" ref="AD924">IF($AB924, INDEX(Appliances, $W924, 10), 0)</f>
        <v>0</v>
      </c>
      <c r="AE924" s="212">
        <f t="shared" si="552"/>
        <v>0</v>
      </c>
      <c r="AF924" s="213">
        <f t="shared" si="553"/>
        <v>0</v>
      </c>
      <c r="AG924" s="222" t="str">
        <f t="shared" si="554"/>
        <v>-</v>
      </c>
      <c r="AH924" s="210">
        <f>_xlfn.MAXIFS(Y!$F$61:$J$61, Y!$F$61:$J$61, "&lt;="&amp;AG924)</f>
        <v>0</v>
      </c>
      <c r="AI924" s="210" cm="1">
        <f t="array" ref="AI924">IFERROR(IF(AE924&gt;0, INDEX(Appliances, $W924, MATCH($AH924, Y!$F$61:$J$61, 0)+3),0), 0)</f>
        <v>0</v>
      </c>
      <c r="AJ924" s="64"/>
      <c r="AK924" s="211" t="b">
        <f t="shared" si="564"/>
        <v>0</v>
      </c>
      <c r="AL924" s="211" cm="1">
        <f t="array" ref="AL924">IF($AK924, INDEX(Appliances, $W924, 9), 0)</f>
        <v>0</v>
      </c>
      <c r="AM924" s="211" cm="1">
        <f t="array" ref="AM924">IF($AK924, INDEX(Appliances, $W924, 10), 0)</f>
        <v>0</v>
      </c>
      <c r="AN924" s="212">
        <f t="shared" si="555"/>
        <v>0</v>
      </c>
      <c r="AO924" s="213">
        <f t="shared" si="556"/>
        <v>0</v>
      </c>
      <c r="AP924" s="222" t="str">
        <f t="shared" si="557"/>
        <v>-</v>
      </c>
      <c r="AQ924" s="210">
        <f>_xlfn.MAXIFS(Y!$F$61:$J$61, Y!$F$61:$J$61, "&lt;="&amp;AP924)</f>
        <v>0</v>
      </c>
      <c r="AR924" s="210" cm="1">
        <f t="array" ref="AR924">IFERROR(IF(AN924&gt;0, INDEX(Appliances, $W924, MATCH($AQ924, Y!$F$61:$J$61, 0)+3),0), 0)</f>
        <v>0</v>
      </c>
      <c r="AS924" s="64"/>
      <c r="AT924" s="211" t="b">
        <f t="shared" si="565"/>
        <v>0</v>
      </c>
      <c r="AU924" s="211">
        <f t="shared" si="546"/>
        <v>0</v>
      </c>
      <c r="AV924" s="211">
        <f t="shared" si="547"/>
        <v>0</v>
      </c>
      <c r="AW924" s="212">
        <f t="shared" si="558"/>
        <v>0</v>
      </c>
      <c r="AX924" s="213">
        <f t="shared" si="559"/>
        <v>0</v>
      </c>
      <c r="AY924" s="222" t="str">
        <f t="shared" si="560"/>
        <v>-</v>
      </c>
      <c r="AZ924" s="210">
        <f>_xlfn.MAXIFS(Y!$F$61:$J$61, Y!$F$61:$J$61, "&lt;="&amp;AY924)</f>
        <v>0</v>
      </c>
      <c r="BA924" s="210" cm="1">
        <f t="array" ref="BA924">IFERROR(IF(AW924&gt;0, INDEX(Appliances, $W924, MATCH($AQ924, Y!$F$61:$J$61, 0)+3),0), 0)</f>
        <v>0</v>
      </c>
      <c r="BB924" s="64"/>
    </row>
    <row r="925" spans="1:54" s="264" customFormat="1" ht="12" x14ac:dyDescent="0.2">
      <c r="A925" s="64"/>
      <c r="B925" s="251">
        <v>903</v>
      </c>
      <c r="C925" s="255"/>
      <c r="D925" s="255"/>
      <c r="E925" s="256"/>
      <c r="F925" s="257" t="str">
        <f>IFERROR(VLOOKUP(E925, Z!$A$2:$C$4127, 3, FALSE), "")</f>
        <v/>
      </c>
      <c r="G925" s="258"/>
      <c r="H925" s="255"/>
      <c r="I925" s="255"/>
      <c r="J925" s="256"/>
      <c r="K925" s="259"/>
      <c r="L925" s="260"/>
      <c r="M925" s="253">
        <f t="shared" si="562"/>
        <v>0</v>
      </c>
      <c r="N925" s="261"/>
      <c r="O925" s="260"/>
      <c r="P925" s="253">
        <f t="shared" si="548"/>
        <v>0</v>
      </c>
      <c r="Q925" s="261"/>
      <c r="R925" s="260"/>
      <c r="S925" s="262">
        <f t="shared" si="549"/>
        <v>0</v>
      </c>
      <c r="T925" s="268"/>
      <c r="U925" s="263">
        <f t="shared" si="550"/>
        <v>0</v>
      </c>
      <c r="V925" s="64"/>
      <c r="W925" s="210">
        <f t="shared" si="561"/>
        <v>0</v>
      </c>
      <c r="X925" s="210" t="str">
        <f t="shared" si="551"/>
        <v>-</v>
      </c>
      <c r="Y925" s="210" t="e">
        <f>IF(X925, MATCH(J925, Y!$F$62:$H$62, 0), 0)</f>
        <v>#VALUE!</v>
      </c>
      <c r="Z925" s="210" cm="1">
        <f t="array" ref="Z925">IFERROR(IF($X925, INDEX(Appliances, $W925, $Y925+3), 0), 0)</f>
        <v>0</v>
      </c>
      <c r="AA925" s="64"/>
      <c r="AB925" s="211" t="b">
        <f t="shared" si="563"/>
        <v>0</v>
      </c>
      <c r="AC925" s="211" cm="1">
        <f t="array" ref="AC925">IF($AB925, INDEX(Appliances, $W925, 9), 0)</f>
        <v>0</v>
      </c>
      <c r="AD925" s="211" cm="1">
        <f t="array" ref="AD925">IF($AB925, INDEX(Appliances, $W925, 10), 0)</f>
        <v>0</v>
      </c>
      <c r="AE925" s="212">
        <f t="shared" si="552"/>
        <v>0</v>
      </c>
      <c r="AF925" s="213">
        <f t="shared" si="553"/>
        <v>0</v>
      </c>
      <c r="AG925" s="222" t="str">
        <f t="shared" si="554"/>
        <v>-</v>
      </c>
      <c r="AH925" s="210">
        <f>_xlfn.MAXIFS(Y!$F$61:$J$61, Y!$F$61:$J$61, "&lt;="&amp;AG925)</f>
        <v>0</v>
      </c>
      <c r="AI925" s="210" cm="1">
        <f t="array" ref="AI925">IFERROR(IF(AE925&gt;0, INDEX(Appliances, $W925, MATCH($AH925, Y!$F$61:$J$61, 0)+3),0), 0)</f>
        <v>0</v>
      </c>
      <c r="AJ925" s="64"/>
      <c r="AK925" s="211" t="b">
        <f t="shared" si="564"/>
        <v>0</v>
      </c>
      <c r="AL925" s="211" cm="1">
        <f t="array" ref="AL925">IF($AK925, INDEX(Appliances, $W925, 9), 0)</f>
        <v>0</v>
      </c>
      <c r="AM925" s="211" cm="1">
        <f t="array" ref="AM925">IF($AK925, INDEX(Appliances, $W925, 10), 0)</f>
        <v>0</v>
      </c>
      <c r="AN925" s="212">
        <f t="shared" si="555"/>
        <v>0</v>
      </c>
      <c r="AO925" s="213">
        <f t="shared" si="556"/>
        <v>0</v>
      </c>
      <c r="AP925" s="222" t="str">
        <f t="shared" si="557"/>
        <v>-</v>
      </c>
      <c r="AQ925" s="210">
        <f>_xlfn.MAXIFS(Y!$F$61:$J$61, Y!$F$61:$J$61, "&lt;="&amp;AP925)</f>
        <v>0</v>
      </c>
      <c r="AR925" s="210" cm="1">
        <f t="array" ref="AR925">IFERROR(IF(AN925&gt;0, INDEX(Appliances, $W925, MATCH($AQ925, Y!$F$61:$J$61, 0)+3),0), 0)</f>
        <v>0</v>
      </c>
      <c r="AS925" s="64"/>
      <c r="AT925" s="211" t="b">
        <f t="shared" si="565"/>
        <v>0</v>
      </c>
      <c r="AU925" s="211">
        <f t="shared" si="546"/>
        <v>0</v>
      </c>
      <c r="AV925" s="211">
        <f t="shared" si="547"/>
        <v>0</v>
      </c>
      <c r="AW925" s="212">
        <f t="shared" si="558"/>
        <v>0</v>
      </c>
      <c r="AX925" s="213">
        <f t="shared" si="559"/>
        <v>0</v>
      </c>
      <c r="AY925" s="222" t="str">
        <f t="shared" si="560"/>
        <v>-</v>
      </c>
      <c r="AZ925" s="210">
        <f>_xlfn.MAXIFS(Y!$F$61:$J$61, Y!$F$61:$J$61, "&lt;="&amp;AY925)</f>
        <v>0</v>
      </c>
      <c r="BA925" s="210" cm="1">
        <f t="array" ref="BA925">IFERROR(IF(AW925&gt;0, INDEX(Appliances, $W925, MATCH($AQ925, Y!$F$61:$J$61, 0)+3),0), 0)</f>
        <v>0</v>
      </c>
      <c r="BB925" s="64"/>
    </row>
    <row r="926" spans="1:54" s="264" customFormat="1" ht="12" x14ac:dyDescent="0.2">
      <c r="A926" s="64"/>
      <c r="B926" s="251">
        <v>904</v>
      </c>
      <c r="C926" s="255"/>
      <c r="D926" s="255"/>
      <c r="E926" s="256"/>
      <c r="F926" s="257" t="str">
        <f>IFERROR(VLOOKUP(E926, Z!$A$2:$C$4127, 3, FALSE), "")</f>
        <v/>
      </c>
      <c r="G926" s="258"/>
      <c r="H926" s="255"/>
      <c r="I926" s="255"/>
      <c r="J926" s="256"/>
      <c r="K926" s="259"/>
      <c r="L926" s="260"/>
      <c r="M926" s="253">
        <f t="shared" si="562"/>
        <v>0</v>
      </c>
      <c r="N926" s="261"/>
      <c r="O926" s="260"/>
      <c r="P926" s="253">
        <f t="shared" si="548"/>
        <v>0</v>
      </c>
      <c r="Q926" s="261"/>
      <c r="R926" s="260"/>
      <c r="S926" s="262">
        <f t="shared" si="549"/>
        <v>0</v>
      </c>
      <c r="T926" s="268"/>
      <c r="U926" s="263">
        <f t="shared" si="550"/>
        <v>0</v>
      </c>
      <c r="V926" s="64"/>
      <c r="W926" s="210">
        <f t="shared" si="561"/>
        <v>0</v>
      </c>
      <c r="X926" s="210" t="str">
        <f t="shared" si="551"/>
        <v>-</v>
      </c>
      <c r="Y926" s="210" t="e">
        <f>IF(X926, MATCH(J926, Y!$F$62:$H$62, 0), 0)</f>
        <v>#VALUE!</v>
      </c>
      <c r="Z926" s="210" cm="1">
        <f t="array" ref="Z926">IFERROR(IF($X926, INDEX(Appliances, $W926, $Y926+3), 0), 0)</f>
        <v>0</v>
      </c>
      <c r="AA926" s="64"/>
      <c r="AB926" s="211" t="b">
        <f t="shared" si="563"/>
        <v>0</v>
      </c>
      <c r="AC926" s="211" cm="1">
        <f t="array" ref="AC926">IF($AB926, INDEX(Appliances, $W926, 9), 0)</f>
        <v>0</v>
      </c>
      <c r="AD926" s="211" cm="1">
        <f t="array" ref="AD926">IF($AB926, INDEX(Appliances, $W926, 10), 0)</f>
        <v>0</v>
      </c>
      <c r="AE926" s="212">
        <f t="shared" si="552"/>
        <v>0</v>
      </c>
      <c r="AF926" s="213">
        <f t="shared" si="553"/>
        <v>0</v>
      </c>
      <c r="AG926" s="222" t="str">
        <f t="shared" si="554"/>
        <v>-</v>
      </c>
      <c r="AH926" s="210">
        <f>_xlfn.MAXIFS(Y!$F$61:$J$61, Y!$F$61:$J$61, "&lt;="&amp;AG926)</f>
        <v>0</v>
      </c>
      <c r="AI926" s="210" cm="1">
        <f t="array" ref="AI926">IFERROR(IF(AE926&gt;0, INDEX(Appliances, $W926, MATCH($AH926, Y!$F$61:$J$61, 0)+3),0), 0)</f>
        <v>0</v>
      </c>
      <c r="AJ926" s="64"/>
      <c r="AK926" s="211" t="b">
        <f t="shared" si="564"/>
        <v>0</v>
      </c>
      <c r="AL926" s="211" cm="1">
        <f t="array" ref="AL926">IF($AK926, INDEX(Appliances, $W926, 9), 0)</f>
        <v>0</v>
      </c>
      <c r="AM926" s="211" cm="1">
        <f t="array" ref="AM926">IF($AK926, INDEX(Appliances, $W926, 10), 0)</f>
        <v>0</v>
      </c>
      <c r="AN926" s="212">
        <f t="shared" si="555"/>
        <v>0</v>
      </c>
      <c r="AO926" s="213">
        <f t="shared" si="556"/>
        <v>0</v>
      </c>
      <c r="AP926" s="222" t="str">
        <f t="shared" si="557"/>
        <v>-</v>
      </c>
      <c r="AQ926" s="210">
        <f>_xlfn.MAXIFS(Y!$F$61:$J$61, Y!$F$61:$J$61, "&lt;="&amp;AP926)</f>
        <v>0</v>
      </c>
      <c r="AR926" s="210" cm="1">
        <f t="array" ref="AR926">IFERROR(IF(AN926&gt;0, INDEX(Appliances, $W926, MATCH($AQ926, Y!$F$61:$J$61, 0)+3),0), 0)</f>
        <v>0</v>
      </c>
      <c r="AS926" s="64"/>
      <c r="AT926" s="211" t="b">
        <f t="shared" si="565"/>
        <v>0</v>
      </c>
      <c r="AU926" s="211">
        <f t="shared" si="546"/>
        <v>0</v>
      </c>
      <c r="AV926" s="211">
        <f t="shared" si="547"/>
        <v>0</v>
      </c>
      <c r="AW926" s="212">
        <f t="shared" si="558"/>
        <v>0</v>
      </c>
      <c r="AX926" s="213">
        <f t="shared" si="559"/>
        <v>0</v>
      </c>
      <c r="AY926" s="222" t="str">
        <f t="shared" si="560"/>
        <v>-</v>
      </c>
      <c r="AZ926" s="210">
        <f>_xlfn.MAXIFS(Y!$F$61:$J$61, Y!$F$61:$J$61, "&lt;="&amp;AY926)</f>
        <v>0</v>
      </c>
      <c r="BA926" s="210" cm="1">
        <f t="array" ref="BA926">IFERROR(IF(AW926&gt;0, INDEX(Appliances, $W926, MATCH($AQ926, Y!$F$61:$J$61, 0)+3),0), 0)</f>
        <v>0</v>
      </c>
      <c r="BB926" s="64"/>
    </row>
    <row r="927" spans="1:54" s="264" customFormat="1" ht="12" x14ac:dyDescent="0.2">
      <c r="A927" s="64"/>
      <c r="B927" s="251">
        <v>905</v>
      </c>
      <c r="C927" s="255"/>
      <c r="D927" s="255"/>
      <c r="E927" s="256"/>
      <c r="F927" s="257" t="str">
        <f>IFERROR(VLOOKUP(E927, Z!$A$2:$C$4127, 3, FALSE), "")</f>
        <v/>
      </c>
      <c r="G927" s="258"/>
      <c r="H927" s="255"/>
      <c r="I927" s="255"/>
      <c r="J927" s="256"/>
      <c r="K927" s="259"/>
      <c r="L927" s="260"/>
      <c r="M927" s="253">
        <f t="shared" si="562"/>
        <v>0</v>
      </c>
      <c r="N927" s="261"/>
      <c r="O927" s="260"/>
      <c r="P927" s="253">
        <f t="shared" si="548"/>
        <v>0</v>
      </c>
      <c r="Q927" s="261"/>
      <c r="R927" s="260"/>
      <c r="S927" s="262">
        <f t="shared" si="549"/>
        <v>0</v>
      </c>
      <c r="T927" s="268"/>
      <c r="U927" s="263">
        <f t="shared" si="550"/>
        <v>0</v>
      </c>
      <c r="V927" s="64"/>
      <c r="W927" s="210">
        <f t="shared" si="561"/>
        <v>0</v>
      </c>
      <c r="X927" s="210" t="str">
        <f t="shared" si="551"/>
        <v>-</v>
      </c>
      <c r="Y927" s="210" t="e">
        <f>IF(X927, MATCH(J927, Y!$F$62:$H$62, 0), 0)</f>
        <v>#VALUE!</v>
      </c>
      <c r="Z927" s="210" cm="1">
        <f t="array" ref="Z927">IFERROR(IF($X927, INDEX(Appliances, $W927, $Y927+3), 0), 0)</f>
        <v>0</v>
      </c>
      <c r="AA927" s="64"/>
      <c r="AB927" s="211" t="b">
        <f t="shared" si="563"/>
        <v>0</v>
      </c>
      <c r="AC927" s="211" cm="1">
        <f t="array" ref="AC927">IF($AB927, INDEX(Appliances, $W927, 9), 0)</f>
        <v>0</v>
      </c>
      <c r="AD927" s="211" cm="1">
        <f t="array" ref="AD927">IF($AB927, INDEX(Appliances, $W927, 10), 0)</f>
        <v>0</v>
      </c>
      <c r="AE927" s="212">
        <f t="shared" si="552"/>
        <v>0</v>
      </c>
      <c r="AF927" s="213">
        <f t="shared" si="553"/>
        <v>0</v>
      </c>
      <c r="AG927" s="222" t="str">
        <f t="shared" si="554"/>
        <v>-</v>
      </c>
      <c r="AH927" s="210">
        <f>_xlfn.MAXIFS(Y!$F$61:$J$61, Y!$F$61:$J$61, "&lt;="&amp;AG927)</f>
        <v>0</v>
      </c>
      <c r="AI927" s="210" cm="1">
        <f t="array" ref="AI927">IFERROR(IF(AE927&gt;0, INDEX(Appliances, $W927, MATCH($AH927, Y!$F$61:$J$61, 0)+3),0), 0)</f>
        <v>0</v>
      </c>
      <c r="AJ927" s="64"/>
      <c r="AK927" s="211" t="b">
        <f t="shared" si="564"/>
        <v>0</v>
      </c>
      <c r="AL927" s="211" cm="1">
        <f t="array" ref="AL927">IF($AK927, INDEX(Appliances, $W927, 9), 0)</f>
        <v>0</v>
      </c>
      <c r="AM927" s="211" cm="1">
        <f t="array" ref="AM927">IF($AK927, INDEX(Appliances, $W927, 10), 0)</f>
        <v>0</v>
      </c>
      <c r="AN927" s="212">
        <f t="shared" si="555"/>
        <v>0</v>
      </c>
      <c r="AO927" s="213">
        <f t="shared" si="556"/>
        <v>0</v>
      </c>
      <c r="AP927" s="222" t="str">
        <f t="shared" si="557"/>
        <v>-</v>
      </c>
      <c r="AQ927" s="210">
        <f>_xlfn.MAXIFS(Y!$F$61:$J$61, Y!$F$61:$J$61, "&lt;="&amp;AP927)</f>
        <v>0</v>
      </c>
      <c r="AR927" s="210" cm="1">
        <f t="array" ref="AR927">IFERROR(IF(AN927&gt;0, INDEX(Appliances, $W927, MATCH($AQ927, Y!$F$61:$J$61, 0)+3),0), 0)</f>
        <v>0</v>
      </c>
      <c r="AS927" s="64"/>
      <c r="AT927" s="211" t="b">
        <f t="shared" si="565"/>
        <v>0</v>
      </c>
      <c r="AU927" s="211">
        <f t="shared" si="546"/>
        <v>0</v>
      </c>
      <c r="AV927" s="211">
        <f t="shared" si="547"/>
        <v>0</v>
      </c>
      <c r="AW927" s="212">
        <f t="shared" si="558"/>
        <v>0</v>
      </c>
      <c r="AX927" s="213">
        <f t="shared" si="559"/>
        <v>0</v>
      </c>
      <c r="AY927" s="222" t="str">
        <f t="shared" si="560"/>
        <v>-</v>
      </c>
      <c r="AZ927" s="210">
        <f>_xlfn.MAXIFS(Y!$F$61:$J$61, Y!$F$61:$J$61, "&lt;="&amp;AY927)</f>
        <v>0</v>
      </c>
      <c r="BA927" s="210" cm="1">
        <f t="array" ref="BA927">IFERROR(IF(AW927&gt;0, INDEX(Appliances, $W927, MATCH($AQ927, Y!$F$61:$J$61, 0)+3),0), 0)</f>
        <v>0</v>
      </c>
      <c r="BB927" s="64"/>
    </row>
    <row r="928" spans="1:54" s="264" customFormat="1" ht="12" x14ac:dyDescent="0.2">
      <c r="A928" s="64"/>
      <c r="B928" s="251">
        <v>906</v>
      </c>
      <c r="C928" s="255"/>
      <c r="D928" s="255"/>
      <c r="E928" s="256"/>
      <c r="F928" s="257" t="str">
        <f>IFERROR(VLOOKUP(E928, Z!$A$2:$C$4127, 3, FALSE), "")</f>
        <v/>
      </c>
      <c r="G928" s="258"/>
      <c r="H928" s="255"/>
      <c r="I928" s="255"/>
      <c r="J928" s="256"/>
      <c r="K928" s="259"/>
      <c r="L928" s="260"/>
      <c r="M928" s="253">
        <f t="shared" si="562"/>
        <v>0</v>
      </c>
      <c r="N928" s="261"/>
      <c r="O928" s="260"/>
      <c r="P928" s="253">
        <f t="shared" si="548"/>
        <v>0</v>
      </c>
      <c r="Q928" s="261"/>
      <c r="R928" s="260"/>
      <c r="S928" s="262">
        <f t="shared" si="549"/>
        <v>0</v>
      </c>
      <c r="T928" s="268"/>
      <c r="U928" s="263">
        <f t="shared" si="550"/>
        <v>0</v>
      </c>
      <c r="V928" s="64"/>
      <c r="W928" s="210">
        <f t="shared" si="561"/>
        <v>0</v>
      </c>
      <c r="X928" s="210" t="str">
        <f t="shared" si="551"/>
        <v>-</v>
      </c>
      <c r="Y928" s="210" t="e">
        <f>IF(X928, MATCH(J928, Y!$F$62:$H$62, 0), 0)</f>
        <v>#VALUE!</v>
      </c>
      <c r="Z928" s="210" cm="1">
        <f t="array" ref="Z928">IFERROR(IF($X928, INDEX(Appliances, $W928, $Y928+3), 0), 0)</f>
        <v>0</v>
      </c>
      <c r="AA928" s="64"/>
      <c r="AB928" s="211" t="b">
        <f t="shared" si="563"/>
        <v>0</v>
      </c>
      <c r="AC928" s="211" cm="1">
        <f t="array" ref="AC928">IF($AB928, INDEX(Appliances, $W928, 9), 0)</f>
        <v>0</v>
      </c>
      <c r="AD928" s="211" cm="1">
        <f t="array" ref="AD928">IF($AB928, INDEX(Appliances, $W928, 10), 0)</f>
        <v>0</v>
      </c>
      <c r="AE928" s="212">
        <f t="shared" si="552"/>
        <v>0</v>
      </c>
      <c r="AF928" s="213">
        <f t="shared" si="553"/>
        <v>0</v>
      </c>
      <c r="AG928" s="222" t="str">
        <f t="shared" si="554"/>
        <v>-</v>
      </c>
      <c r="AH928" s="210">
        <f>_xlfn.MAXIFS(Y!$F$61:$J$61, Y!$F$61:$J$61, "&lt;="&amp;AG928)</f>
        <v>0</v>
      </c>
      <c r="AI928" s="210" cm="1">
        <f t="array" ref="AI928">IFERROR(IF(AE928&gt;0, INDEX(Appliances, $W928, MATCH($AH928, Y!$F$61:$J$61, 0)+3),0), 0)</f>
        <v>0</v>
      </c>
      <c r="AJ928" s="64"/>
      <c r="AK928" s="211" t="b">
        <f t="shared" si="564"/>
        <v>0</v>
      </c>
      <c r="AL928" s="211" cm="1">
        <f t="array" ref="AL928">IF($AK928, INDEX(Appliances, $W928, 9), 0)</f>
        <v>0</v>
      </c>
      <c r="AM928" s="211" cm="1">
        <f t="array" ref="AM928">IF($AK928, INDEX(Appliances, $W928, 10), 0)</f>
        <v>0</v>
      </c>
      <c r="AN928" s="212">
        <f t="shared" si="555"/>
        <v>0</v>
      </c>
      <c r="AO928" s="213">
        <f t="shared" si="556"/>
        <v>0</v>
      </c>
      <c r="AP928" s="222" t="str">
        <f t="shared" si="557"/>
        <v>-</v>
      </c>
      <c r="AQ928" s="210">
        <f>_xlfn.MAXIFS(Y!$F$61:$J$61, Y!$F$61:$J$61, "&lt;="&amp;AP928)</f>
        <v>0</v>
      </c>
      <c r="AR928" s="210" cm="1">
        <f t="array" ref="AR928">IFERROR(IF(AN928&gt;0, INDEX(Appliances, $W928, MATCH($AQ928, Y!$F$61:$J$61, 0)+3),0), 0)</f>
        <v>0</v>
      </c>
      <c r="AS928" s="64"/>
      <c r="AT928" s="211" t="b">
        <f t="shared" si="565"/>
        <v>0</v>
      </c>
      <c r="AU928" s="211">
        <f t="shared" si="546"/>
        <v>0</v>
      </c>
      <c r="AV928" s="211">
        <f t="shared" si="547"/>
        <v>0</v>
      </c>
      <c r="AW928" s="212">
        <f t="shared" si="558"/>
        <v>0</v>
      </c>
      <c r="AX928" s="213">
        <f t="shared" si="559"/>
        <v>0</v>
      </c>
      <c r="AY928" s="222" t="str">
        <f t="shared" si="560"/>
        <v>-</v>
      </c>
      <c r="AZ928" s="210">
        <f>_xlfn.MAXIFS(Y!$F$61:$J$61, Y!$F$61:$J$61, "&lt;="&amp;AY928)</f>
        <v>0</v>
      </c>
      <c r="BA928" s="210" cm="1">
        <f t="array" ref="BA928">IFERROR(IF(AW928&gt;0, INDEX(Appliances, $W928, MATCH($AQ928, Y!$F$61:$J$61, 0)+3),0), 0)</f>
        <v>0</v>
      </c>
      <c r="BB928" s="64"/>
    </row>
    <row r="929" spans="1:54" s="264" customFormat="1" ht="12" x14ac:dyDescent="0.2">
      <c r="A929" s="64"/>
      <c r="B929" s="251">
        <v>907</v>
      </c>
      <c r="C929" s="255"/>
      <c r="D929" s="255"/>
      <c r="E929" s="256"/>
      <c r="F929" s="257" t="str">
        <f>IFERROR(VLOOKUP(E929, Z!$A$2:$C$4127, 3, FALSE), "")</f>
        <v/>
      </c>
      <c r="G929" s="258"/>
      <c r="H929" s="255"/>
      <c r="I929" s="255"/>
      <c r="J929" s="256"/>
      <c r="K929" s="259"/>
      <c r="L929" s="260"/>
      <c r="M929" s="253">
        <f t="shared" si="562"/>
        <v>0</v>
      </c>
      <c r="N929" s="261"/>
      <c r="O929" s="260"/>
      <c r="P929" s="253">
        <f t="shared" si="548"/>
        <v>0</v>
      </c>
      <c r="Q929" s="261"/>
      <c r="R929" s="260"/>
      <c r="S929" s="262">
        <f t="shared" si="549"/>
        <v>0</v>
      </c>
      <c r="T929" s="268"/>
      <c r="U929" s="263">
        <f t="shared" si="550"/>
        <v>0</v>
      </c>
      <c r="V929" s="64"/>
      <c r="W929" s="210">
        <f t="shared" si="561"/>
        <v>0</v>
      </c>
      <c r="X929" s="210" t="str">
        <f t="shared" si="551"/>
        <v>-</v>
      </c>
      <c r="Y929" s="210" t="e">
        <f>IF(X929, MATCH(J929, Y!$F$62:$H$62, 0), 0)</f>
        <v>#VALUE!</v>
      </c>
      <c r="Z929" s="210" cm="1">
        <f t="array" ref="Z929">IFERROR(IF($X929, INDEX(Appliances, $W929, $Y929+3), 0), 0)</f>
        <v>0</v>
      </c>
      <c r="AA929" s="64"/>
      <c r="AB929" s="211" t="b">
        <f t="shared" si="563"/>
        <v>0</v>
      </c>
      <c r="AC929" s="211" cm="1">
        <f t="array" ref="AC929">IF($AB929, INDEX(Appliances, $W929, 9), 0)</f>
        <v>0</v>
      </c>
      <c r="AD929" s="211" cm="1">
        <f t="array" ref="AD929">IF($AB929, INDEX(Appliances, $W929, 10), 0)</f>
        <v>0</v>
      </c>
      <c r="AE929" s="212">
        <f t="shared" si="552"/>
        <v>0</v>
      </c>
      <c r="AF929" s="213">
        <f t="shared" si="553"/>
        <v>0</v>
      </c>
      <c r="AG929" s="222" t="str">
        <f t="shared" si="554"/>
        <v>-</v>
      </c>
      <c r="AH929" s="210">
        <f>_xlfn.MAXIFS(Y!$F$61:$J$61, Y!$F$61:$J$61, "&lt;="&amp;AG929)</f>
        <v>0</v>
      </c>
      <c r="AI929" s="210" cm="1">
        <f t="array" ref="AI929">IFERROR(IF(AE929&gt;0, INDEX(Appliances, $W929, MATCH($AH929, Y!$F$61:$J$61, 0)+3),0), 0)</f>
        <v>0</v>
      </c>
      <c r="AJ929" s="64"/>
      <c r="AK929" s="211" t="b">
        <f t="shared" si="564"/>
        <v>0</v>
      </c>
      <c r="AL929" s="211" cm="1">
        <f t="array" ref="AL929">IF($AK929, INDEX(Appliances, $W929, 9), 0)</f>
        <v>0</v>
      </c>
      <c r="AM929" s="211" cm="1">
        <f t="array" ref="AM929">IF($AK929, INDEX(Appliances, $W929, 10), 0)</f>
        <v>0</v>
      </c>
      <c r="AN929" s="212">
        <f t="shared" si="555"/>
        <v>0</v>
      </c>
      <c r="AO929" s="213">
        <f t="shared" si="556"/>
        <v>0</v>
      </c>
      <c r="AP929" s="222" t="str">
        <f t="shared" si="557"/>
        <v>-</v>
      </c>
      <c r="AQ929" s="210">
        <f>_xlfn.MAXIFS(Y!$F$61:$J$61, Y!$F$61:$J$61, "&lt;="&amp;AP929)</f>
        <v>0</v>
      </c>
      <c r="AR929" s="210" cm="1">
        <f t="array" ref="AR929">IFERROR(IF(AN929&gt;0, INDEX(Appliances, $W929, MATCH($AQ929, Y!$F$61:$J$61, 0)+3),0), 0)</f>
        <v>0</v>
      </c>
      <c r="AS929" s="64"/>
      <c r="AT929" s="211" t="b">
        <f t="shared" si="565"/>
        <v>0</v>
      </c>
      <c r="AU929" s="211">
        <f t="shared" si="546"/>
        <v>0</v>
      </c>
      <c r="AV929" s="211">
        <f t="shared" si="547"/>
        <v>0</v>
      </c>
      <c r="AW929" s="212">
        <f t="shared" si="558"/>
        <v>0</v>
      </c>
      <c r="AX929" s="213">
        <f t="shared" si="559"/>
        <v>0</v>
      </c>
      <c r="AY929" s="222" t="str">
        <f t="shared" si="560"/>
        <v>-</v>
      </c>
      <c r="AZ929" s="210">
        <f>_xlfn.MAXIFS(Y!$F$61:$J$61, Y!$F$61:$J$61, "&lt;="&amp;AY929)</f>
        <v>0</v>
      </c>
      <c r="BA929" s="210" cm="1">
        <f t="array" ref="BA929">IFERROR(IF(AW929&gt;0, INDEX(Appliances, $W929, MATCH($AQ929, Y!$F$61:$J$61, 0)+3),0), 0)</f>
        <v>0</v>
      </c>
      <c r="BB929" s="64"/>
    </row>
    <row r="930" spans="1:54" s="264" customFormat="1" ht="12" x14ac:dyDescent="0.2">
      <c r="A930" s="64"/>
      <c r="B930" s="251">
        <v>908</v>
      </c>
      <c r="C930" s="255"/>
      <c r="D930" s="255"/>
      <c r="E930" s="256"/>
      <c r="F930" s="257" t="str">
        <f>IFERROR(VLOOKUP(E930, Z!$A$2:$C$4127, 3, FALSE), "")</f>
        <v/>
      </c>
      <c r="G930" s="258"/>
      <c r="H930" s="255"/>
      <c r="I930" s="255"/>
      <c r="J930" s="256"/>
      <c r="K930" s="259"/>
      <c r="L930" s="260"/>
      <c r="M930" s="253">
        <f t="shared" si="562"/>
        <v>0</v>
      </c>
      <c r="N930" s="261"/>
      <c r="O930" s="260"/>
      <c r="P930" s="253">
        <f t="shared" si="548"/>
        <v>0</v>
      </c>
      <c r="Q930" s="261"/>
      <c r="R930" s="260"/>
      <c r="S930" s="262">
        <f t="shared" si="549"/>
        <v>0</v>
      </c>
      <c r="T930" s="268"/>
      <c r="U930" s="263">
        <f t="shared" si="550"/>
        <v>0</v>
      </c>
      <c r="V930" s="64"/>
      <c r="W930" s="210">
        <f t="shared" si="561"/>
        <v>0</v>
      </c>
      <c r="X930" s="210" t="str">
        <f t="shared" si="551"/>
        <v>-</v>
      </c>
      <c r="Y930" s="210" t="e">
        <f>IF(X930, MATCH(J930, Y!$F$62:$H$62, 0), 0)</f>
        <v>#VALUE!</v>
      </c>
      <c r="Z930" s="210" cm="1">
        <f t="array" ref="Z930">IFERROR(IF($X930, INDEX(Appliances, $W930, $Y930+3), 0), 0)</f>
        <v>0</v>
      </c>
      <c r="AA930" s="64"/>
      <c r="AB930" s="211" t="b">
        <f t="shared" si="563"/>
        <v>0</v>
      </c>
      <c r="AC930" s="211" cm="1">
        <f t="array" ref="AC930">IF($AB930, INDEX(Appliances, $W930, 9), 0)</f>
        <v>0</v>
      </c>
      <c r="AD930" s="211" cm="1">
        <f t="array" ref="AD930">IF($AB930, INDEX(Appliances, $W930, 10), 0)</f>
        <v>0</v>
      </c>
      <c r="AE930" s="212">
        <f t="shared" si="552"/>
        <v>0</v>
      </c>
      <c r="AF930" s="213">
        <f t="shared" si="553"/>
        <v>0</v>
      </c>
      <c r="AG930" s="222" t="str">
        <f t="shared" si="554"/>
        <v>-</v>
      </c>
      <c r="AH930" s="210">
        <f>_xlfn.MAXIFS(Y!$F$61:$J$61, Y!$F$61:$J$61, "&lt;="&amp;AG930)</f>
        <v>0</v>
      </c>
      <c r="AI930" s="210" cm="1">
        <f t="array" ref="AI930">IFERROR(IF(AE930&gt;0, INDEX(Appliances, $W930, MATCH($AH930, Y!$F$61:$J$61, 0)+3),0), 0)</f>
        <v>0</v>
      </c>
      <c r="AJ930" s="64"/>
      <c r="AK930" s="211" t="b">
        <f t="shared" si="564"/>
        <v>0</v>
      </c>
      <c r="AL930" s="211" cm="1">
        <f t="array" ref="AL930">IF($AK930, INDEX(Appliances, $W930, 9), 0)</f>
        <v>0</v>
      </c>
      <c r="AM930" s="211" cm="1">
        <f t="array" ref="AM930">IF($AK930, INDEX(Appliances, $W930, 10), 0)</f>
        <v>0</v>
      </c>
      <c r="AN930" s="212">
        <f t="shared" si="555"/>
        <v>0</v>
      </c>
      <c r="AO930" s="213">
        <f t="shared" si="556"/>
        <v>0</v>
      </c>
      <c r="AP930" s="222" t="str">
        <f t="shared" si="557"/>
        <v>-</v>
      </c>
      <c r="AQ930" s="210">
        <f>_xlfn.MAXIFS(Y!$F$61:$J$61, Y!$F$61:$J$61, "&lt;="&amp;AP930)</f>
        <v>0</v>
      </c>
      <c r="AR930" s="210" cm="1">
        <f t="array" ref="AR930">IFERROR(IF(AN930&gt;0, INDEX(Appliances, $W930, MATCH($AQ930, Y!$F$61:$J$61, 0)+3),0), 0)</f>
        <v>0</v>
      </c>
      <c r="AS930" s="64"/>
      <c r="AT930" s="211" t="b">
        <f t="shared" si="565"/>
        <v>0</v>
      </c>
      <c r="AU930" s="211">
        <f t="shared" si="546"/>
        <v>0</v>
      </c>
      <c r="AV930" s="211">
        <f t="shared" si="547"/>
        <v>0</v>
      </c>
      <c r="AW930" s="212">
        <f t="shared" si="558"/>
        <v>0</v>
      </c>
      <c r="AX930" s="213">
        <f t="shared" si="559"/>
        <v>0</v>
      </c>
      <c r="AY930" s="222" t="str">
        <f t="shared" si="560"/>
        <v>-</v>
      </c>
      <c r="AZ930" s="210">
        <f>_xlfn.MAXIFS(Y!$F$61:$J$61, Y!$F$61:$J$61, "&lt;="&amp;AY930)</f>
        <v>0</v>
      </c>
      <c r="BA930" s="210" cm="1">
        <f t="array" ref="BA930">IFERROR(IF(AW930&gt;0, INDEX(Appliances, $W930, MATCH($AQ930, Y!$F$61:$J$61, 0)+3),0), 0)</f>
        <v>0</v>
      </c>
      <c r="BB930" s="64"/>
    </row>
    <row r="931" spans="1:54" s="264" customFormat="1" ht="12" x14ac:dyDescent="0.2">
      <c r="A931" s="64"/>
      <c r="B931" s="251">
        <v>909</v>
      </c>
      <c r="C931" s="255"/>
      <c r="D931" s="255"/>
      <c r="E931" s="256"/>
      <c r="F931" s="257" t="str">
        <f>IFERROR(VLOOKUP(E931, Z!$A$2:$C$4127, 3, FALSE), "")</f>
        <v/>
      </c>
      <c r="G931" s="258"/>
      <c r="H931" s="255"/>
      <c r="I931" s="255"/>
      <c r="J931" s="256"/>
      <c r="K931" s="259"/>
      <c r="L931" s="260"/>
      <c r="M931" s="253">
        <f t="shared" si="562"/>
        <v>0</v>
      </c>
      <c r="N931" s="261"/>
      <c r="O931" s="260"/>
      <c r="P931" s="253">
        <f t="shared" si="548"/>
        <v>0</v>
      </c>
      <c r="Q931" s="261"/>
      <c r="R931" s="260"/>
      <c r="S931" s="262">
        <f t="shared" si="549"/>
        <v>0</v>
      </c>
      <c r="T931" s="268"/>
      <c r="U931" s="263">
        <f t="shared" si="550"/>
        <v>0</v>
      </c>
      <c r="V931" s="64"/>
      <c r="W931" s="210">
        <f t="shared" si="561"/>
        <v>0</v>
      </c>
      <c r="X931" s="210" t="str">
        <f t="shared" si="551"/>
        <v>-</v>
      </c>
      <c r="Y931" s="210" t="e">
        <f>IF(X931, MATCH(J931, Y!$F$62:$H$62, 0), 0)</f>
        <v>#VALUE!</v>
      </c>
      <c r="Z931" s="210" cm="1">
        <f t="array" ref="Z931">IFERROR(IF($X931, INDEX(Appliances, $W931, $Y931+3), 0), 0)</f>
        <v>0</v>
      </c>
      <c r="AA931" s="64"/>
      <c r="AB931" s="211" t="b">
        <f t="shared" si="563"/>
        <v>0</v>
      </c>
      <c r="AC931" s="211" cm="1">
        <f t="array" ref="AC931">IF($AB931, INDEX(Appliances, $W931, 9), 0)</f>
        <v>0</v>
      </c>
      <c r="AD931" s="211" cm="1">
        <f t="array" ref="AD931">IF($AB931, INDEX(Appliances, $W931, 10), 0)</f>
        <v>0</v>
      </c>
      <c r="AE931" s="212">
        <f t="shared" si="552"/>
        <v>0</v>
      </c>
      <c r="AF931" s="213">
        <f t="shared" si="553"/>
        <v>0</v>
      </c>
      <c r="AG931" s="222" t="str">
        <f t="shared" si="554"/>
        <v>-</v>
      </c>
      <c r="AH931" s="210">
        <f>_xlfn.MAXIFS(Y!$F$61:$J$61, Y!$F$61:$J$61, "&lt;="&amp;AG931)</f>
        <v>0</v>
      </c>
      <c r="AI931" s="210" cm="1">
        <f t="array" ref="AI931">IFERROR(IF(AE931&gt;0, INDEX(Appliances, $W931, MATCH($AH931, Y!$F$61:$J$61, 0)+3),0), 0)</f>
        <v>0</v>
      </c>
      <c r="AJ931" s="64"/>
      <c r="AK931" s="211" t="b">
        <f t="shared" si="564"/>
        <v>0</v>
      </c>
      <c r="AL931" s="211" cm="1">
        <f t="array" ref="AL931">IF($AK931, INDEX(Appliances, $W931, 9), 0)</f>
        <v>0</v>
      </c>
      <c r="AM931" s="211" cm="1">
        <f t="array" ref="AM931">IF($AK931, INDEX(Appliances, $W931, 10), 0)</f>
        <v>0</v>
      </c>
      <c r="AN931" s="212">
        <f t="shared" si="555"/>
        <v>0</v>
      </c>
      <c r="AO931" s="213">
        <f t="shared" si="556"/>
        <v>0</v>
      </c>
      <c r="AP931" s="222" t="str">
        <f t="shared" si="557"/>
        <v>-</v>
      </c>
      <c r="AQ931" s="210">
        <f>_xlfn.MAXIFS(Y!$F$61:$J$61, Y!$F$61:$J$61, "&lt;="&amp;AP931)</f>
        <v>0</v>
      </c>
      <c r="AR931" s="210" cm="1">
        <f t="array" ref="AR931">IFERROR(IF(AN931&gt;0, INDEX(Appliances, $W931, MATCH($AQ931, Y!$F$61:$J$61, 0)+3),0), 0)</f>
        <v>0</v>
      </c>
      <c r="AS931" s="64"/>
      <c r="AT931" s="211" t="b">
        <f t="shared" si="565"/>
        <v>0</v>
      </c>
      <c r="AU931" s="211">
        <f t="shared" si="546"/>
        <v>0</v>
      </c>
      <c r="AV931" s="211">
        <f t="shared" si="547"/>
        <v>0</v>
      </c>
      <c r="AW931" s="212">
        <f t="shared" si="558"/>
        <v>0</v>
      </c>
      <c r="AX931" s="213">
        <f t="shared" si="559"/>
        <v>0</v>
      </c>
      <c r="AY931" s="222" t="str">
        <f t="shared" si="560"/>
        <v>-</v>
      </c>
      <c r="AZ931" s="210">
        <f>_xlfn.MAXIFS(Y!$F$61:$J$61, Y!$F$61:$J$61, "&lt;="&amp;AY931)</f>
        <v>0</v>
      </c>
      <c r="BA931" s="210" cm="1">
        <f t="array" ref="BA931">IFERROR(IF(AW931&gt;0, INDEX(Appliances, $W931, MATCH($AQ931, Y!$F$61:$J$61, 0)+3),0), 0)</f>
        <v>0</v>
      </c>
      <c r="BB931" s="64"/>
    </row>
    <row r="932" spans="1:54" s="264" customFormat="1" ht="12" x14ac:dyDescent="0.2">
      <c r="A932" s="64"/>
      <c r="B932" s="251">
        <v>910</v>
      </c>
      <c r="C932" s="255"/>
      <c r="D932" s="255"/>
      <c r="E932" s="256"/>
      <c r="F932" s="257" t="str">
        <f>IFERROR(VLOOKUP(E932, Z!$A$2:$C$4127, 3, FALSE), "")</f>
        <v/>
      </c>
      <c r="G932" s="258"/>
      <c r="H932" s="255"/>
      <c r="I932" s="255"/>
      <c r="J932" s="256"/>
      <c r="K932" s="259"/>
      <c r="L932" s="260"/>
      <c r="M932" s="253">
        <f t="shared" si="562"/>
        <v>0</v>
      </c>
      <c r="N932" s="261"/>
      <c r="O932" s="260"/>
      <c r="P932" s="253">
        <f t="shared" si="548"/>
        <v>0</v>
      </c>
      <c r="Q932" s="261"/>
      <c r="R932" s="260"/>
      <c r="S932" s="262">
        <f t="shared" si="549"/>
        <v>0</v>
      </c>
      <c r="T932" s="268"/>
      <c r="U932" s="263">
        <f t="shared" si="550"/>
        <v>0</v>
      </c>
      <c r="V932" s="64"/>
      <c r="W932" s="210">
        <f t="shared" si="561"/>
        <v>0</v>
      </c>
      <c r="X932" s="210" t="str">
        <f t="shared" si="551"/>
        <v>-</v>
      </c>
      <c r="Y932" s="210" t="e">
        <f>IF(X932, MATCH(J932, Y!$F$62:$H$62, 0), 0)</f>
        <v>#VALUE!</v>
      </c>
      <c r="Z932" s="210" cm="1">
        <f t="array" ref="Z932">IFERROR(IF($X932, INDEX(Appliances, $W932, $Y932+3), 0), 0)</f>
        <v>0</v>
      </c>
      <c r="AA932" s="64"/>
      <c r="AB932" s="211" t="b">
        <f t="shared" si="563"/>
        <v>0</v>
      </c>
      <c r="AC932" s="211" cm="1">
        <f t="array" ref="AC932">IF($AB932, INDEX(Appliances, $W932, 9), 0)</f>
        <v>0</v>
      </c>
      <c r="AD932" s="211" cm="1">
        <f t="array" ref="AD932">IF($AB932, INDEX(Appliances, $W932, 10), 0)</f>
        <v>0</v>
      </c>
      <c r="AE932" s="212">
        <f t="shared" si="552"/>
        <v>0</v>
      </c>
      <c r="AF932" s="213">
        <f t="shared" si="553"/>
        <v>0</v>
      </c>
      <c r="AG932" s="222" t="str">
        <f t="shared" si="554"/>
        <v>-</v>
      </c>
      <c r="AH932" s="210">
        <f>_xlfn.MAXIFS(Y!$F$61:$J$61, Y!$F$61:$J$61, "&lt;="&amp;AG932)</f>
        <v>0</v>
      </c>
      <c r="AI932" s="210" cm="1">
        <f t="array" ref="AI932">IFERROR(IF(AE932&gt;0, INDEX(Appliances, $W932, MATCH($AH932, Y!$F$61:$J$61, 0)+3),0), 0)</f>
        <v>0</v>
      </c>
      <c r="AJ932" s="64"/>
      <c r="AK932" s="211" t="b">
        <f t="shared" si="564"/>
        <v>0</v>
      </c>
      <c r="AL932" s="211" cm="1">
        <f t="array" ref="AL932">IF($AK932, INDEX(Appliances, $W932, 9), 0)</f>
        <v>0</v>
      </c>
      <c r="AM932" s="211" cm="1">
        <f t="array" ref="AM932">IF($AK932, INDEX(Appliances, $W932, 10), 0)</f>
        <v>0</v>
      </c>
      <c r="AN932" s="212">
        <f t="shared" si="555"/>
        <v>0</v>
      </c>
      <c r="AO932" s="213">
        <f t="shared" si="556"/>
        <v>0</v>
      </c>
      <c r="AP932" s="222" t="str">
        <f t="shared" si="557"/>
        <v>-</v>
      </c>
      <c r="AQ932" s="210">
        <f>_xlfn.MAXIFS(Y!$F$61:$J$61, Y!$F$61:$J$61, "&lt;="&amp;AP932)</f>
        <v>0</v>
      </c>
      <c r="AR932" s="210" cm="1">
        <f t="array" ref="AR932">IFERROR(IF(AN932&gt;0, INDEX(Appliances, $W932, MATCH($AQ932, Y!$F$61:$J$61, 0)+3),0), 0)</f>
        <v>0</v>
      </c>
      <c r="AS932" s="64"/>
      <c r="AT932" s="211" t="b">
        <f t="shared" si="565"/>
        <v>0</v>
      </c>
      <c r="AU932" s="211">
        <f t="shared" si="546"/>
        <v>0</v>
      </c>
      <c r="AV932" s="211">
        <f t="shared" si="547"/>
        <v>0</v>
      </c>
      <c r="AW932" s="212">
        <f t="shared" si="558"/>
        <v>0</v>
      </c>
      <c r="AX932" s="213">
        <f t="shared" si="559"/>
        <v>0</v>
      </c>
      <c r="AY932" s="222" t="str">
        <f t="shared" si="560"/>
        <v>-</v>
      </c>
      <c r="AZ932" s="210">
        <f>_xlfn.MAXIFS(Y!$F$61:$J$61, Y!$F$61:$J$61, "&lt;="&amp;AY932)</f>
        <v>0</v>
      </c>
      <c r="BA932" s="210" cm="1">
        <f t="array" ref="BA932">IFERROR(IF(AW932&gt;0, INDEX(Appliances, $W932, MATCH($AQ932, Y!$F$61:$J$61, 0)+3),0), 0)</f>
        <v>0</v>
      </c>
      <c r="BB932" s="64"/>
    </row>
    <row r="933" spans="1:54" s="264" customFormat="1" ht="12" x14ac:dyDescent="0.2">
      <c r="A933" s="64"/>
      <c r="B933" s="251">
        <v>911</v>
      </c>
      <c r="C933" s="255"/>
      <c r="D933" s="255"/>
      <c r="E933" s="256"/>
      <c r="F933" s="257" t="str">
        <f>IFERROR(VLOOKUP(E933, Z!$A$2:$C$4127, 3, FALSE), "")</f>
        <v/>
      </c>
      <c r="G933" s="258"/>
      <c r="H933" s="255"/>
      <c r="I933" s="255"/>
      <c r="J933" s="256"/>
      <c r="K933" s="259"/>
      <c r="L933" s="260"/>
      <c r="M933" s="253">
        <f t="shared" si="562"/>
        <v>0</v>
      </c>
      <c r="N933" s="261"/>
      <c r="O933" s="260"/>
      <c r="P933" s="253">
        <f t="shared" si="548"/>
        <v>0</v>
      </c>
      <c r="Q933" s="261"/>
      <c r="R933" s="260"/>
      <c r="S933" s="262">
        <f t="shared" si="549"/>
        <v>0</v>
      </c>
      <c r="T933" s="268"/>
      <c r="U933" s="263">
        <f t="shared" si="550"/>
        <v>0</v>
      </c>
      <c r="V933" s="64"/>
      <c r="W933" s="210">
        <f t="shared" si="561"/>
        <v>0</v>
      </c>
      <c r="X933" s="210" t="str">
        <f t="shared" si="551"/>
        <v>-</v>
      </c>
      <c r="Y933" s="210" t="e">
        <f>IF(X933, MATCH(J933, Y!$F$62:$H$62, 0), 0)</f>
        <v>#VALUE!</v>
      </c>
      <c r="Z933" s="210" cm="1">
        <f t="array" ref="Z933">IFERROR(IF($X933, INDEX(Appliances, $W933, $Y933+3), 0), 0)</f>
        <v>0</v>
      </c>
      <c r="AA933" s="64"/>
      <c r="AB933" s="211" t="b">
        <f t="shared" si="563"/>
        <v>0</v>
      </c>
      <c r="AC933" s="211" cm="1">
        <f t="array" ref="AC933">IF($AB933, INDEX(Appliances, $W933, 9), 0)</f>
        <v>0</v>
      </c>
      <c r="AD933" s="211" cm="1">
        <f t="array" ref="AD933">IF($AB933, INDEX(Appliances, $W933, 10), 0)</f>
        <v>0</v>
      </c>
      <c r="AE933" s="212">
        <f t="shared" si="552"/>
        <v>0</v>
      </c>
      <c r="AF933" s="213">
        <f t="shared" si="553"/>
        <v>0</v>
      </c>
      <c r="AG933" s="222" t="str">
        <f t="shared" si="554"/>
        <v>-</v>
      </c>
      <c r="AH933" s="210">
        <f>_xlfn.MAXIFS(Y!$F$61:$J$61, Y!$F$61:$J$61, "&lt;="&amp;AG933)</f>
        <v>0</v>
      </c>
      <c r="AI933" s="210" cm="1">
        <f t="array" ref="AI933">IFERROR(IF(AE933&gt;0, INDEX(Appliances, $W933, MATCH($AH933, Y!$F$61:$J$61, 0)+3),0), 0)</f>
        <v>0</v>
      </c>
      <c r="AJ933" s="64"/>
      <c r="AK933" s="211" t="b">
        <f t="shared" si="564"/>
        <v>0</v>
      </c>
      <c r="AL933" s="211" cm="1">
        <f t="array" ref="AL933">IF($AK933, INDEX(Appliances, $W933, 9), 0)</f>
        <v>0</v>
      </c>
      <c r="AM933" s="211" cm="1">
        <f t="array" ref="AM933">IF($AK933, INDEX(Appliances, $W933, 10), 0)</f>
        <v>0</v>
      </c>
      <c r="AN933" s="212">
        <f t="shared" si="555"/>
        <v>0</v>
      </c>
      <c r="AO933" s="213">
        <f t="shared" si="556"/>
        <v>0</v>
      </c>
      <c r="AP933" s="222" t="str">
        <f t="shared" si="557"/>
        <v>-</v>
      </c>
      <c r="AQ933" s="210">
        <f>_xlfn.MAXIFS(Y!$F$61:$J$61, Y!$F$61:$J$61, "&lt;="&amp;AP933)</f>
        <v>0</v>
      </c>
      <c r="AR933" s="210" cm="1">
        <f t="array" ref="AR933">IFERROR(IF(AN933&gt;0, INDEX(Appliances, $W933, MATCH($AQ933, Y!$F$61:$J$61, 0)+3),0), 0)</f>
        <v>0</v>
      </c>
      <c r="AS933" s="64"/>
      <c r="AT933" s="211" t="b">
        <f t="shared" si="565"/>
        <v>0</v>
      </c>
      <c r="AU933" s="211">
        <f t="shared" si="546"/>
        <v>0</v>
      </c>
      <c r="AV933" s="211">
        <f t="shared" si="547"/>
        <v>0</v>
      </c>
      <c r="AW933" s="212">
        <f t="shared" si="558"/>
        <v>0</v>
      </c>
      <c r="AX933" s="213">
        <f t="shared" si="559"/>
        <v>0</v>
      </c>
      <c r="AY933" s="222" t="str">
        <f t="shared" si="560"/>
        <v>-</v>
      </c>
      <c r="AZ933" s="210">
        <f>_xlfn.MAXIFS(Y!$F$61:$J$61, Y!$F$61:$J$61, "&lt;="&amp;AY933)</f>
        <v>0</v>
      </c>
      <c r="BA933" s="210" cm="1">
        <f t="array" ref="BA933">IFERROR(IF(AW933&gt;0, INDEX(Appliances, $W933, MATCH($AQ933, Y!$F$61:$J$61, 0)+3),0), 0)</f>
        <v>0</v>
      </c>
      <c r="BB933" s="64"/>
    </row>
    <row r="934" spans="1:54" s="264" customFormat="1" ht="12" x14ac:dyDescent="0.2">
      <c r="A934" s="64"/>
      <c r="B934" s="251">
        <v>912</v>
      </c>
      <c r="C934" s="255"/>
      <c r="D934" s="255"/>
      <c r="E934" s="256"/>
      <c r="F934" s="257" t="str">
        <f>IFERROR(VLOOKUP(E934, Z!$A$2:$C$4127, 3, FALSE), "")</f>
        <v/>
      </c>
      <c r="G934" s="258"/>
      <c r="H934" s="255"/>
      <c r="I934" s="255"/>
      <c r="J934" s="256"/>
      <c r="K934" s="259"/>
      <c r="L934" s="260"/>
      <c r="M934" s="253">
        <f t="shared" si="562"/>
        <v>0</v>
      </c>
      <c r="N934" s="261"/>
      <c r="O934" s="260"/>
      <c r="P934" s="253">
        <f t="shared" si="548"/>
        <v>0</v>
      </c>
      <c r="Q934" s="261"/>
      <c r="R934" s="260"/>
      <c r="S934" s="262">
        <f t="shared" si="549"/>
        <v>0</v>
      </c>
      <c r="T934" s="268"/>
      <c r="U934" s="263">
        <f t="shared" si="550"/>
        <v>0</v>
      </c>
      <c r="V934" s="64"/>
      <c r="W934" s="210">
        <f t="shared" si="561"/>
        <v>0</v>
      </c>
      <c r="X934" s="210" t="str">
        <f t="shared" si="551"/>
        <v>-</v>
      </c>
      <c r="Y934" s="210" t="e">
        <f>IF(X934, MATCH(J934, Y!$F$62:$H$62, 0), 0)</f>
        <v>#VALUE!</v>
      </c>
      <c r="Z934" s="210" cm="1">
        <f t="array" ref="Z934">IFERROR(IF($X934, INDEX(Appliances, $W934, $Y934+3), 0), 0)</f>
        <v>0</v>
      </c>
      <c r="AA934" s="64"/>
      <c r="AB934" s="211" t="b">
        <f t="shared" si="563"/>
        <v>0</v>
      </c>
      <c r="AC934" s="211" cm="1">
        <f t="array" ref="AC934">IF($AB934, INDEX(Appliances, $W934, 9), 0)</f>
        <v>0</v>
      </c>
      <c r="AD934" s="211" cm="1">
        <f t="array" ref="AD934">IF($AB934, INDEX(Appliances, $W934, 10), 0)</f>
        <v>0</v>
      </c>
      <c r="AE934" s="212">
        <f t="shared" si="552"/>
        <v>0</v>
      </c>
      <c r="AF934" s="213">
        <f t="shared" si="553"/>
        <v>0</v>
      </c>
      <c r="AG934" s="222" t="str">
        <f t="shared" si="554"/>
        <v>-</v>
      </c>
      <c r="AH934" s="210">
        <f>_xlfn.MAXIFS(Y!$F$61:$J$61, Y!$F$61:$J$61, "&lt;="&amp;AG934)</f>
        <v>0</v>
      </c>
      <c r="AI934" s="210" cm="1">
        <f t="array" ref="AI934">IFERROR(IF(AE934&gt;0, INDEX(Appliances, $W934, MATCH($AH934, Y!$F$61:$J$61, 0)+3),0), 0)</f>
        <v>0</v>
      </c>
      <c r="AJ934" s="64"/>
      <c r="AK934" s="211" t="b">
        <f t="shared" si="564"/>
        <v>0</v>
      </c>
      <c r="AL934" s="211" cm="1">
        <f t="array" ref="AL934">IF($AK934, INDEX(Appliances, $W934, 9), 0)</f>
        <v>0</v>
      </c>
      <c r="AM934" s="211" cm="1">
        <f t="array" ref="AM934">IF($AK934, INDEX(Appliances, $W934, 10), 0)</f>
        <v>0</v>
      </c>
      <c r="AN934" s="212">
        <f t="shared" si="555"/>
        <v>0</v>
      </c>
      <c r="AO934" s="213">
        <f t="shared" si="556"/>
        <v>0</v>
      </c>
      <c r="AP934" s="222" t="str">
        <f t="shared" si="557"/>
        <v>-</v>
      </c>
      <c r="AQ934" s="210">
        <f>_xlfn.MAXIFS(Y!$F$61:$J$61, Y!$F$61:$J$61, "&lt;="&amp;AP934)</f>
        <v>0</v>
      </c>
      <c r="AR934" s="210" cm="1">
        <f t="array" ref="AR934">IFERROR(IF(AN934&gt;0, INDEX(Appliances, $W934, MATCH($AQ934, Y!$F$61:$J$61, 0)+3),0), 0)</f>
        <v>0</v>
      </c>
      <c r="AS934" s="64"/>
      <c r="AT934" s="211" t="b">
        <f t="shared" si="565"/>
        <v>0</v>
      </c>
      <c r="AU934" s="211">
        <f t="shared" si="546"/>
        <v>0</v>
      </c>
      <c r="AV934" s="211">
        <f t="shared" si="547"/>
        <v>0</v>
      </c>
      <c r="AW934" s="212">
        <f t="shared" si="558"/>
        <v>0</v>
      </c>
      <c r="AX934" s="213">
        <f t="shared" si="559"/>
        <v>0</v>
      </c>
      <c r="AY934" s="222" t="str">
        <f t="shared" si="560"/>
        <v>-</v>
      </c>
      <c r="AZ934" s="210">
        <f>_xlfn.MAXIFS(Y!$F$61:$J$61, Y!$F$61:$J$61, "&lt;="&amp;AY934)</f>
        <v>0</v>
      </c>
      <c r="BA934" s="210" cm="1">
        <f t="array" ref="BA934">IFERROR(IF(AW934&gt;0, INDEX(Appliances, $W934, MATCH($AQ934, Y!$F$61:$J$61, 0)+3),0), 0)</f>
        <v>0</v>
      </c>
      <c r="BB934" s="64"/>
    </row>
    <row r="935" spans="1:54" s="264" customFormat="1" ht="12" x14ac:dyDescent="0.2">
      <c r="A935" s="64"/>
      <c r="B935" s="251">
        <v>913</v>
      </c>
      <c r="C935" s="255"/>
      <c r="D935" s="255"/>
      <c r="E935" s="256"/>
      <c r="F935" s="257" t="str">
        <f>IFERROR(VLOOKUP(E935, Z!$A$2:$C$4127, 3, FALSE), "")</f>
        <v/>
      </c>
      <c r="G935" s="258"/>
      <c r="H935" s="255"/>
      <c r="I935" s="255"/>
      <c r="J935" s="256"/>
      <c r="K935" s="259"/>
      <c r="L935" s="260"/>
      <c r="M935" s="253">
        <f t="shared" si="562"/>
        <v>0</v>
      </c>
      <c r="N935" s="261"/>
      <c r="O935" s="260"/>
      <c r="P935" s="253">
        <f t="shared" si="548"/>
        <v>0</v>
      </c>
      <c r="Q935" s="261"/>
      <c r="R935" s="260"/>
      <c r="S935" s="262">
        <f t="shared" si="549"/>
        <v>0</v>
      </c>
      <c r="T935" s="268"/>
      <c r="U935" s="263">
        <f t="shared" si="550"/>
        <v>0</v>
      </c>
      <c r="V935" s="64"/>
      <c r="W935" s="210">
        <f t="shared" si="561"/>
        <v>0</v>
      </c>
      <c r="X935" s="210" t="str">
        <f t="shared" si="551"/>
        <v>-</v>
      </c>
      <c r="Y935" s="210" t="e">
        <f>IF(X935, MATCH(J935, Y!$F$62:$H$62, 0), 0)</f>
        <v>#VALUE!</v>
      </c>
      <c r="Z935" s="210" cm="1">
        <f t="array" ref="Z935">IFERROR(IF($X935, INDEX(Appliances, $W935, $Y935+3), 0), 0)</f>
        <v>0</v>
      </c>
      <c r="AA935" s="64"/>
      <c r="AB935" s="211" t="b">
        <f t="shared" si="563"/>
        <v>0</v>
      </c>
      <c r="AC935" s="211" cm="1">
        <f t="array" ref="AC935">IF($AB935, INDEX(Appliances, $W935, 9), 0)</f>
        <v>0</v>
      </c>
      <c r="AD935" s="211" cm="1">
        <f t="array" ref="AD935">IF($AB935, INDEX(Appliances, $W935, 10), 0)</f>
        <v>0</v>
      </c>
      <c r="AE935" s="212">
        <f t="shared" si="552"/>
        <v>0</v>
      </c>
      <c r="AF935" s="213">
        <f t="shared" si="553"/>
        <v>0</v>
      </c>
      <c r="AG935" s="222" t="str">
        <f t="shared" si="554"/>
        <v>-</v>
      </c>
      <c r="AH935" s="210">
        <f>_xlfn.MAXIFS(Y!$F$61:$J$61, Y!$F$61:$J$61, "&lt;="&amp;AG935)</f>
        <v>0</v>
      </c>
      <c r="AI935" s="210" cm="1">
        <f t="array" ref="AI935">IFERROR(IF(AE935&gt;0, INDEX(Appliances, $W935, MATCH($AH935, Y!$F$61:$J$61, 0)+3),0), 0)</f>
        <v>0</v>
      </c>
      <c r="AJ935" s="64"/>
      <c r="AK935" s="211" t="b">
        <f t="shared" si="564"/>
        <v>0</v>
      </c>
      <c r="AL935" s="211" cm="1">
        <f t="array" ref="AL935">IF($AK935, INDEX(Appliances, $W935, 9), 0)</f>
        <v>0</v>
      </c>
      <c r="AM935" s="211" cm="1">
        <f t="array" ref="AM935">IF($AK935, INDEX(Appliances, $W935, 10), 0)</f>
        <v>0</v>
      </c>
      <c r="AN935" s="212">
        <f t="shared" si="555"/>
        <v>0</v>
      </c>
      <c r="AO935" s="213">
        <f t="shared" si="556"/>
        <v>0</v>
      </c>
      <c r="AP935" s="222" t="str">
        <f t="shared" si="557"/>
        <v>-</v>
      </c>
      <c r="AQ935" s="210">
        <f>_xlfn.MAXIFS(Y!$F$61:$J$61, Y!$F$61:$J$61, "&lt;="&amp;AP935)</f>
        <v>0</v>
      </c>
      <c r="AR935" s="210" cm="1">
        <f t="array" ref="AR935">IFERROR(IF(AN935&gt;0, INDEX(Appliances, $W935, MATCH($AQ935, Y!$F$61:$J$61, 0)+3),0), 0)</f>
        <v>0</v>
      </c>
      <c r="AS935" s="64"/>
      <c r="AT935" s="211" t="b">
        <f t="shared" si="565"/>
        <v>0</v>
      </c>
      <c r="AU935" s="211">
        <f t="shared" si="546"/>
        <v>0</v>
      </c>
      <c r="AV935" s="211">
        <f t="shared" si="547"/>
        <v>0</v>
      </c>
      <c r="AW935" s="212">
        <f t="shared" si="558"/>
        <v>0</v>
      </c>
      <c r="AX935" s="213">
        <f t="shared" si="559"/>
        <v>0</v>
      </c>
      <c r="AY935" s="222" t="str">
        <f t="shared" si="560"/>
        <v>-</v>
      </c>
      <c r="AZ935" s="210">
        <f>_xlfn.MAXIFS(Y!$F$61:$J$61, Y!$F$61:$J$61, "&lt;="&amp;AY935)</f>
        <v>0</v>
      </c>
      <c r="BA935" s="210" cm="1">
        <f t="array" ref="BA935">IFERROR(IF(AW935&gt;0, INDEX(Appliances, $W935, MATCH($AQ935, Y!$F$61:$J$61, 0)+3),0), 0)</f>
        <v>0</v>
      </c>
      <c r="BB935" s="64"/>
    </row>
    <row r="936" spans="1:54" s="264" customFormat="1" ht="12" x14ac:dyDescent="0.2">
      <c r="A936" s="64"/>
      <c r="B936" s="251">
        <v>914</v>
      </c>
      <c r="C936" s="255"/>
      <c r="D936" s="255"/>
      <c r="E936" s="256"/>
      <c r="F936" s="257" t="str">
        <f>IFERROR(VLOOKUP(E936, Z!$A$2:$C$4127, 3, FALSE), "")</f>
        <v/>
      </c>
      <c r="G936" s="258"/>
      <c r="H936" s="255"/>
      <c r="I936" s="255"/>
      <c r="J936" s="256"/>
      <c r="K936" s="259"/>
      <c r="L936" s="260"/>
      <c r="M936" s="253">
        <f t="shared" si="562"/>
        <v>0</v>
      </c>
      <c r="N936" s="261"/>
      <c r="O936" s="260"/>
      <c r="P936" s="253">
        <f t="shared" si="548"/>
        <v>0</v>
      </c>
      <c r="Q936" s="261"/>
      <c r="R936" s="260"/>
      <c r="S936" s="262">
        <f t="shared" si="549"/>
        <v>0</v>
      </c>
      <c r="T936" s="268"/>
      <c r="U936" s="263">
        <f t="shared" si="550"/>
        <v>0</v>
      </c>
      <c r="V936" s="64"/>
      <c r="W936" s="210">
        <f t="shared" si="561"/>
        <v>0</v>
      </c>
      <c r="X936" s="210" t="str">
        <f t="shared" si="551"/>
        <v>-</v>
      </c>
      <c r="Y936" s="210" t="e">
        <f>IF(X936, MATCH(J936, Y!$F$62:$H$62, 0), 0)</f>
        <v>#VALUE!</v>
      </c>
      <c r="Z936" s="210" cm="1">
        <f t="array" ref="Z936">IFERROR(IF($X936, INDEX(Appliances, $W936, $Y936+3), 0), 0)</f>
        <v>0</v>
      </c>
      <c r="AA936" s="64"/>
      <c r="AB936" s="211" t="b">
        <f t="shared" si="563"/>
        <v>0</v>
      </c>
      <c r="AC936" s="211" cm="1">
        <f t="array" ref="AC936">IF($AB936, INDEX(Appliances, $W936, 9), 0)</f>
        <v>0</v>
      </c>
      <c r="AD936" s="211" cm="1">
        <f t="array" ref="AD936">IF($AB936, INDEX(Appliances, $W936, 10), 0)</f>
        <v>0</v>
      </c>
      <c r="AE936" s="212">
        <f t="shared" si="552"/>
        <v>0</v>
      </c>
      <c r="AF936" s="213">
        <f t="shared" si="553"/>
        <v>0</v>
      </c>
      <c r="AG936" s="222" t="str">
        <f t="shared" si="554"/>
        <v>-</v>
      </c>
      <c r="AH936" s="210">
        <f>_xlfn.MAXIFS(Y!$F$61:$J$61, Y!$F$61:$J$61, "&lt;="&amp;AG936)</f>
        <v>0</v>
      </c>
      <c r="AI936" s="210" cm="1">
        <f t="array" ref="AI936">IFERROR(IF(AE936&gt;0, INDEX(Appliances, $W936, MATCH($AH936, Y!$F$61:$J$61, 0)+3),0), 0)</f>
        <v>0</v>
      </c>
      <c r="AJ936" s="64"/>
      <c r="AK936" s="211" t="b">
        <f t="shared" si="564"/>
        <v>0</v>
      </c>
      <c r="AL936" s="211" cm="1">
        <f t="array" ref="AL936">IF($AK936, INDEX(Appliances, $W936, 9), 0)</f>
        <v>0</v>
      </c>
      <c r="AM936" s="211" cm="1">
        <f t="array" ref="AM936">IF($AK936, INDEX(Appliances, $W936, 10), 0)</f>
        <v>0</v>
      </c>
      <c r="AN936" s="212">
        <f t="shared" si="555"/>
        <v>0</v>
      </c>
      <c r="AO936" s="213">
        <f t="shared" si="556"/>
        <v>0</v>
      </c>
      <c r="AP936" s="222" t="str">
        <f t="shared" si="557"/>
        <v>-</v>
      </c>
      <c r="AQ936" s="210">
        <f>_xlfn.MAXIFS(Y!$F$61:$J$61, Y!$F$61:$J$61, "&lt;="&amp;AP936)</f>
        <v>0</v>
      </c>
      <c r="AR936" s="210" cm="1">
        <f t="array" ref="AR936">IFERROR(IF(AN936&gt;0, INDEX(Appliances, $W936, MATCH($AQ936, Y!$F$61:$J$61, 0)+3),0), 0)</f>
        <v>0</v>
      </c>
      <c r="AS936" s="64"/>
      <c r="AT936" s="211" t="b">
        <f t="shared" si="565"/>
        <v>0</v>
      </c>
      <c r="AU936" s="211">
        <f t="shared" si="546"/>
        <v>0</v>
      </c>
      <c r="AV936" s="211">
        <f t="shared" si="547"/>
        <v>0</v>
      </c>
      <c r="AW936" s="212">
        <f t="shared" si="558"/>
        <v>0</v>
      </c>
      <c r="AX936" s="213">
        <f t="shared" si="559"/>
        <v>0</v>
      </c>
      <c r="AY936" s="222" t="str">
        <f t="shared" si="560"/>
        <v>-</v>
      </c>
      <c r="AZ936" s="210">
        <f>_xlfn.MAXIFS(Y!$F$61:$J$61, Y!$F$61:$J$61, "&lt;="&amp;AY936)</f>
        <v>0</v>
      </c>
      <c r="BA936" s="210" cm="1">
        <f t="array" ref="BA936">IFERROR(IF(AW936&gt;0, INDEX(Appliances, $W936, MATCH($AQ936, Y!$F$61:$J$61, 0)+3),0), 0)</f>
        <v>0</v>
      </c>
      <c r="BB936" s="64"/>
    </row>
    <row r="937" spans="1:54" s="264" customFormat="1" ht="12" x14ac:dyDescent="0.2">
      <c r="A937" s="64"/>
      <c r="B937" s="251">
        <v>915</v>
      </c>
      <c r="C937" s="255"/>
      <c r="D937" s="255"/>
      <c r="E937" s="256"/>
      <c r="F937" s="257" t="str">
        <f>IFERROR(VLOOKUP(E937, Z!$A$2:$C$4127, 3, FALSE), "")</f>
        <v/>
      </c>
      <c r="G937" s="258"/>
      <c r="H937" s="255"/>
      <c r="I937" s="255"/>
      <c r="J937" s="256"/>
      <c r="K937" s="259"/>
      <c r="L937" s="260"/>
      <c r="M937" s="253">
        <f t="shared" si="562"/>
        <v>0</v>
      </c>
      <c r="N937" s="261"/>
      <c r="O937" s="260"/>
      <c r="P937" s="253">
        <f t="shared" si="548"/>
        <v>0</v>
      </c>
      <c r="Q937" s="261"/>
      <c r="R937" s="260"/>
      <c r="S937" s="262">
        <f t="shared" si="549"/>
        <v>0</v>
      </c>
      <c r="T937" s="268"/>
      <c r="U937" s="263">
        <f t="shared" si="550"/>
        <v>0</v>
      </c>
      <c r="V937" s="64"/>
      <c r="W937" s="210">
        <f t="shared" si="561"/>
        <v>0</v>
      </c>
      <c r="X937" s="210" t="str">
        <f t="shared" si="551"/>
        <v>-</v>
      </c>
      <c r="Y937" s="210" t="e">
        <f>IF(X937, MATCH(J937, Y!$F$62:$H$62, 0), 0)</f>
        <v>#VALUE!</v>
      </c>
      <c r="Z937" s="210" cm="1">
        <f t="array" ref="Z937">IFERROR(IF($X937, INDEX(Appliances, $W937, $Y937+3), 0), 0)</f>
        <v>0</v>
      </c>
      <c r="AA937" s="64"/>
      <c r="AB937" s="211" t="b">
        <f t="shared" si="563"/>
        <v>0</v>
      </c>
      <c r="AC937" s="211" cm="1">
        <f t="array" ref="AC937">IF($AB937, INDEX(Appliances, $W937, 9), 0)</f>
        <v>0</v>
      </c>
      <c r="AD937" s="211" cm="1">
        <f t="array" ref="AD937">IF($AB937, INDEX(Appliances, $W937, 10), 0)</f>
        <v>0</v>
      </c>
      <c r="AE937" s="212">
        <f t="shared" si="552"/>
        <v>0</v>
      </c>
      <c r="AF937" s="213">
        <f t="shared" si="553"/>
        <v>0</v>
      </c>
      <c r="AG937" s="222" t="str">
        <f t="shared" si="554"/>
        <v>-</v>
      </c>
      <c r="AH937" s="210">
        <f>_xlfn.MAXIFS(Y!$F$61:$J$61, Y!$F$61:$J$61, "&lt;="&amp;AG937)</f>
        <v>0</v>
      </c>
      <c r="AI937" s="210" cm="1">
        <f t="array" ref="AI937">IFERROR(IF(AE937&gt;0, INDEX(Appliances, $W937, MATCH($AH937, Y!$F$61:$J$61, 0)+3),0), 0)</f>
        <v>0</v>
      </c>
      <c r="AJ937" s="64"/>
      <c r="AK937" s="211" t="b">
        <f t="shared" si="564"/>
        <v>0</v>
      </c>
      <c r="AL937" s="211" cm="1">
        <f t="array" ref="AL937">IF($AK937, INDEX(Appliances, $W937, 9), 0)</f>
        <v>0</v>
      </c>
      <c r="AM937" s="211" cm="1">
        <f t="array" ref="AM937">IF($AK937, INDEX(Appliances, $W937, 10), 0)</f>
        <v>0</v>
      </c>
      <c r="AN937" s="212">
        <f t="shared" si="555"/>
        <v>0</v>
      </c>
      <c r="AO937" s="213">
        <f t="shared" si="556"/>
        <v>0</v>
      </c>
      <c r="AP937" s="222" t="str">
        <f t="shared" si="557"/>
        <v>-</v>
      </c>
      <c r="AQ937" s="210">
        <f>_xlfn.MAXIFS(Y!$F$61:$J$61, Y!$F$61:$J$61, "&lt;="&amp;AP937)</f>
        <v>0</v>
      </c>
      <c r="AR937" s="210" cm="1">
        <f t="array" ref="AR937">IFERROR(IF(AN937&gt;0, INDEX(Appliances, $W937, MATCH($AQ937, Y!$F$61:$J$61, 0)+3),0), 0)</f>
        <v>0</v>
      </c>
      <c r="AS937" s="64"/>
      <c r="AT937" s="211" t="b">
        <f t="shared" si="565"/>
        <v>0</v>
      </c>
      <c r="AU937" s="211">
        <f t="shared" si="546"/>
        <v>0</v>
      </c>
      <c r="AV937" s="211">
        <f t="shared" si="547"/>
        <v>0</v>
      </c>
      <c r="AW937" s="212">
        <f t="shared" si="558"/>
        <v>0</v>
      </c>
      <c r="AX937" s="213">
        <f t="shared" si="559"/>
        <v>0</v>
      </c>
      <c r="AY937" s="222" t="str">
        <f t="shared" si="560"/>
        <v>-</v>
      </c>
      <c r="AZ937" s="210">
        <f>_xlfn.MAXIFS(Y!$F$61:$J$61, Y!$F$61:$J$61, "&lt;="&amp;AY937)</f>
        <v>0</v>
      </c>
      <c r="BA937" s="210" cm="1">
        <f t="array" ref="BA937">IFERROR(IF(AW937&gt;0, INDEX(Appliances, $W937, MATCH($AQ937, Y!$F$61:$J$61, 0)+3),0), 0)</f>
        <v>0</v>
      </c>
      <c r="BB937" s="64"/>
    </row>
    <row r="938" spans="1:54" s="264" customFormat="1" ht="12" x14ac:dyDescent="0.2">
      <c r="A938" s="64"/>
      <c r="B938" s="251">
        <v>916</v>
      </c>
      <c r="C938" s="255"/>
      <c r="D938" s="255"/>
      <c r="E938" s="256"/>
      <c r="F938" s="257" t="str">
        <f>IFERROR(VLOOKUP(E938, Z!$A$2:$C$4127, 3, FALSE), "")</f>
        <v/>
      </c>
      <c r="G938" s="258"/>
      <c r="H938" s="255"/>
      <c r="I938" s="255"/>
      <c r="J938" s="256"/>
      <c r="K938" s="259"/>
      <c r="L938" s="260"/>
      <c r="M938" s="253">
        <f t="shared" si="562"/>
        <v>0</v>
      </c>
      <c r="N938" s="261"/>
      <c r="O938" s="260"/>
      <c r="P938" s="253">
        <f t="shared" si="548"/>
        <v>0</v>
      </c>
      <c r="Q938" s="261"/>
      <c r="R938" s="260"/>
      <c r="S938" s="262">
        <f t="shared" si="549"/>
        <v>0</v>
      </c>
      <c r="T938" s="268"/>
      <c r="U938" s="263">
        <f t="shared" si="550"/>
        <v>0</v>
      </c>
      <c r="V938" s="64"/>
      <c r="W938" s="210">
        <f t="shared" si="561"/>
        <v>0</v>
      </c>
      <c r="X938" s="210" t="str">
        <f t="shared" si="551"/>
        <v>-</v>
      </c>
      <c r="Y938" s="210" t="e">
        <f>IF(X938, MATCH(J938, Y!$F$62:$H$62, 0), 0)</f>
        <v>#VALUE!</v>
      </c>
      <c r="Z938" s="210" cm="1">
        <f t="array" ref="Z938">IFERROR(IF($X938, INDEX(Appliances, $W938, $Y938+3), 0), 0)</f>
        <v>0</v>
      </c>
      <c r="AA938" s="64"/>
      <c r="AB938" s="211" t="b">
        <f t="shared" si="563"/>
        <v>0</v>
      </c>
      <c r="AC938" s="211" cm="1">
        <f t="array" ref="AC938">IF($AB938, INDEX(Appliances, $W938, 9), 0)</f>
        <v>0</v>
      </c>
      <c r="AD938" s="211" cm="1">
        <f t="array" ref="AD938">IF($AB938, INDEX(Appliances, $W938, 10), 0)</f>
        <v>0</v>
      </c>
      <c r="AE938" s="212">
        <f t="shared" si="552"/>
        <v>0</v>
      </c>
      <c r="AF938" s="213">
        <f t="shared" si="553"/>
        <v>0</v>
      </c>
      <c r="AG938" s="222" t="str">
        <f t="shared" si="554"/>
        <v>-</v>
      </c>
      <c r="AH938" s="210">
        <f>_xlfn.MAXIFS(Y!$F$61:$J$61, Y!$F$61:$J$61, "&lt;="&amp;AG938)</f>
        <v>0</v>
      </c>
      <c r="AI938" s="210" cm="1">
        <f t="array" ref="AI938">IFERROR(IF(AE938&gt;0, INDEX(Appliances, $W938, MATCH($AH938, Y!$F$61:$J$61, 0)+3),0), 0)</f>
        <v>0</v>
      </c>
      <c r="AJ938" s="64"/>
      <c r="AK938" s="211" t="b">
        <f t="shared" si="564"/>
        <v>0</v>
      </c>
      <c r="AL938" s="211" cm="1">
        <f t="array" ref="AL938">IF($AK938, INDEX(Appliances, $W938, 9), 0)</f>
        <v>0</v>
      </c>
      <c r="AM938" s="211" cm="1">
        <f t="array" ref="AM938">IF($AK938, INDEX(Appliances, $W938, 10), 0)</f>
        <v>0</v>
      </c>
      <c r="AN938" s="212">
        <f t="shared" si="555"/>
        <v>0</v>
      </c>
      <c r="AO938" s="213">
        <f t="shared" si="556"/>
        <v>0</v>
      </c>
      <c r="AP938" s="222" t="str">
        <f t="shared" si="557"/>
        <v>-</v>
      </c>
      <c r="AQ938" s="210">
        <f>_xlfn.MAXIFS(Y!$F$61:$J$61, Y!$F$61:$J$61, "&lt;="&amp;AP938)</f>
        <v>0</v>
      </c>
      <c r="AR938" s="210" cm="1">
        <f t="array" ref="AR938">IFERROR(IF(AN938&gt;0, INDEX(Appliances, $W938, MATCH($AQ938, Y!$F$61:$J$61, 0)+3),0), 0)</f>
        <v>0</v>
      </c>
      <c r="AS938" s="64"/>
      <c r="AT938" s="211" t="b">
        <f t="shared" si="565"/>
        <v>0</v>
      </c>
      <c r="AU938" s="211">
        <f t="shared" si="546"/>
        <v>0</v>
      </c>
      <c r="AV938" s="211">
        <f t="shared" si="547"/>
        <v>0</v>
      </c>
      <c r="AW938" s="212">
        <f t="shared" si="558"/>
        <v>0</v>
      </c>
      <c r="AX938" s="213">
        <f t="shared" si="559"/>
        <v>0</v>
      </c>
      <c r="AY938" s="222" t="str">
        <f t="shared" si="560"/>
        <v>-</v>
      </c>
      <c r="AZ938" s="210">
        <f>_xlfn.MAXIFS(Y!$F$61:$J$61, Y!$F$61:$J$61, "&lt;="&amp;AY938)</f>
        <v>0</v>
      </c>
      <c r="BA938" s="210" cm="1">
        <f t="array" ref="BA938">IFERROR(IF(AW938&gt;0, INDEX(Appliances, $W938, MATCH($AQ938, Y!$F$61:$J$61, 0)+3),0), 0)</f>
        <v>0</v>
      </c>
      <c r="BB938" s="64"/>
    </row>
    <row r="939" spans="1:54" s="264" customFormat="1" ht="12" x14ac:dyDescent="0.2">
      <c r="A939" s="64"/>
      <c r="B939" s="251">
        <v>917</v>
      </c>
      <c r="C939" s="255"/>
      <c r="D939" s="255"/>
      <c r="E939" s="256"/>
      <c r="F939" s="257" t="str">
        <f>IFERROR(VLOOKUP(E939, Z!$A$2:$C$4127, 3, FALSE), "")</f>
        <v/>
      </c>
      <c r="G939" s="258"/>
      <c r="H939" s="255"/>
      <c r="I939" s="255"/>
      <c r="J939" s="256"/>
      <c r="K939" s="259"/>
      <c r="L939" s="260"/>
      <c r="M939" s="253">
        <f t="shared" si="562"/>
        <v>0</v>
      </c>
      <c r="N939" s="261"/>
      <c r="O939" s="260"/>
      <c r="P939" s="253">
        <f t="shared" si="548"/>
        <v>0</v>
      </c>
      <c r="Q939" s="261"/>
      <c r="R939" s="260"/>
      <c r="S939" s="262">
        <f t="shared" si="549"/>
        <v>0</v>
      </c>
      <c r="T939" s="268"/>
      <c r="U939" s="263">
        <f t="shared" si="550"/>
        <v>0</v>
      </c>
      <c r="V939" s="64"/>
      <c r="W939" s="210">
        <f t="shared" si="561"/>
        <v>0</v>
      </c>
      <c r="X939" s="210" t="str">
        <f t="shared" si="551"/>
        <v>-</v>
      </c>
      <c r="Y939" s="210" t="e">
        <f>IF(X939, MATCH(J939, Y!$F$62:$H$62, 0), 0)</f>
        <v>#VALUE!</v>
      </c>
      <c r="Z939" s="210" cm="1">
        <f t="array" ref="Z939">IFERROR(IF($X939, INDEX(Appliances, $W939, $Y939+3), 0), 0)</f>
        <v>0</v>
      </c>
      <c r="AA939" s="64"/>
      <c r="AB939" s="211" t="b">
        <f t="shared" si="563"/>
        <v>0</v>
      </c>
      <c r="AC939" s="211" cm="1">
        <f t="array" ref="AC939">IF($AB939, INDEX(Appliances, $W939, 9), 0)</f>
        <v>0</v>
      </c>
      <c r="AD939" s="211" cm="1">
        <f t="array" ref="AD939">IF($AB939, INDEX(Appliances, $W939, 10), 0)</f>
        <v>0</v>
      </c>
      <c r="AE939" s="212">
        <f t="shared" si="552"/>
        <v>0</v>
      </c>
      <c r="AF939" s="213">
        <f t="shared" si="553"/>
        <v>0</v>
      </c>
      <c r="AG939" s="222" t="str">
        <f t="shared" si="554"/>
        <v>-</v>
      </c>
      <c r="AH939" s="210">
        <f>_xlfn.MAXIFS(Y!$F$61:$J$61, Y!$F$61:$J$61, "&lt;="&amp;AG939)</f>
        <v>0</v>
      </c>
      <c r="AI939" s="210" cm="1">
        <f t="array" ref="AI939">IFERROR(IF(AE939&gt;0, INDEX(Appliances, $W939, MATCH($AH939, Y!$F$61:$J$61, 0)+3),0), 0)</f>
        <v>0</v>
      </c>
      <c r="AJ939" s="64"/>
      <c r="AK939" s="211" t="b">
        <f t="shared" si="564"/>
        <v>0</v>
      </c>
      <c r="AL939" s="211" cm="1">
        <f t="array" ref="AL939">IF($AK939, INDEX(Appliances, $W939, 9), 0)</f>
        <v>0</v>
      </c>
      <c r="AM939" s="211" cm="1">
        <f t="array" ref="AM939">IF($AK939, INDEX(Appliances, $W939, 10), 0)</f>
        <v>0</v>
      </c>
      <c r="AN939" s="212">
        <f t="shared" si="555"/>
        <v>0</v>
      </c>
      <c r="AO939" s="213">
        <f t="shared" si="556"/>
        <v>0</v>
      </c>
      <c r="AP939" s="222" t="str">
        <f t="shared" si="557"/>
        <v>-</v>
      </c>
      <c r="AQ939" s="210">
        <f>_xlfn.MAXIFS(Y!$F$61:$J$61, Y!$F$61:$J$61, "&lt;="&amp;AP939)</f>
        <v>0</v>
      </c>
      <c r="AR939" s="210" cm="1">
        <f t="array" ref="AR939">IFERROR(IF(AN939&gt;0, INDEX(Appliances, $W939, MATCH($AQ939, Y!$F$61:$J$61, 0)+3),0), 0)</f>
        <v>0</v>
      </c>
      <c r="AS939" s="64"/>
      <c r="AT939" s="211" t="b">
        <f t="shared" si="565"/>
        <v>0</v>
      </c>
      <c r="AU939" s="211">
        <f t="shared" si="546"/>
        <v>0</v>
      </c>
      <c r="AV939" s="211">
        <f t="shared" si="547"/>
        <v>0</v>
      </c>
      <c r="AW939" s="212">
        <f t="shared" si="558"/>
        <v>0</v>
      </c>
      <c r="AX939" s="213">
        <f t="shared" si="559"/>
        <v>0</v>
      </c>
      <c r="AY939" s="222" t="str">
        <f t="shared" si="560"/>
        <v>-</v>
      </c>
      <c r="AZ939" s="210">
        <f>_xlfn.MAXIFS(Y!$F$61:$J$61, Y!$F$61:$J$61, "&lt;="&amp;AY939)</f>
        <v>0</v>
      </c>
      <c r="BA939" s="210" cm="1">
        <f t="array" ref="BA939">IFERROR(IF(AW939&gt;0, INDEX(Appliances, $W939, MATCH($AQ939, Y!$F$61:$J$61, 0)+3),0), 0)</f>
        <v>0</v>
      </c>
      <c r="BB939" s="64"/>
    </row>
    <row r="940" spans="1:54" s="264" customFormat="1" ht="12" x14ac:dyDescent="0.2">
      <c r="A940" s="64"/>
      <c r="B940" s="251">
        <v>918</v>
      </c>
      <c r="C940" s="255"/>
      <c r="D940" s="255"/>
      <c r="E940" s="256"/>
      <c r="F940" s="257" t="str">
        <f>IFERROR(VLOOKUP(E940, Z!$A$2:$C$4127, 3, FALSE), "")</f>
        <v/>
      </c>
      <c r="G940" s="258"/>
      <c r="H940" s="255"/>
      <c r="I940" s="255"/>
      <c r="J940" s="256"/>
      <c r="K940" s="259"/>
      <c r="L940" s="260"/>
      <c r="M940" s="253">
        <f t="shared" si="562"/>
        <v>0</v>
      </c>
      <c r="N940" s="261"/>
      <c r="O940" s="260"/>
      <c r="P940" s="253">
        <f t="shared" si="548"/>
        <v>0</v>
      </c>
      <c r="Q940" s="261"/>
      <c r="R940" s="260"/>
      <c r="S940" s="262">
        <f t="shared" si="549"/>
        <v>0</v>
      </c>
      <c r="T940" s="268"/>
      <c r="U940" s="263">
        <f t="shared" si="550"/>
        <v>0</v>
      </c>
      <c r="V940" s="64"/>
      <c r="W940" s="210">
        <f t="shared" si="561"/>
        <v>0</v>
      </c>
      <c r="X940" s="210" t="str">
        <f t="shared" si="551"/>
        <v>-</v>
      </c>
      <c r="Y940" s="210" t="e">
        <f>IF(X940, MATCH(J940, Y!$F$62:$H$62, 0), 0)</f>
        <v>#VALUE!</v>
      </c>
      <c r="Z940" s="210" cm="1">
        <f t="array" ref="Z940">IFERROR(IF($X940, INDEX(Appliances, $W940, $Y940+3), 0), 0)</f>
        <v>0</v>
      </c>
      <c r="AA940" s="64"/>
      <c r="AB940" s="211" t="b">
        <f t="shared" si="563"/>
        <v>0</v>
      </c>
      <c r="AC940" s="211" cm="1">
        <f t="array" ref="AC940">IF($AB940, INDEX(Appliances, $W940, 9), 0)</f>
        <v>0</v>
      </c>
      <c r="AD940" s="211" cm="1">
        <f t="array" ref="AD940">IF($AB940, INDEX(Appliances, $W940, 10), 0)</f>
        <v>0</v>
      </c>
      <c r="AE940" s="212">
        <f t="shared" si="552"/>
        <v>0</v>
      </c>
      <c r="AF940" s="213">
        <f t="shared" si="553"/>
        <v>0</v>
      </c>
      <c r="AG940" s="222" t="str">
        <f t="shared" si="554"/>
        <v>-</v>
      </c>
      <c r="AH940" s="210">
        <f>_xlfn.MAXIFS(Y!$F$61:$J$61, Y!$F$61:$J$61, "&lt;="&amp;AG940)</f>
        <v>0</v>
      </c>
      <c r="AI940" s="210" cm="1">
        <f t="array" ref="AI940">IFERROR(IF(AE940&gt;0, INDEX(Appliances, $W940, MATCH($AH940, Y!$F$61:$J$61, 0)+3),0), 0)</f>
        <v>0</v>
      </c>
      <c r="AJ940" s="64"/>
      <c r="AK940" s="211" t="b">
        <f t="shared" si="564"/>
        <v>0</v>
      </c>
      <c r="AL940" s="211" cm="1">
        <f t="array" ref="AL940">IF($AK940, INDEX(Appliances, $W940, 9), 0)</f>
        <v>0</v>
      </c>
      <c r="AM940" s="211" cm="1">
        <f t="array" ref="AM940">IF($AK940, INDEX(Appliances, $W940, 10), 0)</f>
        <v>0</v>
      </c>
      <c r="AN940" s="212">
        <f t="shared" si="555"/>
        <v>0</v>
      </c>
      <c r="AO940" s="213">
        <f t="shared" si="556"/>
        <v>0</v>
      </c>
      <c r="AP940" s="222" t="str">
        <f t="shared" si="557"/>
        <v>-</v>
      </c>
      <c r="AQ940" s="210">
        <f>_xlfn.MAXIFS(Y!$F$61:$J$61, Y!$F$61:$J$61, "&lt;="&amp;AP940)</f>
        <v>0</v>
      </c>
      <c r="AR940" s="210" cm="1">
        <f t="array" ref="AR940">IFERROR(IF(AN940&gt;0, INDEX(Appliances, $W940, MATCH($AQ940, Y!$F$61:$J$61, 0)+3),0), 0)</f>
        <v>0</v>
      </c>
      <c r="AS940" s="64"/>
      <c r="AT940" s="211" t="b">
        <f t="shared" si="565"/>
        <v>0</v>
      </c>
      <c r="AU940" s="211">
        <f t="shared" si="546"/>
        <v>0</v>
      </c>
      <c r="AV940" s="211">
        <f t="shared" si="547"/>
        <v>0</v>
      </c>
      <c r="AW940" s="212">
        <f t="shared" si="558"/>
        <v>0</v>
      </c>
      <c r="AX940" s="213">
        <f t="shared" si="559"/>
        <v>0</v>
      </c>
      <c r="AY940" s="222" t="str">
        <f t="shared" si="560"/>
        <v>-</v>
      </c>
      <c r="AZ940" s="210">
        <f>_xlfn.MAXIFS(Y!$F$61:$J$61, Y!$F$61:$J$61, "&lt;="&amp;AY940)</f>
        <v>0</v>
      </c>
      <c r="BA940" s="210" cm="1">
        <f t="array" ref="BA940">IFERROR(IF(AW940&gt;0, INDEX(Appliances, $W940, MATCH($AQ940, Y!$F$61:$J$61, 0)+3),0), 0)</f>
        <v>0</v>
      </c>
      <c r="BB940" s="64"/>
    </row>
    <row r="941" spans="1:54" s="264" customFormat="1" ht="12" x14ac:dyDescent="0.2">
      <c r="A941" s="64"/>
      <c r="B941" s="251">
        <v>919</v>
      </c>
      <c r="C941" s="255"/>
      <c r="D941" s="255"/>
      <c r="E941" s="256"/>
      <c r="F941" s="257" t="str">
        <f>IFERROR(VLOOKUP(E941, Z!$A$2:$C$4127, 3, FALSE), "")</f>
        <v/>
      </c>
      <c r="G941" s="258"/>
      <c r="H941" s="255"/>
      <c r="I941" s="255"/>
      <c r="J941" s="256"/>
      <c r="K941" s="259"/>
      <c r="L941" s="260"/>
      <c r="M941" s="253">
        <f t="shared" si="562"/>
        <v>0</v>
      </c>
      <c r="N941" s="261"/>
      <c r="O941" s="260"/>
      <c r="P941" s="253">
        <f t="shared" si="548"/>
        <v>0</v>
      </c>
      <c r="Q941" s="261"/>
      <c r="R941" s="260"/>
      <c r="S941" s="262">
        <f t="shared" si="549"/>
        <v>0</v>
      </c>
      <c r="T941" s="268"/>
      <c r="U941" s="263">
        <f t="shared" si="550"/>
        <v>0</v>
      </c>
      <c r="V941" s="64"/>
      <c r="W941" s="210">
        <f t="shared" si="561"/>
        <v>0</v>
      </c>
      <c r="X941" s="210" t="str">
        <f t="shared" si="551"/>
        <v>-</v>
      </c>
      <c r="Y941" s="210" t="e">
        <f>IF(X941, MATCH(J941, Y!$F$62:$H$62, 0), 0)</f>
        <v>#VALUE!</v>
      </c>
      <c r="Z941" s="210" cm="1">
        <f t="array" ref="Z941">IFERROR(IF($X941, INDEX(Appliances, $W941, $Y941+3), 0), 0)</f>
        <v>0</v>
      </c>
      <c r="AA941" s="64"/>
      <c r="AB941" s="211" t="b">
        <f t="shared" si="563"/>
        <v>0</v>
      </c>
      <c r="AC941" s="211" cm="1">
        <f t="array" ref="AC941">IF($AB941, INDEX(Appliances, $W941, 9), 0)</f>
        <v>0</v>
      </c>
      <c r="AD941" s="211" cm="1">
        <f t="array" ref="AD941">IF($AB941, INDEX(Appliances, $W941, 10), 0)</f>
        <v>0</v>
      </c>
      <c r="AE941" s="212">
        <f t="shared" si="552"/>
        <v>0</v>
      </c>
      <c r="AF941" s="213">
        <f t="shared" si="553"/>
        <v>0</v>
      </c>
      <c r="AG941" s="222" t="str">
        <f t="shared" si="554"/>
        <v>-</v>
      </c>
      <c r="AH941" s="210">
        <f>_xlfn.MAXIFS(Y!$F$61:$J$61, Y!$F$61:$J$61, "&lt;="&amp;AG941)</f>
        <v>0</v>
      </c>
      <c r="AI941" s="210" cm="1">
        <f t="array" ref="AI941">IFERROR(IF(AE941&gt;0, INDEX(Appliances, $W941, MATCH($AH941, Y!$F$61:$J$61, 0)+3),0), 0)</f>
        <v>0</v>
      </c>
      <c r="AJ941" s="64"/>
      <c r="AK941" s="211" t="b">
        <f t="shared" si="564"/>
        <v>0</v>
      </c>
      <c r="AL941" s="211" cm="1">
        <f t="array" ref="AL941">IF($AK941, INDEX(Appliances, $W941, 9), 0)</f>
        <v>0</v>
      </c>
      <c r="AM941" s="211" cm="1">
        <f t="array" ref="AM941">IF($AK941, INDEX(Appliances, $W941, 10), 0)</f>
        <v>0</v>
      </c>
      <c r="AN941" s="212">
        <f t="shared" si="555"/>
        <v>0</v>
      </c>
      <c r="AO941" s="213">
        <f t="shared" si="556"/>
        <v>0</v>
      </c>
      <c r="AP941" s="222" t="str">
        <f t="shared" si="557"/>
        <v>-</v>
      </c>
      <c r="AQ941" s="210">
        <f>_xlfn.MAXIFS(Y!$F$61:$J$61, Y!$F$61:$J$61, "&lt;="&amp;AP941)</f>
        <v>0</v>
      </c>
      <c r="AR941" s="210" cm="1">
        <f t="array" ref="AR941">IFERROR(IF(AN941&gt;0, INDEX(Appliances, $W941, MATCH($AQ941, Y!$F$61:$J$61, 0)+3),0), 0)</f>
        <v>0</v>
      </c>
      <c r="AS941" s="64"/>
      <c r="AT941" s="211" t="b">
        <f t="shared" si="565"/>
        <v>0</v>
      </c>
      <c r="AU941" s="211">
        <f t="shared" si="546"/>
        <v>0</v>
      </c>
      <c r="AV941" s="211">
        <f t="shared" si="547"/>
        <v>0</v>
      </c>
      <c r="AW941" s="212">
        <f t="shared" si="558"/>
        <v>0</v>
      </c>
      <c r="AX941" s="213">
        <f t="shared" si="559"/>
        <v>0</v>
      </c>
      <c r="AY941" s="222" t="str">
        <f t="shared" si="560"/>
        <v>-</v>
      </c>
      <c r="AZ941" s="210">
        <f>_xlfn.MAXIFS(Y!$F$61:$J$61, Y!$F$61:$J$61, "&lt;="&amp;AY941)</f>
        <v>0</v>
      </c>
      <c r="BA941" s="210" cm="1">
        <f t="array" ref="BA941">IFERROR(IF(AW941&gt;0, INDEX(Appliances, $W941, MATCH($AQ941, Y!$F$61:$J$61, 0)+3),0), 0)</f>
        <v>0</v>
      </c>
      <c r="BB941" s="64"/>
    </row>
    <row r="942" spans="1:54" s="264" customFormat="1" ht="12" x14ac:dyDescent="0.2">
      <c r="A942" s="64"/>
      <c r="B942" s="251">
        <v>920</v>
      </c>
      <c r="C942" s="255"/>
      <c r="D942" s="255"/>
      <c r="E942" s="256"/>
      <c r="F942" s="257" t="str">
        <f>IFERROR(VLOOKUP(E942, Z!$A$2:$C$4127, 3, FALSE), "")</f>
        <v/>
      </c>
      <c r="G942" s="258"/>
      <c r="H942" s="255"/>
      <c r="I942" s="255"/>
      <c r="J942" s="256"/>
      <c r="K942" s="259"/>
      <c r="L942" s="260"/>
      <c r="M942" s="253">
        <f t="shared" si="562"/>
        <v>0</v>
      </c>
      <c r="N942" s="261"/>
      <c r="O942" s="260"/>
      <c r="P942" s="253">
        <f t="shared" si="548"/>
        <v>0</v>
      </c>
      <c r="Q942" s="261"/>
      <c r="R942" s="260"/>
      <c r="S942" s="262">
        <f t="shared" si="549"/>
        <v>0</v>
      </c>
      <c r="T942" s="268"/>
      <c r="U942" s="263">
        <f t="shared" si="550"/>
        <v>0</v>
      </c>
      <c r="V942" s="64"/>
      <c r="W942" s="210">
        <f t="shared" si="561"/>
        <v>0</v>
      </c>
      <c r="X942" s="210" t="str">
        <f t="shared" si="551"/>
        <v>-</v>
      </c>
      <c r="Y942" s="210" t="e">
        <f>IF(X942, MATCH(J942, Y!$F$62:$H$62, 0), 0)</f>
        <v>#VALUE!</v>
      </c>
      <c r="Z942" s="210" cm="1">
        <f t="array" ref="Z942">IFERROR(IF($X942, INDEX(Appliances, $W942, $Y942+3), 0), 0)</f>
        <v>0</v>
      </c>
      <c r="AA942" s="64"/>
      <c r="AB942" s="211" t="b">
        <f t="shared" si="563"/>
        <v>0</v>
      </c>
      <c r="AC942" s="211" cm="1">
        <f t="array" ref="AC942">IF($AB942, INDEX(Appliances, $W942, 9), 0)</f>
        <v>0</v>
      </c>
      <c r="AD942" s="211" cm="1">
        <f t="array" ref="AD942">IF($AB942, INDEX(Appliances, $W942, 10), 0)</f>
        <v>0</v>
      </c>
      <c r="AE942" s="212">
        <f t="shared" si="552"/>
        <v>0</v>
      </c>
      <c r="AF942" s="213">
        <f t="shared" si="553"/>
        <v>0</v>
      </c>
      <c r="AG942" s="222" t="str">
        <f t="shared" si="554"/>
        <v>-</v>
      </c>
      <c r="AH942" s="210">
        <f>_xlfn.MAXIFS(Y!$F$61:$J$61, Y!$F$61:$J$61, "&lt;="&amp;AG942)</f>
        <v>0</v>
      </c>
      <c r="AI942" s="210" cm="1">
        <f t="array" ref="AI942">IFERROR(IF(AE942&gt;0, INDEX(Appliances, $W942, MATCH($AH942, Y!$F$61:$J$61, 0)+3),0), 0)</f>
        <v>0</v>
      </c>
      <c r="AJ942" s="64"/>
      <c r="AK942" s="211" t="b">
        <f t="shared" si="564"/>
        <v>0</v>
      </c>
      <c r="AL942" s="211" cm="1">
        <f t="array" ref="AL942">IF($AK942, INDEX(Appliances, $W942, 9), 0)</f>
        <v>0</v>
      </c>
      <c r="AM942" s="211" cm="1">
        <f t="array" ref="AM942">IF($AK942, INDEX(Appliances, $W942, 10), 0)</f>
        <v>0</v>
      </c>
      <c r="AN942" s="212">
        <f t="shared" si="555"/>
        <v>0</v>
      </c>
      <c r="AO942" s="213">
        <f t="shared" si="556"/>
        <v>0</v>
      </c>
      <c r="AP942" s="222" t="str">
        <f t="shared" si="557"/>
        <v>-</v>
      </c>
      <c r="AQ942" s="210">
        <f>_xlfn.MAXIFS(Y!$F$61:$J$61, Y!$F$61:$J$61, "&lt;="&amp;AP942)</f>
        <v>0</v>
      </c>
      <c r="AR942" s="210" cm="1">
        <f t="array" ref="AR942">IFERROR(IF(AN942&gt;0, INDEX(Appliances, $W942, MATCH($AQ942, Y!$F$61:$J$61, 0)+3),0), 0)</f>
        <v>0</v>
      </c>
      <c r="AS942" s="64"/>
      <c r="AT942" s="211" t="b">
        <f t="shared" si="565"/>
        <v>0</v>
      </c>
      <c r="AU942" s="211">
        <f t="shared" si="546"/>
        <v>0</v>
      </c>
      <c r="AV942" s="211">
        <f t="shared" si="547"/>
        <v>0</v>
      </c>
      <c r="AW942" s="212">
        <f t="shared" si="558"/>
        <v>0</v>
      </c>
      <c r="AX942" s="213">
        <f t="shared" si="559"/>
        <v>0</v>
      </c>
      <c r="AY942" s="222" t="str">
        <f t="shared" si="560"/>
        <v>-</v>
      </c>
      <c r="AZ942" s="210">
        <f>_xlfn.MAXIFS(Y!$F$61:$J$61, Y!$F$61:$J$61, "&lt;="&amp;AY942)</f>
        <v>0</v>
      </c>
      <c r="BA942" s="210" cm="1">
        <f t="array" ref="BA942">IFERROR(IF(AW942&gt;0, INDEX(Appliances, $W942, MATCH($AQ942, Y!$F$61:$J$61, 0)+3),0), 0)</f>
        <v>0</v>
      </c>
      <c r="BB942" s="64"/>
    </row>
    <row r="943" spans="1:54" s="264" customFormat="1" ht="12" x14ac:dyDescent="0.2">
      <c r="A943" s="64"/>
      <c r="B943" s="251">
        <v>921</v>
      </c>
      <c r="C943" s="255"/>
      <c r="D943" s="255"/>
      <c r="E943" s="256"/>
      <c r="F943" s="257" t="str">
        <f>IFERROR(VLOOKUP(E943, Z!$A$2:$C$4127, 3, FALSE), "")</f>
        <v/>
      </c>
      <c r="G943" s="258"/>
      <c r="H943" s="255"/>
      <c r="I943" s="255"/>
      <c r="J943" s="256"/>
      <c r="K943" s="259"/>
      <c r="L943" s="260"/>
      <c r="M943" s="253">
        <f t="shared" si="562"/>
        <v>0</v>
      </c>
      <c r="N943" s="261"/>
      <c r="O943" s="260"/>
      <c r="P943" s="253">
        <f t="shared" si="548"/>
        <v>0</v>
      </c>
      <c r="Q943" s="261"/>
      <c r="R943" s="260"/>
      <c r="S943" s="262">
        <f t="shared" si="549"/>
        <v>0</v>
      </c>
      <c r="T943" s="268"/>
      <c r="U943" s="263">
        <f t="shared" si="550"/>
        <v>0</v>
      </c>
      <c r="V943" s="64"/>
      <c r="W943" s="210">
        <f t="shared" si="561"/>
        <v>0</v>
      </c>
      <c r="X943" s="210" t="str">
        <f t="shared" si="551"/>
        <v>-</v>
      </c>
      <c r="Y943" s="210" t="e">
        <f>IF(X943, MATCH(J943, Y!$F$62:$H$62, 0), 0)</f>
        <v>#VALUE!</v>
      </c>
      <c r="Z943" s="210" cm="1">
        <f t="array" ref="Z943">IFERROR(IF($X943, INDEX(Appliances, $W943, $Y943+3), 0), 0)</f>
        <v>0</v>
      </c>
      <c r="AA943" s="64"/>
      <c r="AB943" s="211" t="b">
        <f t="shared" si="563"/>
        <v>0</v>
      </c>
      <c r="AC943" s="211" cm="1">
        <f t="array" ref="AC943">IF($AB943, INDEX(Appliances, $W943, 9), 0)</f>
        <v>0</v>
      </c>
      <c r="AD943" s="211" cm="1">
        <f t="array" ref="AD943">IF($AB943, INDEX(Appliances, $W943, 10), 0)</f>
        <v>0</v>
      </c>
      <c r="AE943" s="212">
        <f t="shared" si="552"/>
        <v>0</v>
      </c>
      <c r="AF943" s="213">
        <f t="shared" si="553"/>
        <v>0</v>
      </c>
      <c r="AG943" s="222" t="str">
        <f t="shared" si="554"/>
        <v>-</v>
      </c>
      <c r="AH943" s="210">
        <f>_xlfn.MAXIFS(Y!$F$61:$J$61, Y!$F$61:$J$61, "&lt;="&amp;AG943)</f>
        <v>0</v>
      </c>
      <c r="AI943" s="210" cm="1">
        <f t="array" ref="AI943">IFERROR(IF(AE943&gt;0, INDEX(Appliances, $W943, MATCH($AH943, Y!$F$61:$J$61, 0)+3),0), 0)</f>
        <v>0</v>
      </c>
      <c r="AJ943" s="64"/>
      <c r="AK943" s="211" t="b">
        <f t="shared" si="564"/>
        <v>0</v>
      </c>
      <c r="AL943" s="211" cm="1">
        <f t="array" ref="AL943">IF($AK943, INDEX(Appliances, $W943, 9), 0)</f>
        <v>0</v>
      </c>
      <c r="AM943" s="211" cm="1">
        <f t="array" ref="AM943">IF($AK943, INDEX(Appliances, $W943, 10), 0)</f>
        <v>0</v>
      </c>
      <c r="AN943" s="212">
        <f t="shared" si="555"/>
        <v>0</v>
      </c>
      <c r="AO943" s="213">
        <f t="shared" si="556"/>
        <v>0</v>
      </c>
      <c r="AP943" s="222" t="str">
        <f t="shared" si="557"/>
        <v>-</v>
      </c>
      <c r="AQ943" s="210">
        <f>_xlfn.MAXIFS(Y!$F$61:$J$61, Y!$F$61:$J$61, "&lt;="&amp;AP943)</f>
        <v>0</v>
      </c>
      <c r="AR943" s="210" cm="1">
        <f t="array" ref="AR943">IFERROR(IF(AN943&gt;0, INDEX(Appliances, $W943, MATCH($AQ943, Y!$F$61:$J$61, 0)+3),0), 0)</f>
        <v>0</v>
      </c>
      <c r="AS943" s="64"/>
      <c r="AT943" s="211" t="b">
        <f t="shared" si="565"/>
        <v>0</v>
      </c>
      <c r="AU943" s="211">
        <f t="shared" si="546"/>
        <v>0</v>
      </c>
      <c r="AV943" s="211">
        <f t="shared" si="547"/>
        <v>0</v>
      </c>
      <c r="AW943" s="212">
        <f t="shared" si="558"/>
        <v>0</v>
      </c>
      <c r="AX943" s="213">
        <f t="shared" si="559"/>
        <v>0</v>
      </c>
      <c r="AY943" s="222" t="str">
        <f t="shared" si="560"/>
        <v>-</v>
      </c>
      <c r="AZ943" s="210">
        <f>_xlfn.MAXIFS(Y!$F$61:$J$61, Y!$F$61:$J$61, "&lt;="&amp;AY943)</f>
        <v>0</v>
      </c>
      <c r="BA943" s="210" cm="1">
        <f t="array" ref="BA943">IFERROR(IF(AW943&gt;0, INDEX(Appliances, $W943, MATCH($AQ943, Y!$F$61:$J$61, 0)+3),0), 0)</f>
        <v>0</v>
      </c>
      <c r="BB943" s="64"/>
    </row>
    <row r="944" spans="1:54" s="264" customFormat="1" ht="12" x14ac:dyDescent="0.2">
      <c r="A944" s="64"/>
      <c r="B944" s="251">
        <v>922</v>
      </c>
      <c r="C944" s="255"/>
      <c r="D944" s="255"/>
      <c r="E944" s="256"/>
      <c r="F944" s="257" t="str">
        <f>IFERROR(VLOOKUP(E944, Z!$A$2:$C$4127, 3, FALSE), "")</f>
        <v/>
      </c>
      <c r="G944" s="258"/>
      <c r="H944" s="255"/>
      <c r="I944" s="255"/>
      <c r="J944" s="256"/>
      <c r="K944" s="259"/>
      <c r="L944" s="260"/>
      <c r="M944" s="253">
        <f t="shared" si="562"/>
        <v>0</v>
      </c>
      <c r="N944" s="261"/>
      <c r="O944" s="260"/>
      <c r="P944" s="253">
        <f t="shared" si="548"/>
        <v>0</v>
      </c>
      <c r="Q944" s="261"/>
      <c r="R944" s="260"/>
      <c r="S944" s="262">
        <f t="shared" si="549"/>
        <v>0</v>
      </c>
      <c r="T944" s="268"/>
      <c r="U944" s="263">
        <f t="shared" si="550"/>
        <v>0</v>
      </c>
      <c r="V944" s="64"/>
      <c r="W944" s="210">
        <f t="shared" si="561"/>
        <v>0</v>
      </c>
      <c r="X944" s="210" t="str">
        <f t="shared" si="551"/>
        <v>-</v>
      </c>
      <c r="Y944" s="210" t="e">
        <f>IF(X944, MATCH(J944, Y!$F$62:$H$62, 0), 0)</f>
        <v>#VALUE!</v>
      </c>
      <c r="Z944" s="210" cm="1">
        <f t="array" ref="Z944">IFERROR(IF($X944, INDEX(Appliances, $W944, $Y944+3), 0), 0)</f>
        <v>0</v>
      </c>
      <c r="AA944" s="64"/>
      <c r="AB944" s="211" t="b">
        <f t="shared" si="563"/>
        <v>0</v>
      </c>
      <c r="AC944" s="211" cm="1">
        <f t="array" ref="AC944">IF($AB944, INDEX(Appliances, $W944, 9), 0)</f>
        <v>0</v>
      </c>
      <c r="AD944" s="211" cm="1">
        <f t="array" ref="AD944">IF($AB944, INDEX(Appliances, $W944, 10), 0)</f>
        <v>0</v>
      </c>
      <c r="AE944" s="212">
        <f t="shared" si="552"/>
        <v>0</v>
      </c>
      <c r="AF944" s="213">
        <f t="shared" si="553"/>
        <v>0</v>
      </c>
      <c r="AG944" s="222" t="str">
        <f t="shared" si="554"/>
        <v>-</v>
      </c>
      <c r="AH944" s="210">
        <f>_xlfn.MAXIFS(Y!$F$61:$J$61, Y!$F$61:$J$61, "&lt;="&amp;AG944)</f>
        <v>0</v>
      </c>
      <c r="AI944" s="210" cm="1">
        <f t="array" ref="AI944">IFERROR(IF(AE944&gt;0, INDEX(Appliances, $W944, MATCH($AH944, Y!$F$61:$J$61, 0)+3),0), 0)</f>
        <v>0</v>
      </c>
      <c r="AJ944" s="64"/>
      <c r="AK944" s="211" t="b">
        <f t="shared" si="564"/>
        <v>0</v>
      </c>
      <c r="AL944" s="211" cm="1">
        <f t="array" ref="AL944">IF($AK944, INDEX(Appliances, $W944, 9), 0)</f>
        <v>0</v>
      </c>
      <c r="AM944" s="211" cm="1">
        <f t="array" ref="AM944">IF($AK944, INDEX(Appliances, $W944, 10), 0)</f>
        <v>0</v>
      </c>
      <c r="AN944" s="212">
        <f t="shared" si="555"/>
        <v>0</v>
      </c>
      <c r="AO944" s="213">
        <f t="shared" si="556"/>
        <v>0</v>
      </c>
      <c r="AP944" s="222" t="str">
        <f t="shared" si="557"/>
        <v>-</v>
      </c>
      <c r="AQ944" s="210">
        <f>_xlfn.MAXIFS(Y!$F$61:$J$61, Y!$F$61:$J$61, "&lt;="&amp;AP944)</f>
        <v>0</v>
      </c>
      <c r="AR944" s="210" cm="1">
        <f t="array" ref="AR944">IFERROR(IF(AN944&gt;0, INDEX(Appliances, $W944, MATCH($AQ944, Y!$F$61:$J$61, 0)+3),0), 0)</f>
        <v>0</v>
      </c>
      <c r="AS944" s="64"/>
      <c r="AT944" s="211" t="b">
        <f t="shared" si="565"/>
        <v>0</v>
      </c>
      <c r="AU944" s="211">
        <f t="shared" si="546"/>
        <v>0</v>
      </c>
      <c r="AV944" s="211">
        <f t="shared" si="547"/>
        <v>0</v>
      </c>
      <c r="AW944" s="212">
        <f t="shared" si="558"/>
        <v>0</v>
      </c>
      <c r="AX944" s="213">
        <f t="shared" si="559"/>
        <v>0</v>
      </c>
      <c r="AY944" s="222" t="str">
        <f t="shared" si="560"/>
        <v>-</v>
      </c>
      <c r="AZ944" s="210">
        <f>_xlfn.MAXIFS(Y!$F$61:$J$61, Y!$F$61:$J$61, "&lt;="&amp;AY944)</f>
        <v>0</v>
      </c>
      <c r="BA944" s="210" cm="1">
        <f t="array" ref="BA944">IFERROR(IF(AW944&gt;0, INDEX(Appliances, $W944, MATCH($AQ944, Y!$F$61:$J$61, 0)+3),0), 0)</f>
        <v>0</v>
      </c>
      <c r="BB944" s="64"/>
    </row>
    <row r="945" spans="1:54" s="264" customFormat="1" ht="12" x14ac:dyDescent="0.2">
      <c r="A945" s="64"/>
      <c r="B945" s="251">
        <v>923</v>
      </c>
      <c r="C945" s="255"/>
      <c r="D945" s="255"/>
      <c r="E945" s="256"/>
      <c r="F945" s="257" t="str">
        <f>IFERROR(VLOOKUP(E945, Z!$A$2:$C$4127, 3, FALSE), "")</f>
        <v/>
      </c>
      <c r="G945" s="258"/>
      <c r="H945" s="255"/>
      <c r="I945" s="255"/>
      <c r="J945" s="256"/>
      <c r="K945" s="259"/>
      <c r="L945" s="260"/>
      <c r="M945" s="253">
        <f t="shared" si="562"/>
        <v>0</v>
      </c>
      <c r="N945" s="261"/>
      <c r="O945" s="260"/>
      <c r="P945" s="253">
        <f t="shared" si="548"/>
        <v>0</v>
      </c>
      <c r="Q945" s="261"/>
      <c r="R945" s="260"/>
      <c r="S945" s="262">
        <f t="shared" si="549"/>
        <v>0</v>
      </c>
      <c r="T945" s="268"/>
      <c r="U945" s="263">
        <f t="shared" si="550"/>
        <v>0</v>
      </c>
      <c r="V945" s="64"/>
      <c r="W945" s="210">
        <f t="shared" si="561"/>
        <v>0</v>
      </c>
      <c r="X945" s="210" t="str">
        <f t="shared" si="551"/>
        <v>-</v>
      </c>
      <c r="Y945" s="210" t="e">
        <f>IF(X945, MATCH(J945, Y!$F$62:$H$62, 0), 0)</f>
        <v>#VALUE!</v>
      </c>
      <c r="Z945" s="210" cm="1">
        <f t="array" ref="Z945">IFERROR(IF($X945, INDEX(Appliances, $W945, $Y945+3), 0), 0)</f>
        <v>0</v>
      </c>
      <c r="AA945" s="64"/>
      <c r="AB945" s="211" t="b">
        <f t="shared" si="563"/>
        <v>0</v>
      </c>
      <c r="AC945" s="211" cm="1">
        <f t="array" ref="AC945">IF($AB945, INDEX(Appliances, $W945, 9), 0)</f>
        <v>0</v>
      </c>
      <c r="AD945" s="211" cm="1">
        <f t="array" ref="AD945">IF($AB945, INDEX(Appliances, $W945, 10), 0)</f>
        <v>0</v>
      </c>
      <c r="AE945" s="212">
        <f t="shared" si="552"/>
        <v>0</v>
      </c>
      <c r="AF945" s="213">
        <f t="shared" si="553"/>
        <v>0</v>
      </c>
      <c r="AG945" s="222" t="str">
        <f t="shared" si="554"/>
        <v>-</v>
      </c>
      <c r="AH945" s="210">
        <f>_xlfn.MAXIFS(Y!$F$61:$J$61, Y!$F$61:$J$61, "&lt;="&amp;AG945)</f>
        <v>0</v>
      </c>
      <c r="AI945" s="210" cm="1">
        <f t="array" ref="AI945">IFERROR(IF(AE945&gt;0, INDEX(Appliances, $W945, MATCH($AH945, Y!$F$61:$J$61, 0)+3),0), 0)</f>
        <v>0</v>
      </c>
      <c r="AJ945" s="64"/>
      <c r="AK945" s="211" t="b">
        <f t="shared" si="564"/>
        <v>0</v>
      </c>
      <c r="AL945" s="211" cm="1">
        <f t="array" ref="AL945">IF($AK945, INDEX(Appliances, $W945, 9), 0)</f>
        <v>0</v>
      </c>
      <c r="AM945" s="211" cm="1">
        <f t="array" ref="AM945">IF($AK945, INDEX(Appliances, $W945, 10), 0)</f>
        <v>0</v>
      </c>
      <c r="AN945" s="212">
        <f t="shared" si="555"/>
        <v>0</v>
      </c>
      <c r="AO945" s="213">
        <f t="shared" si="556"/>
        <v>0</v>
      </c>
      <c r="AP945" s="222" t="str">
        <f t="shared" si="557"/>
        <v>-</v>
      </c>
      <c r="AQ945" s="210">
        <f>_xlfn.MAXIFS(Y!$F$61:$J$61, Y!$F$61:$J$61, "&lt;="&amp;AP945)</f>
        <v>0</v>
      </c>
      <c r="AR945" s="210" cm="1">
        <f t="array" ref="AR945">IFERROR(IF(AN945&gt;0, INDEX(Appliances, $W945, MATCH($AQ945, Y!$F$61:$J$61, 0)+3),0), 0)</f>
        <v>0</v>
      </c>
      <c r="AS945" s="64"/>
      <c r="AT945" s="211" t="b">
        <f t="shared" si="565"/>
        <v>0</v>
      </c>
      <c r="AU945" s="211">
        <f t="shared" si="546"/>
        <v>0</v>
      </c>
      <c r="AV945" s="211">
        <f t="shared" si="547"/>
        <v>0</v>
      </c>
      <c r="AW945" s="212">
        <f t="shared" si="558"/>
        <v>0</v>
      </c>
      <c r="AX945" s="213">
        <f t="shared" si="559"/>
        <v>0</v>
      </c>
      <c r="AY945" s="222" t="str">
        <f t="shared" si="560"/>
        <v>-</v>
      </c>
      <c r="AZ945" s="210">
        <f>_xlfn.MAXIFS(Y!$F$61:$J$61, Y!$F$61:$J$61, "&lt;="&amp;AY945)</f>
        <v>0</v>
      </c>
      <c r="BA945" s="210" cm="1">
        <f t="array" ref="BA945">IFERROR(IF(AW945&gt;0, INDEX(Appliances, $W945, MATCH($AQ945, Y!$F$61:$J$61, 0)+3),0), 0)</f>
        <v>0</v>
      </c>
      <c r="BB945" s="64"/>
    </row>
    <row r="946" spans="1:54" s="264" customFormat="1" ht="12" x14ac:dyDescent="0.2">
      <c r="A946" s="64"/>
      <c r="B946" s="251">
        <v>924</v>
      </c>
      <c r="C946" s="255"/>
      <c r="D946" s="255"/>
      <c r="E946" s="256"/>
      <c r="F946" s="257" t="str">
        <f>IFERROR(VLOOKUP(E946, Z!$A$2:$C$4127, 3, FALSE), "")</f>
        <v/>
      </c>
      <c r="G946" s="258"/>
      <c r="H946" s="255"/>
      <c r="I946" s="255"/>
      <c r="J946" s="256"/>
      <c r="K946" s="259"/>
      <c r="L946" s="260"/>
      <c r="M946" s="253">
        <f t="shared" si="562"/>
        <v>0</v>
      </c>
      <c r="N946" s="261"/>
      <c r="O946" s="260"/>
      <c r="P946" s="253">
        <f t="shared" si="548"/>
        <v>0</v>
      </c>
      <c r="Q946" s="261"/>
      <c r="R946" s="260"/>
      <c r="S946" s="262">
        <f t="shared" si="549"/>
        <v>0</v>
      </c>
      <c r="T946" s="268"/>
      <c r="U946" s="263">
        <f t="shared" si="550"/>
        <v>0</v>
      </c>
      <c r="V946" s="64"/>
      <c r="W946" s="210">
        <f t="shared" si="561"/>
        <v>0</v>
      </c>
      <c r="X946" s="210" t="str">
        <f t="shared" si="551"/>
        <v>-</v>
      </c>
      <c r="Y946" s="210" t="e">
        <f>IF(X946, MATCH(J946, Y!$F$62:$H$62, 0), 0)</f>
        <v>#VALUE!</v>
      </c>
      <c r="Z946" s="210" cm="1">
        <f t="array" ref="Z946">IFERROR(IF($X946, INDEX(Appliances, $W946, $Y946+3), 0), 0)</f>
        <v>0</v>
      </c>
      <c r="AA946" s="64"/>
      <c r="AB946" s="211" t="b">
        <f t="shared" si="563"/>
        <v>0</v>
      </c>
      <c r="AC946" s="211" cm="1">
        <f t="array" ref="AC946">IF($AB946, INDEX(Appliances, $W946, 9), 0)</f>
        <v>0</v>
      </c>
      <c r="AD946" s="211" cm="1">
        <f t="array" ref="AD946">IF($AB946, INDEX(Appliances, $W946, 10), 0)</f>
        <v>0</v>
      </c>
      <c r="AE946" s="212">
        <f t="shared" si="552"/>
        <v>0</v>
      </c>
      <c r="AF946" s="213">
        <f t="shared" si="553"/>
        <v>0</v>
      </c>
      <c r="AG946" s="222" t="str">
        <f t="shared" si="554"/>
        <v>-</v>
      </c>
      <c r="AH946" s="210">
        <f>_xlfn.MAXIFS(Y!$F$61:$J$61, Y!$F$61:$J$61, "&lt;="&amp;AG946)</f>
        <v>0</v>
      </c>
      <c r="AI946" s="210" cm="1">
        <f t="array" ref="AI946">IFERROR(IF(AE946&gt;0, INDEX(Appliances, $W946, MATCH($AH946, Y!$F$61:$J$61, 0)+3),0), 0)</f>
        <v>0</v>
      </c>
      <c r="AJ946" s="64"/>
      <c r="AK946" s="211" t="b">
        <f t="shared" si="564"/>
        <v>0</v>
      </c>
      <c r="AL946" s="211" cm="1">
        <f t="array" ref="AL946">IF($AK946, INDEX(Appliances, $W946, 9), 0)</f>
        <v>0</v>
      </c>
      <c r="AM946" s="211" cm="1">
        <f t="array" ref="AM946">IF($AK946, INDEX(Appliances, $W946, 10), 0)</f>
        <v>0</v>
      </c>
      <c r="AN946" s="212">
        <f t="shared" si="555"/>
        <v>0</v>
      </c>
      <c r="AO946" s="213">
        <f t="shared" si="556"/>
        <v>0</v>
      </c>
      <c r="AP946" s="222" t="str">
        <f t="shared" si="557"/>
        <v>-</v>
      </c>
      <c r="AQ946" s="210">
        <f>_xlfn.MAXIFS(Y!$F$61:$J$61, Y!$F$61:$J$61, "&lt;="&amp;AP946)</f>
        <v>0</v>
      </c>
      <c r="AR946" s="210" cm="1">
        <f t="array" ref="AR946">IFERROR(IF(AN946&gt;0, INDEX(Appliances, $W946, MATCH($AQ946, Y!$F$61:$J$61, 0)+3),0), 0)</f>
        <v>0</v>
      </c>
      <c r="AS946" s="64"/>
      <c r="AT946" s="211" t="b">
        <f t="shared" si="565"/>
        <v>0</v>
      </c>
      <c r="AU946" s="211">
        <f t="shared" si="546"/>
        <v>0</v>
      </c>
      <c r="AV946" s="211">
        <f t="shared" si="547"/>
        <v>0</v>
      </c>
      <c r="AW946" s="212">
        <f t="shared" si="558"/>
        <v>0</v>
      </c>
      <c r="AX946" s="213">
        <f t="shared" si="559"/>
        <v>0</v>
      </c>
      <c r="AY946" s="222" t="str">
        <f t="shared" si="560"/>
        <v>-</v>
      </c>
      <c r="AZ946" s="210">
        <f>_xlfn.MAXIFS(Y!$F$61:$J$61, Y!$F$61:$J$61, "&lt;="&amp;AY946)</f>
        <v>0</v>
      </c>
      <c r="BA946" s="210" cm="1">
        <f t="array" ref="BA946">IFERROR(IF(AW946&gt;0, INDEX(Appliances, $W946, MATCH($AQ946, Y!$F$61:$J$61, 0)+3),0), 0)</f>
        <v>0</v>
      </c>
      <c r="BB946" s="64"/>
    </row>
    <row r="947" spans="1:54" s="264" customFormat="1" ht="12" x14ac:dyDescent="0.2">
      <c r="A947" s="64"/>
      <c r="B947" s="251">
        <v>925</v>
      </c>
      <c r="C947" s="255"/>
      <c r="D947" s="255"/>
      <c r="E947" s="256"/>
      <c r="F947" s="257" t="str">
        <f>IFERROR(VLOOKUP(E947, Z!$A$2:$C$4127, 3, FALSE), "")</f>
        <v/>
      </c>
      <c r="G947" s="258"/>
      <c r="H947" s="255"/>
      <c r="I947" s="255"/>
      <c r="J947" s="256"/>
      <c r="K947" s="259"/>
      <c r="L947" s="260"/>
      <c r="M947" s="253">
        <f t="shared" si="562"/>
        <v>0</v>
      </c>
      <c r="N947" s="261"/>
      <c r="O947" s="260"/>
      <c r="P947" s="253">
        <f t="shared" si="548"/>
        <v>0</v>
      </c>
      <c r="Q947" s="261"/>
      <c r="R947" s="260"/>
      <c r="S947" s="262">
        <f t="shared" si="549"/>
        <v>0</v>
      </c>
      <c r="T947" s="268"/>
      <c r="U947" s="263">
        <f t="shared" si="550"/>
        <v>0</v>
      </c>
      <c r="V947" s="64"/>
      <c r="W947" s="210">
        <f t="shared" si="561"/>
        <v>0</v>
      </c>
      <c r="X947" s="210" t="str">
        <f t="shared" si="551"/>
        <v>-</v>
      </c>
      <c r="Y947" s="210" t="e">
        <f>IF(X947, MATCH(J947, Y!$F$62:$H$62, 0), 0)</f>
        <v>#VALUE!</v>
      </c>
      <c r="Z947" s="210" cm="1">
        <f t="array" ref="Z947">IFERROR(IF($X947, INDEX(Appliances, $W947, $Y947+3), 0), 0)</f>
        <v>0</v>
      </c>
      <c r="AA947" s="64"/>
      <c r="AB947" s="211" t="b">
        <f t="shared" si="563"/>
        <v>0</v>
      </c>
      <c r="AC947" s="211" cm="1">
        <f t="array" ref="AC947">IF($AB947, INDEX(Appliances, $W947, 9), 0)</f>
        <v>0</v>
      </c>
      <c r="AD947" s="211" cm="1">
        <f t="array" ref="AD947">IF($AB947, INDEX(Appliances, $W947, 10), 0)</f>
        <v>0</v>
      </c>
      <c r="AE947" s="212">
        <f t="shared" si="552"/>
        <v>0</v>
      </c>
      <c r="AF947" s="213">
        <f t="shared" si="553"/>
        <v>0</v>
      </c>
      <c r="AG947" s="222" t="str">
        <f t="shared" si="554"/>
        <v>-</v>
      </c>
      <c r="AH947" s="210">
        <f>_xlfn.MAXIFS(Y!$F$61:$J$61, Y!$F$61:$J$61, "&lt;="&amp;AG947)</f>
        <v>0</v>
      </c>
      <c r="AI947" s="210" cm="1">
        <f t="array" ref="AI947">IFERROR(IF(AE947&gt;0, INDEX(Appliances, $W947, MATCH($AH947, Y!$F$61:$J$61, 0)+3),0), 0)</f>
        <v>0</v>
      </c>
      <c r="AJ947" s="64"/>
      <c r="AK947" s="211" t="b">
        <f t="shared" si="564"/>
        <v>0</v>
      </c>
      <c r="AL947" s="211" cm="1">
        <f t="array" ref="AL947">IF($AK947, INDEX(Appliances, $W947, 9), 0)</f>
        <v>0</v>
      </c>
      <c r="AM947" s="211" cm="1">
        <f t="array" ref="AM947">IF($AK947, INDEX(Appliances, $W947, 10), 0)</f>
        <v>0</v>
      </c>
      <c r="AN947" s="212">
        <f t="shared" si="555"/>
        <v>0</v>
      </c>
      <c r="AO947" s="213">
        <f t="shared" si="556"/>
        <v>0</v>
      </c>
      <c r="AP947" s="222" t="str">
        <f t="shared" si="557"/>
        <v>-</v>
      </c>
      <c r="AQ947" s="210">
        <f>_xlfn.MAXIFS(Y!$F$61:$J$61, Y!$F$61:$J$61, "&lt;="&amp;AP947)</f>
        <v>0</v>
      </c>
      <c r="AR947" s="210" cm="1">
        <f t="array" ref="AR947">IFERROR(IF(AN947&gt;0, INDEX(Appliances, $W947, MATCH($AQ947, Y!$F$61:$J$61, 0)+3),0), 0)</f>
        <v>0</v>
      </c>
      <c r="AS947" s="64"/>
      <c r="AT947" s="211" t="b">
        <f t="shared" si="565"/>
        <v>0</v>
      </c>
      <c r="AU947" s="211">
        <f t="shared" si="546"/>
        <v>0</v>
      </c>
      <c r="AV947" s="211">
        <f t="shared" si="547"/>
        <v>0</v>
      </c>
      <c r="AW947" s="212">
        <f t="shared" si="558"/>
        <v>0</v>
      </c>
      <c r="AX947" s="213">
        <f t="shared" si="559"/>
        <v>0</v>
      </c>
      <c r="AY947" s="222" t="str">
        <f t="shared" si="560"/>
        <v>-</v>
      </c>
      <c r="AZ947" s="210">
        <f>_xlfn.MAXIFS(Y!$F$61:$J$61, Y!$F$61:$J$61, "&lt;="&amp;AY947)</f>
        <v>0</v>
      </c>
      <c r="BA947" s="210" cm="1">
        <f t="array" ref="BA947">IFERROR(IF(AW947&gt;0, INDEX(Appliances, $W947, MATCH($AQ947, Y!$F$61:$J$61, 0)+3),0), 0)</f>
        <v>0</v>
      </c>
      <c r="BB947" s="64"/>
    </row>
    <row r="948" spans="1:54" s="264" customFormat="1" ht="12" x14ac:dyDescent="0.2">
      <c r="A948" s="64"/>
      <c r="B948" s="251">
        <v>926</v>
      </c>
      <c r="C948" s="255"/>
      <c r="D948" s="255"/>
      <c r="E948" s="256"/>
      <c r="F948" s="257" t="str">
        <f>IFERROR(VLOOKUP(E948, Z!$A$2:$C$4127, 3, FALSE), "")</f>
        <v/>
      </c>
      <c r="G948" s="258"/>
      <c r="H948" s="255"/>
      <c r="I948" s="255"/>
      <c r="J948" s="256"/>
      <c r="K948" s="259"/>
      <c r="L948" s="260"/>
      <c r="M948" s="253">
        <f t="shared" si="562"/>
        <v>0</v>
      </c>
      <c r="N948" s="261"/>
      <c r="O948" s="260"/>
      <c r="P948" s="253">
        <f t="shared" si="548"/>
        <v>0</v>
      </c>
      <c r="Q948" s="261"/>
      <c r="R948" s="260"/>
      <c r="S948" s="262">
        <f t="shared" si="549"/>
        <v>0</v>
      </c>
      <c r="T948" s="268"/>
      <c r="U948" s="263">
        <f t="shared" si="550"/>
        <v>0</v>
      </c>
      <c r="V948" s="64"/>
      <c r="W948" s="210">
        <f t="shared" si="561"/>
        <v>0</v>
      </c>
      <c r="X948" s="210" t="str">
        <f t="shared" si="551"/>
        <v>-</v>
      </c>
      <c r="Y948" s="210" t="e">
        <f>IF(X948, MATCH(J948, Y!$F$62:$H$62, 0), 0)</f>
        <v>#VALUE!</v>
      </c>
      <c r="Z948" s="210" cm="1">
        <f t="array" ref="Z948">IFERROR(IF($X948, INDEX(Appliances, $W948, $Y948+3), 0), 0)</f>
        <v>0</v>
      </c>
      <c r="AA948" s="64"/>
      <c r="AB948" s="211" t="b">
        <f t="shared" si="563"/>
        <v>0</v>
      </c>
      <c r="AC948" s="211" cm="1">
        <f t="array" ref="AC948">IF($AB948, INDEX(Appliances, $W948, 9), 0)</f>
        <v>0</v>
      </c>
      <c r="AD948" s="211" cm="1">
        <f t="array" ref="AD948">IF($AB948, INDEX(Appliances, $W948, 10), 0)</f>
        <v>0</v>
      </c>
      <c r="AE948" s="212">
        <f t="shared" si="552"/>
        <v>0</v>
      </c>
      <c r="AF948" s="213">
        <f t="shared" si="553"/>
        <v>0</v>
      </c>
      <c r="AG948" s="222" t="str">
        <f t="shared" si="554"/>
        <v>-</v>
      </c>
      <c r="AH948" s="210">
        <f>_xlfn.MAXIFS(Y!$F$61:$J$61, Y!$F$61:$J$61, "&lt;="&amp;AG948)</f>
        <v>0</v>
      </c>
      <c r="AI948" s="210" cm="1">
        <f t="array" ref="AI948">IFERROR(IF(AE948&gt;0, INDEX(Appliances, $W948, MATCH($AH948, Y!$F$61:$J$61, 0)+3),0), 0)</f>
        <v>0</v>
      </c>
      <c r="AJ948" s="64"/>
      <c r="AK948" s="211" t="b">
        <f t="shared" si="564"/>
        <v>0</v>
      </c>
      <c r="AL948" s="211" cm="1">
        <f t="array" ref="AL948">IF($AK948, INDEX(Appliances, $W948, 9), 0)</f>
        <v>0</v>
      </c>
      <c r="AM948" s="211" cm="1">
        <f t="array" ref="AM948">IF($AK948, INDEX(Appliances, $W948, 10), 0)</f>
        <v>0</v>
      </c>
      <c r="AN948" s="212">
        <f t="shared" si="555"/>
        <v>0</v>
      </c>
      <c r="AO948" s="213">
        <f t="shared" si="556"/>
        <v>0</v>
      </c>
      <c r="AP948" s="222" t="str">
        <f t="shared" si="557"/>
        <v>-</v>
      </c>
      <c r="AQ948" s="210">
        <f>_xlfn.MAXIFS(Y!$F$61:$J$61, Y!$F$61:$J$61, "&lt;="&amp;AP948)</f>
        <v>0</v>
      </c>
      <c r="AR948" s="210" cm="1">
        <f t="array" ref="AR948">IFERROR(IF(AN948&gt;0, INDEX(Appliances, $W948, MATCH($AQ948, Y!$F$61:$J$61, 0)+3),0), 0)</f>
        <v>0</v>
      </c>
      <c r="AS948" s="64"/>
      <c r="AT948" s="211" t="b">
        <f t="shared" si="565"/>
        <v>0</v>
      </c>
      <c r="AU948" s="211">
        <f t="shared" si="546"/>
        <v>0</v>
      </c>
      <c r="AV948" s="211">
        <f t="shared" si="547"/>
        <v>0</v>
      </c>
      <c r="AW948" s="212">
        <f t="shared" si="558"/>
        <v>0</v>
      </c>
      <c r="AX948" s="213">
        <f t="shared" si="559"/>
        <v>0</v>
      </c>
      <c r="AY948" s="222" t="str">
        <f t="shared" si="560"/>
        <v>-</v>
      </c>
      <c r="AZ948" s="210">
        <f>_xlfn.MAXIFS(Y!$F$61:$J$61, Y!$F$61:$J$61, "&lt;="&amp;AY948)</f>
        <v>0</v>
      </c>
      <c r="BA948" s="210" cm="1">
        <f t="array" ref="BA948">IFERROR(IF(AW948&gt;0, INDEX(Appliances, $W948, MATCH($AQ948, Y!$F$61:$J$61, 0)+3),0), 0)</f>
        <v>0</v>
      </c>
      <c r="BB948" s="64"/>
    </row>
    <row r="949" spans="1:54" s="264" customFormat="1" ht="12" x14ac:dyDescent="0.2">
      <c r="A949" s="64"/>
      <c r="B949" s="251">
        <v>927</v>
      </c>
      <c r="C949" s="255"/>
      <c r="D949" s="255"/>
      <c r="E949" s="256"/>
      <c r="F949" s="257" t="str">
        <f>IFERROR(VLOOKUP(E949, Z!$A$2:$C$4127, 3, FALSE), "")</f>
        <v/>
      </c>
      <c r="G949" s="258"/>
      <c r="H949" s="255"/>
      <c r="I949" s="255"/>
      <c r="J949" s="256"/>
      <c r="K949" s="259"/>
      <c r="L949" s="260"/>
      <c r="M949" s="253">
        <f t="shared" si="562"/>
        <v>0</v>
      </c>
      <c r="N949" s="261"/>
      <c r="O949" s="260"/>
      <c r="P949" s="253">
        <f t="shared" si="548"/>
        <v>0</v>
      </c>
      <c r="Q949" s="261"/>
      <c r="R949" s="260"/>
      <c r="S949" s="262">
        <f t="shared" si="549"/>
        <v>0</v>
      </c>
      <c r="T949" s="268"/>
      <c r="U949" s="263">
        <f t="shared" si="550"/>
        <v>0</v>
      </c>
      <c r="V949" s="64"/>
      <c r="W949" s="210">
        <f t="shared" si="561"/>
        <v>0</v>
      </c>
      <c r="X949" s="210" t="str">
        <f t="shared" si="551"/>
        <v>-</v>
      </c>
      <c r="Y949" s="210" t="e">
        <f>IF(X949, MATCH(J949, Y!$F$62:$H$62, 0), 0)</f>
        <v>#VALUE!</v>
      </c>
      <c r="Z949" s="210" cm="1">
        <f t="array" ref="Z949">IFERROR(IF($X949, INDEX(Appliances, $W949, $Y949+3), 0), 0)</f>
        <v>0</v>
      </c>
      <c r="AA949" s="64"/>
      <c r="AB949" s="211" t="b">
        <f t="shared" si="563"/>
        <v>0</v>
      </c>
      <c r="AC949" s="211" cm="1">
        <f t="array" ref="AC949">IF($AB949, INDEX(Appliances, $W949, 9), 0)</f>
        <v>0</v>
      </c>
      <c r="AD949" s="211" cm="1">
        <f t="array" ref="AD949">IF($AB949, INDEX(Appliances, $W949, 10), 0)</f>
        <v>0</v>
      </c>
      <c r="AE949" s="212">
        <f t="shared" si="552"/>
        <v>0</v>
      </c>
      <c r="AF949" s="213">
        <f t="shared" si="553"/>
        <v>0</v>
      </c>
      <c r="AG949" s="222" t="str">
        <f t="shared" si="554"/>
        <v>-</v>
      </c>
      <c r="AH949" s="210">
        <f>_xlfn.MAXIFS(Y!$F$61:$J$61, Y!$F$61:$J$61, "&lt;="&amp;AG949)</f>
        <v>0</v>
      </c>
      <c r="AI949" s="210" cm="1">
        <f t="array" ref="AI949">IFERROR(IF(AE949&gt;0, INDEX(Appliances, $W949, MATCH($AH949, Y!$F$61:$J$61, 0)+3),0), 0)</f>
        <v>0</v>
      </c>
      <c r="AJ949" s="64"/>
      <c r="AK949" s="211" t="b">
        <f t="shared" si="564"/>
        <v>0</v>
      </c>
      <c r="AL949" s="211" cm="1">
        <f t="array" ref="AL949">IF($AK949, INDEX(Appliances, $W949, 9), 0)</f>
        <v>0</v>
      </c>
      <c r="AM949" s="211" cm="1">
        <f t="array" ref="AM949">IF($AK949, INDEX(Appliances, $W949, 10), 0)</f>
        <v>0</v>
      </c>
      <c r="AN949" s="212">
        <f t="shared" si="555"/>
        <v>0</v>
      </c>
      <c r="AO949" s="213">
        <f t="shared" si="556"/>
        <v>0</v>
      </c>
      <c r="AP949" s="222" t="str">
        <f t="shared" si="557"/>
        <v>-</v>
      </c>
      <c r="AQ949" s="210">
        <f>_xlfn.MAXIFS(Y!$F$61:$J$61, Y!$F$61:$J$61, "&lt;="&amp;AP949)</f>
        <v>0</v>
      </c>
      <c r="AR949" s="210" cm="1">
        <f t="array" ref="AR949">IFERROR(IF(AN949&gt;0, INDEX(Appliances, $W949, MATCH($AQ949, Y!$F$61:$J$61, 0)+3),0), 0)</f>
        <v>0</v>
      </c>
      <c r="AS949" s="64"/>
      <c r="AT949" s="211" t="b">
        <f t="shared" si="565"/>
        <v>0</v>
      </c>
      <c r="AU949" s="211">
        <f t="shared" si="546"/>
        <v>0</v>
      </c>
      <c r="AV949" s="211">
        <f t="shared" si="547"/>
        <v>0</v>
      </c>
      <c r="AW949" s="212">
        <f t="shared" si="558"/>
        <v>0</v>
      </c>
      <c r="AX949" s="213">
        <f t="shared" si="559"/>
        <v>0</v>
      </c>
      <c r="AY949" s="222" t="str">
        <f t="shared" si="560"/>
        <v>-</v>
      </c>
      <c r="AZ949" s="210">
        <f>_xlfn.MAXIFS(Y!$F$61:$J$61, Y!$F$61:$J$61, "&lt;="&amp;AY949)</f>
        <v>0</v>
      </c>
      <c r="BA949" s="210" cm="1">
        <f t="array" ref="BA949">IFERROR(IF(AW949&gt;0, INDEX(Appliances, $W949, MATCH($AQ949, Y!$F$61:$J$61, 0)+3),0), 0)</f>
        <v>0</v>
      </c>
      <c r="BB949" s="64"/>
    </row>
    <row r="950" spans="1:54" s="264" customFormat="1" ht="12" x14ac:dyDescent="0.2">
      <c r="A950" s="64"/>
      <c r="B950" s="251">
        <v>928</v>
      </c>
      <c r="C950" s="255"/>
      <c r="D950" s="255"/>
      <c r="E950" s="256"/>
      <c r="F950" s="257" t="str">
        <f>IFERROR(VLOOKUP(E950, Z!$A$2:$C$4127, 3, FALSE), "")</f>
        <v/>
      </c>
      <c r="G950" s="258"/>
      <c r="H950" s="255"/>
      <c r="I950" s="255"/>
      <c r="J950" s="256"/>
      <c r="K950" s="259"/>
      <c r="L950" s="260"/>
      <c r="M950" s="253">
        <f t="shared" si="562"/>
        <v>0</v>
      </c>
      <c r="N950" s="261"/>
      <c r="O950" s="260"/>
      <c r="P950" s="253">
        <f t="shared" si="548"/>
        <v>0</v>
      </c>
      <c r="Q950" s="261"/>
      <c r="R950" s="260"/>
      <c r="S950" s="262">
        <f t="shared" si="549"/>
        <v>0</v>
      </c>
      <c r="T950" s="268"/>
      <c r="U950" s="263">
        <f t="shared" si="550"/>
        <v>0</v>
      </c>
      <c r="V950" s="64"/>
      <c r="W950" s="210">
        <f t="shared" si="561"/>
        <v>0</v>
      </c>
      <c r="X950" s="210" t="str">
        <f t="shared" si="551"/>
        <v>-</v>
      </c>
      <c r="Y950" s="210" t="e">
        <f>IF(X950, MATCH(J950, Y!$F$62:$H$62, 0), 0)</f>
        <v>#VALUE!</v>
      </c>
      <c r="Z950" s="210" cm="1">
        <f t="array" ref="Z950">IFERROR(IF($X950, INDEX(Appliances, $W950, $Y950+3), 0), 0)</f>
        <v>0</v>
      </c>
      <c r="AA950" s="64"/>
      <c r="AB950" s="211" t="b">
        <f t="shared" si="563"/>
        <v>0</v>
      </c>
      <c r="AC950" s="211" cm="1">
        <f t="array" ref="AC950">IF($AB950, INDEX(Appliances, $W950, 9), 0)</f>
        <v>0</v>
      </c>
      <c r="AD950" s="211" cm="1">
        <f t="array" ref="AD950">IF($AB950, INDEX(Appliances, $W950, 10), 0)</f>
        <v>0</v>
      </c>
      <c r="AE950" s="212">
        <f t="shared" si="552"/>
        <v>0</v>
      </c>
      <c r="AF950" s="213">
        <f t="shared" si="553"/>
        <v>0</v>
      </c>
      <c r="AG950" s="222" t="str">
        <f t="shared" si="554"/>
        <v>-</v>
      </c>
      <c r="AH950" s="210">
        <f>_xlfn.MAXIFS(Y!$F$61:$J$61, Y!$F$61:$J$61, "&lt;="&amp;AG950)</f>
        <v>0</v>
      </c>
      <c r="AI950" s="210" cm="1">
        <f t="array" ref="AI950">IFERROR(IF(AE950&gt;0, INDEX(Appliances, $W950, MATCH($AH950, Y!$F$61:$J$61, 0)+3),0), 0)</f>
        <v>0</v>
      </c>
      <c r="AJ950" s="64"/>
      <c r="AK950" s="211" t="b">
        <f t="shared" si="564"/>
        <v>0</v>
      </c>
      <c r="AL950" s="211" cm="1">
        <f t="array" ref="AL950">IF($AK950, INDEX(Appliances, $W950, 9), 0)</f>
        <v>0</v>
      </c>
      <c r="AM950" s="211" cm="1">
        <f t="array" ref="AM950">IF($AK950, INDEX(Appliances, $W950, 10), 0)</f>
        <v>0</v>
      </c>
      <c r="AN950" s="212">
        <f t="shared" si="555"/>
        <v>0</v>
      </c>
      <c r="AO950" s="213">
        <f t="shared" si="556"/>
        <v>0</v>
      </c>
      <c r="AP950" s="222" t="str">
        <f t="shared" si="557"/>
        <v>-</v>
      </c>
      <c r="AQ950" s="210">
        <f>_xlfn.MAXIFS(Y!$F$61:$J$61, Y!$F$61:$J$61, "&lt;="&amp;AP950)</f>
        <v>0</v>
      </c>
      <c r="AR950" s="210" cm="1">
        <f t="array" ref="AR950">IFERROR(IF(AN950&gt;0, INDEX(Appliances, $W950, MATCH($AQ950, Y!$F$61:$J$61, 0)+3),0), 0)</f>
        <v>0</v>
      </c>
      <c r="AS950" s="64"/>
      <c r="AT950" s="211" t="b">
        <f t="shared" si="565"/>
        <v>0</v>
      </c>
      <c r="AU950" s="211">
        <f t="shared" si="546"/>
        <v>0</v>
      </c>
      <c r="AV950" s="211">
        <f t="shared" si="547"/>
        <v>0</v>
      </c>
      <c r="AW950" s="212">
        <f t="shared" si="558"/>
        <v>0</v>
      </c>
      <c r="AX950" s="213">
        <f t="shared" si="559"/>
        <v>0</v>
      </c>
      <c r="AY950" s="222" t="str">
        <f t="shared" si="560"/>
        <v>-</v>
      </c>
      <c r="AZ950" s="210">
        <f>_xlfn.MAXIFS(Y!$F$61:$J$61, Y!$F$61:$J$61, "&lt;="&amp;AY950)</f>
        <v>0</v>
      </c>
      <c r="BA950" s="210" cm="1">
        <f t="array" ref="BA950">IFERROR(IF(AW950&gt;0, INDEX(Appliances, $W950, MATCH($AQ950, Y!$F$61:$J$61, 0)+3),0), 0)</f>
        <v>0</v>
      </c>
      <c r="BB950" s="64"/>
    </row>
    <row r="951" spans="1:54" s="264" customFormat="1" ht="12" x14ac:dyDescent="0.2">
      <c r="A951" s="64"/>
      <c r="B951" s="251">
        <v>929</v>
      </c>
      <c r="C951" s="255"/>
      <c r="D951" s="255"/>
      <c r="E951" s="256"/>
      <c r="F951" s="257" t="str">
        <f>IFERROR(VLOOKUP(E951, Z!$A$2:$C$4127, 3, FALSE), "")</f>
        <v/>
      </c>
      <c r="G951" s="258"/>
      <c r="H951" s="255"/>
      <c r="I951" s="255"/>
      <c r="J951" s="256"/>
      <c r="K951" s="259"/>
      <c r="L951" s="260"/>
      <c r="M951" s="253">
        <f t="shared" si="562"/>
        <v>0</v>
      </c>
      <c r="N951" s="261"/>
      <c r="O951" s="260"/>
      <c r="P951" s="253">
        <f t="shared" si="548"/>
        <v>0</v>
      </c>
      <c r="Q951" s="261"/>
      <c r="R951" s="260"/>
      <c r="S951" s="262">
        <f t="shared" si="549"/>
        <v>0</v>
      </c>
      <c r="T951" s="268"/>
      <c r="U951" s="263">
        <f t="shared" si="550"/>
        <v>0</v>
      </c>
      <c r="V951" s="64"/>
      <c r="W951" s="210">
        <f t="shared" si="561"/>
        <v>0</v>
      </c>
      <c r="X951" s="210" t="str">
        <f t="shared" si="551"/>
        <v>-</v>
      </c>
      <c r="Y951" s="210" t="e">
        <f>IF(X951, MATCH(J951, Y!$F$62:$H$62, 0), 0)</f>
        <v>#VALUE!</v>
      </c>
      <c r="Z951" s="210" cm="1">
        <f t="array" ref="Z951">IFERROR(IF($X951, INDEX(Appliances, $W951, $Y951+3), 0), 0)</f>
        <v>0</v>
      </c>
      <c r="AA951" s="64"/>
      <c r="AB951" s="211" t="b">
        <f t="shared" si="563"/>
        <v>0</v>
      </c>
      <c r="AC951" s="211" cm="1">
        <f t="array" ref="AC951">IF($AB951, INDEX(Appliances, $W951, 9), 0)</f>
        <v>0</v>
      </c>
      <c r="AD951" s="211" cm="1">
        <f t="array" ref="AD951">IF($AB951, INDEX(Appliances, $W951, 10), 0)</f>
        <v>0</v>
      </c>
      <c r="AE951" s="212">
        <f t="shared" si="552"/>
        <v>0</v>
      </c>
      <c r="AF951" s="213">
        <f t="shared" si="553"/>
        <v>0</v>
      </c>
      <c r="AG951" s="222" t="str">
        <f t="shared" si="554"/>
        <v>-</v>
      </c>
      <c r="AH951" s="210">
        <f>_xlfn.MAXIFS(Y!$F$61:$J$61, Y!$F$61:$J$61, "&lt;="&amp;AG951)</f>
        <v>0</v>
      </c>
      <c r="AI951" s="210" cm="1">
        <f t="array" ref="AI951">IFERROR(IF(AE951&gt;0, INDEX(Appliances, $W951, MATCH($AH951, Y!$F$61:$J$61, 0)+3),0), 0)</f>
        <v>0</v>
      </c>
      <c r="AJ951" s="64"/>
      <c r="AK951" s="211" t="b">
        <f t="shared" si="564"/>
        <v>0</v>
      </c>
      <c r="AL951" s="211" cm="1">
        <f t="array" ref="AL951">IF($AK951, INDEX(Appliances, $W951, 9), 0)</f>
        <v>0</v>
      </c>
      <c r="AM951" s="211" cm="1">
        <f t="array" ref="AM951">IF($AK951, INDEX(Appliances, $W951, 10), 0)</f>
        <v>0</v>
      </c>
      <c r="AN951" s="212">
        <f t="shared" si="555"/>
        <v>0</v>
      </c>
      <c r="AO951" s="213">
        <f t="shared" si="556"/>
        <v>0</v>
      </c>
      <c r="AP951" s="222" t="str">
        <f t="shared" si="557"/>
        <v>-</v>
      </c>
      <c r="AQ951" s="210">
        <f>_xlfn.MAXIFS(Y!$F$61:$J$61, Y!$F$61:$J$61, "&lt;="&amp;AP951)</f>
        <v>0</v>
      </c>
      <c r="AR951" s="210" cm="1">
        <f t="array" ref="AR951">IFERROR(IF(AN951&gt;0, INDEX(Appliances, $W951, MATCH($AQ951, Y!$F$61:$J$61, 0)+3),0), 0)</f>
        <v>0</v>
      </c>
      <c r="AS951" s="64"/>
      <c r="AT951" s="211" t="b">
        <f t="shared" si="565"/>
        <v>0</v>
      </c>
      <c r="AU951" s="211">
        <f t="shared" ref="AU951:AU1014" si="566">IF($AT951, INDEX(Appliances, 10, 9), 0)</f>
        <v>0</v>
      </c>
      <c r="AV951" s="211">
        <f t="shared" ref="AV951:AV1014" si="567">IF($AT951, INDEX(Appliances, 10, 10), 0)</f>
        <v>0</v>
      </c>
      <c r="AW951" s="212">
        <f t="shared" si="558"/>
        <v>0</v>
      </c>
      <c r="AX951" s="213">
        <f t="shared" si="559"/>
        <v>0</v>
      </c>
      <c r="AY951" s="222" t="str">
        <f t="shared" si="560"/>
        <v>-</v>
      </c>
      <c r="AZ951" s="210">
        <f>_xlfn.MAXIFS(Y!$F$61:$J$61, Y!$F$61:$J$61, "&lt;="&amp;AY951)</f>
        <v>0</v>
      </c>
      <c r="BA951" s="210" cm="1">
        <f t="array" ref="BA951">IFERROR(IF(AW951&gt;0, INDEX(Appliances, $W951, MATCH($AQ951, Y!$F$61:$J$61, 0)+3),0), 0)</f>
        <v>0</v>
      </c>
      <c r="BB951" s="64"/>
    </row>
    <row r="952" spans="1:54" s="264" customFormat="1" ht="12" x14ac:dyDescent="0.2">
      <c r="A952" s="64"/>
      <c r="B952" s="251">
        <v>930</v>
      </c>
      <c r="C952" s="255"/>
      <c r="D952" s="255"/>
      <c r="E952" s="256"/>
      <c r="F952" s="257" t="str">
        <f>IFERROR(VLOOKUP(E952, Z!$A$2:$C$4127, 3, FALSE), "")</f>
        <v/>
      </c>
      <c r="G952" s="258"/>
      <c r="H952" s="255"/>
      <c r="I952" s="255"/>
      <c r="J952" s="256"/>
      <c r="K952" s="259"/>
      <c r="L952" s="260"/>
      <c r="M952" s="253">
        <f t="shared" si="562"/>
        <v>0</v>
      </c>
      <c r="N952" s="261"/>
      <c r="O952" s="260"/>
      <c r="P952" s="253">
        <f t="shared" si="548"/>
        <v>0</v>
      </c>
      <c r="Q952" s="261"/>
      <c r="R952" s="260"/>
      <c r="S952" s="262">
        <f t="shared" si="549"/>
        <v>0</v>
      </c>
      <c r="T952" s="268"/>
      <c r="U952" s="263">
        <f t="shared" si="550"/>
        <v>0</v>
      </c>
      <c r="V952" s="64"/>
      <c r="W952" s="210">
        <f t="shared" si="561"/>
        <v>0</v>
      </c>
      <c r="X952" s="210" t="str">
        <f t="shared" si="551"/>
        <v>-</v>
      </c>
      <c r="Y952" s="210" t="e">
        <f>IF(X952, MATCH(J952, Y!$F$62:$H$62, 0), 0)</f>
        <v>#VALUE!</v>
      </c>
      <c r="Z952" s="210" cm="1">
        <f t="array" ref="Z952">IFERROR(IF($X952, INDEX(Appliances, $W952, $Y952+3), 0), 0)</f>
        <v>0</v>
      </c>
      <c r="AA952" s="64"/>
      <c r="AB952" s="211" t="b">
        <f t="shared" si="563"/>
        <v>0</v>
      </c>
      <c r="AC952" s="211" cm="1">
        <f t="array" ref="AC952">IF($AB952, INDEX(Appliances, $W952, 9), 0)</f>
        <v>0</v>
      </c>
      <c r="AD952" s="211" cm="1">
        <f t="array" ref="AD952">IF($AB952, INDEX(Appliances, $W952, 10), 0)</f>
        <v>0</v>
      </c>
      <c r="AE952" s="212">
        <f t="shared" si="552"/>
        <v>0</v>
      </c>
      <c r="AF952" s="213">
        <f t="shared" si="553"/>
        <v>0</v>
      </c>
      <c r="AG952" s="222" t="str">
        <f t="shared" si="554"/>
        <v>-</v>
      </c>
      <c r="AH952" s="210">
        <f>_xlfn.MAXIFS(Y!$F$61:$J$61, Y!$F$61:$J$61, "&lt;="&amp;AG952)</f>
        <v>0</v>
      </c>
      <c r="AI952" s="210" cm="1">
        <f t="array" ref="AI952">IFERROR(IF(AE952&gt;0, INDEX(Appliances, $W952, MATCH($AH952, Y!$F$61:$J$61, 0)+3),0), 0)</f>
        <v>0</v>
      </c>
      <c r="AJ952" s="64"/>
      <c r="AK952" s="211" t="b">
        <f t="shared" si="564"/>
        <v>0</v>
      </c>
      <c r="AL952" s="211" cm="1">
        <f t="array" ref="AL952">IF($AK952, INDEX(Appliances, $W952, 9), 0)</f>
        <v>0</v>
      </c>
      <c r="AM952" s="211" cm="1">
        <f t="array" ref="AM952">IF($AK952, INDEX(Appliances, $W952, 10), 0)</f>
        <v>0</v>
      </c>
      <c r="AN952" s="212">
        <f t="shared" si="555"/>
        <v>0</v>
      </c>
      <c r="AO952" s="213">
        <f t="shared" si="556"/>
        <v>0</v>
      </c>
      <c r="AP952" s="222" t="str">
        <f t="shared" si="557"/>
        <v>-</v>
      </c>
      <c r="AQ952" s="210">
        <f>_xlfn.MAXIFS(Y!$F$61:$J$61, Y!$F$61:$J$61, "&lt;="&amp;AP952)</f>
        <v>0</v>
      </c>
      <c r="AR952" s="210" cm="1">
        <f t="array" ref="AR952">IFERROR(IF(AN952&gt;0, INDEX(Appliances, $W952, MATCH($AQ952, Y!$F$61:$J$61, 0)+3),0), 0)</f>
        <v>0</v>
      </c>
      <c r="AS952" s="64"/>
      <c r="AT952" s="211" t="b">
        <f t="shared" si="565"/>
        <v>0</v>
      </c>
      <c r="AU952" s="211">
        <f t="shared" si="566"/>
        <v>0</v>
      </c>
      <c r="AV952" s="211">
        <f t="shared" si="567"/>
        <v>0</v>
      </c>
      <c r="AW952" s="212">
        <f t="shared" si="558"/>
        <v>0</v>
      </c>
      <c r="AX952" s="213">
        <f t="shared" si="559"/>
        <v>0</v>
      </c>
      <c r="AY952" s="222" t="str">
        <f t="shared" si="560"/>
        <v>-</v>
      </c>
      <c r="AZ952" s="210">
        <f>_xlfn.MAXIFS(Y!$F$61:$J$61, Y!$F$61:$J$61, "&lt;="&amp;AY952)</f>
        <v>0</v>
      </c>
      <c r="BA952" s="210" cm="1">
        <f t="array" ref="BA952">IFERROR(IF(AW952&gt;0, INDEX(Appliances, $W952, MATCH($AQ952, Y!$F$61:$J$61, 0)+3),0), 0)</f>
        <v>0</v>
      </c>
      <c r="BB952" s="64"/>
    </row>
    <row r="953" spans="1:54" s="264" customFormat="1" ht="12" x14ac:dyDescent="0.2">
      <c r="A953" s="64"/>
      <c r="B953" s="251">
        <v>931</v>
      </c>
      <c r="C953" s="255"/>
      <c r="D953" s="255"/>
      <c r="E953" s="256"/>
      <c r="F953" s="257" t="str">
        <f>IFERROR(VLOOKUP(E953, Z!$A$2:$C$4127, 3, FALSE), "")</f>
        <v/>
      </c>
      <c r="G953" s="258"/>
      <c r="H953" s="255"/>
      <c r="I953" s="255"/>
      <c r="J953" s="256"/>
      <c r="K953" s="259"/>
      <c r="L953" s="260"/>
      <c r="M953" s="253">
        <f t="shared" si="562"/>
        <v>0</v>
      </c>
      <c r="N953" s="261"/>
      <c r="O953" s="260"/>
      <c r="P953" s="253">
        <f t="shared" si="548"/>
        <v>0</v>
      </c>
      <c r="Q953" s="261"/>
      <c r="R953" s="260"/>
      <c r="S953" s="262">
        <f t="shared" si="549"/>
        <v>0</v>
      </c>
      <c r="T953" s="268"/>
      <c r="U953" s="263">
        <f t="shared" si="550"/>
        <v>0</v>
      </c>
      <c r="V953" s="64"/>
      <c r="W953" s="210">
        <f t="shared" si="561"/>
        <v>0</v>
      </c>
      <c r="X953" s="210" t="str">
        <f t="shared" si="551"/>
        <v>-</v>
      </c>
      <c r="Y953" s="210" t="e">
        <f>IF(X953, MATCH(J953, Y!$F$62:$H$62, 0), 0)</f>
        <v>#VALUE!</v>
      </c>
      <c r="Z953" s="210" cm="1">
        <f t="array" ref="Z953">IFERROR(IF($X953, INDEX(Appliances, $W953, $Y953+3), 0), 0)</f>
        <v>0</v>
      </c>
      <c r="AA953" s="64"/>
      <c r="AB953" s="211" t="b">
        <f t="shared" si="563"/>
        <v>0</v>
      </c>
      <c r="AC953" s="211" cm="1">
        <f t="array" ref="AC953">IF($AB953, INDEX(Appliances, $W953, 9), 0)</f>
        <v>0</v>
      </c>
      <c r="AD953" s="211" cm="1">
        <f t="array" ref="AD953">IF($AB953, INDEX(Appliances, $W953, 10), 0)</f>
        <v>0</v>
      </c>
      <c r="AE953" s="212">
        <f t="shared" si="552"/>
        <v>0</v>
      </c>
      <c r="AF953" s="213">
        <f t="shared" si="553"/>
        <v>0</v>
      </c>
      <c r="AG953" s="222" t="str">
        <f t="shared" si="554"/>
        <v>-</v>
      </c>
      <c r="AH953" s="210">
        <f>_xlfn.MAXIFS(Y!$F$61:$J$61, Y!$F$61:$J$61, "&lt;="&amp;AG953)</f>
        <v>0</v>
      </c>
      <c r="AI953" s="210" cm="1">
        <f t="array" ref="AI953">IFERROR(IF(AE953&gt;0, INDEX(Appliances, $W953, MATCH($AH953, Y!$F$61:$J$61, 0)+3),0), 0)</f>
        <v>0</v>
      </c>
      <c r="AJ953" s="64"/>
      <c r="AK953" s="211" t="b">
        <f t="shared" si="564"/>
        <v>0</v>
      </c>
      <c r="AL953" s="211" cm="1">
        <f t="array" ref="AL953">IF($AK953, INDEX(Appliances, $W953, 9), 0)</f>
        <v>0</v>
      </c>
      <c r="AM953" s="211" cm="1">
        <f t="array" ref="AM953">IF($AK953, INDEX(Appliances, $W953, 10), 0)</f>
        <v>0</v>
      </c>
      <c r="AN953" s="212">
        <f t="shared" si="555"/>
        <v>0</v>
      </c>
      <c r="AO953" s="213">
        <f t="shared" si="556"/>
        <v>0</v>
      </c>
      <c r="AP953" s="222" t="str">
        <f t="shared" si="557"/>
        <v>-</v>
      </c>
      <c r="AQ953" s="210">
        <f>_xlfn.MAXIFS(Y!$F$61:$J$61, Y!$F$61:$J$61, "&lt;="&amp;AP953)</f>
        <v>0</v>
      </c>
      <c r="AR953" s="210" cm="1">
        <f t="array" ref="AR953">IFERROR(IF(AN953&gt;0, INDEX(Appliances, $W953, MATCH($AQ953, Y!$F$61:$J$61, 0)+3),0), 0)</f>
        <v>0</v>
      </c>
      <c r="AS953" s="64"/>
      <c r="AT953" s="211" t="b">
        <f t="shared" si="565"/>
        <v>0</v>
      </c>
      <c r="AU953" s="211">
        <f t="shared" si="566"/>
        <v>0</v>
      </c>
      <c r="AV953" s="211">
        <f t="shared" si="567"/>
        <v>0</v>
      </c>
      <c r="AW953" s="212">
        <f t="shared" si="558"/>
        <v>0</v>
      </c>
      <c r="AX953" s="213">
        <f t="shared" si="559"/>
        <v>0</v>
      </c>
      <c r="AY953" s="222" t="str">
        <f t="shared" si="560"/>
        <v>-</v>
      </c>
      <c r="AZ953" s="210">
        <f>_xlfn.MAXIFS(Y!$F$61:$J$61, Y!$F$61:$J$61, "&lt;="&amp;AY953)</f>
        <v>0</v>
      </c>
      <c r="BA953" s="210" cm="1">
        <f t="array" ref="BA953">IFERROR(IF(AW953&gt;0, INDEX(Appliances, $W953, MATCH($AQ953, Y!$F$61:$J$61, 0)+3),0), 0)</f>
        <v>0</v>
      </c>
      <c r="BB953" s="64"/>
    </row>
    <row r="954" spans="1:54" s="264" customFormat="1" ht="12" x14ac:dyDescent="0.2">
      <c r="A954" s="64"/>
      <c r="B954" s="251">
        <v>932</v>
      </c>
      <c r="C954" s="255"/>
      <c r="D954" s="255"/>
      <c r="E954" s="256"/>
      <c r="F954" s="257" t="str">
        <f>IFERROR(VLOOKUP(E954, Z!$A$2:$C$4127, 3, FALSE), "")</f>
        <v/>
      </c>
      <c r="G954" s="258"/>
      <c r="H954" s="255"/>
      <c r="I954" s="255"/>
      <c r="J954" s="256"/>
      <c r="K954" s="259"/>
      <c r="L954" s="260"/>
      <c r="M954" s="253">
        <f t="shared" si="562"/>
        <v>0</v>
      </c>
      <c r="N954" s="261"/>
      <c r="O954" s="260"/>
      <c r="P954" s="253">
        <f t="shared" si="548"/>
        <v>0</v>
      </c>
      <c r="Q954" s="261"/>
      <c r="R954" s="260"/>
      <c r="S954" s="262">
        <f t="shared" si="549"/>
        <v>0</v>
      </c>
      <c r="T954" s="268"/>
      <c r="U954" s="263">
        <f t="shared" si="550"/>
        <v>0</v>
      </c>
      <c r="V954" s="64"/>
      <c r="W954" s="210">
        <f t="shared" si="561"/>
        <v>0</v>
      </c>
      <c r="X954" s="210" t="str">
        <f t="shared" si="551"/>
        <v>-</v>
      </c>
      <c r="Y954" s="210" t="e">
        <f>IF(X954, MATCH(J954, Y!$F$62:$H$62, 0), 0)</f>
        <v>#VALUE!</v>
      </c>
      <c r="Z954" s="210" cm="1">
        <f t="array" ref="Z954">IFERROR(IF($X954, INDEX(Appliances, $W954, $Y954+3), 0), 0)</f>
        <v>0</v>
      </c>
      <c r="AA954" s="64"/>
      <c r="AB954" s="211" t="b">
        <f t="shared" si="563"/>
        <v>0</v>
      </c>
      <c r="AC954" s="211" cm="1">
        <f t="array" ref="AC954">IF($AB954, INDEX(Appliances, $W954, 9), 0)</f>
        <v>0</v>
      </c>
      <c r="AD954" s="211" cm="1">
        <f t="array" ref="AD954">IF($AB954, INDEX(Appliances, $W954, 10), 0)</f>
        <v>0</v>
      </c>
      <c r="AE954" s="212">
        <f t="shared" si="552"/>
        <v>0</v>
      </c>
      <c r="AF954" s="213">
        <f t="shared" si="553"/>
        <v>0</v>
      </c>
      <c r="AG954" s="222" t="str">
        <f t="shared" si="554"/>
        <v>-</v>
      </c>
      <c r="AH954" s="210">
        <f>_xlfn.MAXIFS(Y!$F$61:$J$61, Y!$F$61:$J$61, "&lt;="&amp;AG954)</f>
        <v>0</v>
      </c>
      <c r="AI954" s="210" cm="1">
        <f t="array" ref="AI954">IFERROR(IF(AE954&gt;0, INDEX(Appliances, $W954, MATCH($AH954, Y!$F$61:$J$61, 0)+3),0), 0)</f>
        <v>0</v>
      </c>
      <c r="AJ954" s="64"/>
      <c r="AK954" s="211" t="b">
        <f t="shared" si="564"/>
        <v>0</v>
      </c>
      <c r="AL954" s="211" cm="1">
        <f t="array" ref="AL954">IF($AK954, INDEX(Appliances, $W954, 9), 0)</f>
        <v>0</v>
      </c>
      <c r="AM954" s="211" cm="1">
        <f t="array" ref="AM954">IF($AK954, INDEX(Appliances, $W954, 10), 0)</f>
        <v>0</v>
      </c>
      <c r="AN954" s="212">
        <f t="shared" si="555"/>
        <v>0</v>
      </c>
      <c r="AO954" s="213">
        <f t="shared" si="556"/>
        <v>0</v>
      </c>
      <c r="AP954" s="222" t="str">
        <f t="shared" si="557"/>
        <v>-</v>
      </c>
      <c r="AQ954" s="210">
        <f>_xlfn.MAXIFS(Y!$F$61:$J$61, Y!$F$61:$J$61, "&lt;="&amp;AP954)</f>
        <v>0</v>
      </c>
      <c r="AR954" s="210" cm="1">
        <f t="array" ref="AR954">IFERROR(IF(AN954&gt;0, INDEX(Appliances, $W954, MATCH($AQ954, Y!$F$61:$J$61, 0)+3),0), 0)</f>
        <v>0</v>
      </c>
      <c r="AS954" s="64"/>
      <c r="AT954" s="211" t="b">
        <f t="shared" si="565"/>
        <v>0</v>
      </c>
      <c r="AU954" s="211">
        <f t="shared" si="566"/>
        <v>0</v>
      </c>
      <c r="AV954" s="211">
        <f t="shared" si="567"/>
        <v>0</v>
      </c>
      <c r="AW954" s="212">
        <f t="shared" si="558"/>
        <v>0</v>
      </c>
      <c r="AX954" s="213">
        <f t="shared" si="559"/>
        <v>0</v>
      </c>
      <c r="AY954" s="222" t="str">
        <f t="shared" si="560"/>
        <v>-</v>
      </c>
      <c r="AZ954" s="210">
        <f>_xlfn.MAXIFS(Y!$F$61:$J$61, Y!$F$61:$J$61, "&lt;="&amp;AY954)</f>
        <v>0</v>
      </c>
      <c r="BA954" s="210" cm="1">
        <f t="array" ref="BA954">IFERROR(IF(AW954&gt;0, INDEX(Appliances, $W954, MATCH($AQ954, Y!$F$61:$J$61, 0)+3),0), 0)</f>
        <v>0</v>
      </c>
      <c r="BB954" s="64"/>
    </row>
    <row r="955" spans="1:54" s="264" customFormat="1" ht="12" x14ac:dyDescent="0.2">
      <c r="A955" s="64"/>
      <c r="B955" s="251">
        <v>933</v>
      </c>
      <c r="C955" s="255"/>
      <c r="D955" s="255"/>
      <c r="E955" s="256"/>
      <c r="F955" s="257" t="str">
        <f>IFERROR(VLOOKUP(E955, Z!$A$2:$C$4127, 3, FALSE), "")</f>
        <v/>
      </c>
      <c r="G955" s="258"/>
      <c r="H955" s="255"/>
      <c r="I955" s="255"/>
      <c r="J955" s="256"/>
      <c r="K955" s="259"/>
      <c r="L955" s="260"/>
      <c r="M955" s="253">
        <f t="shared" si="562"/>
        <v>0</v>
      </c>
      <c r="N955" s="261"/>
      <c r="O955" s="260"/>
      <c r="P955" s="253">
        <f t="shared" ref="P955:P1018" si="568">AX955</f>
        <v>0</v>
      </c>
      <c r="Q955" s="261"/>
      <c r="R955" s="260"/>
      <c r="S955" s="262">
        <f t="shared" ref="S955:S1018" si="569">AO955</f>
        <v>0</v>
      </c>
      <c r="T955" s="268"/>
      <c r="U955" s="263">
        <f t="shared" ref="U955:U1018" si="570">MAX(Z955,AI955,AR955,BA955)*1000</f>
        <v>0</v>
      </c>
      <c r="V955" s="64"/>
      <c r="W955" s="210">
        <f t="shared" si="561"/>
        <v>0</v>
      </c>
      <c r="X955" s="210" t="str">
        <f t="shared" ref="X955:X1018" si="571">IF(W955=0, "-", IF(W955&lt;=8, TRUE, FALSE))</f>
        <v>-</v>
      </c>
      <c r="Y955" s="210" t="e">
        <f>IF(X955, MATCH(J955, Y!$F$62:$H$62, 0), 0)</f>
        <v>#VALUE!</v>
      </c>
      <c r="Z955" s="210" cm="1">
        <f t="array" ref="Z955">IFERROR(IF($X955, INDEX(Appliances, $W955, $Y955+3), 0), 0)</f>
        <v>0</v>
      </c>
      <c r="AA955" s="64"/>
      <c r="AB955" s="211" t="b">
        <f t="shared" si="563"/>
        <v>0</v>
      </c>
      <c r="AC955" s="211" cm="1">
        <f t="array" ref="AC955">IF($AB955, INDEX(Appliances, $W955, 9), 0)</f>
        <v>0</v>
      </c>
      <c r="AD955" s="211" cm="1">
        <f t="array" ref="AD955">IF($AB955, INDEX(Appliances, $W955, 10), 0)</f>
        <v>0</v>
      </c>
      <c r="AE955" s="212">
        <f t="shared" ref="AE955:AE1018" si="572">IF(AB955, $K955, 0)</f>
        <v>0</v>
      </c>
      <c r="AF955" s="213">
        <f t="shared" ref="AF955:AF1018" si="573">IFERROR($AC955 * AE955 + $AD955, 0)</f>
        <v>0</v>
      </c>
      <c r="AG955" s="222" t="str">
        <f t="shared" ref="AG955:AG1018" si="574">IFERROR(1 - L955/AF955, "-")</f>
        <v>-</v>
      </c>
      <c r="AH955" s="210">
        <f>_xlfn.MAXIFS(Y!$F$61:$J$61, Y!$F$61:$J$61, "&lt;="&amp;AG955)</f>
        <v>0</v>
      </c>
      <c r="AI955" s="210" cm="1">
        <f t="array" ref="AI955">IFERROR(IF(AE955&gt;0, INDEX(Appliances, $W955, MATCH($AH955, Y!$F$61:$J$61, 0)+3),0), 0)</f>
        <v>0</v>
      </c>
      <c r="AJ955" s="64"/>
      <c r="AK955" s="211" t="b">
        <f t="shared" si="564"/>
        <v>0</v>
      </c>
      <c r="AL955" s="211" cm="1">
        <f t="array" ref="AL955">IF($AK955, INDEX(Appliances, $W955, 9), 0)</f>
        <v>0</v>
      </c>
      <c r="AM955" s="211" cm="1">
        <f t="array" ref="AM955">IF($AK955, INDEX(Appliances, $W955, 10), 0)</f>
        <v>0</v>
      </c>
      <c r="AN955" s="212">
        <f t="shared" ref="AN955:AN1018" si="575">IF(AK955, $Q955, 0)</f>
        <v>0</v>
      </c>
      <c r="AO955" s="213">
        <f t="shared" ref="AO955:AO1018" si="576">IFERROR($AL955 * AN955 + $AM955, 0)</f>
        <v>0</v>
      </c>
      <c r="AP955" s="222" t="str">
        <f t="shared" ref="AP955:AP1018" si="577">IFERROR(1 - R955/AO955, "-")</f>
        <v>-</v>
      </c>
      <c r="AQ955" s="210">
        <f>_xlfn.MAXIFS(Y!$F$61:$J$61, Y!$F$61:$J$61, "&lt;="&amp;AP955)</f>
        <v>0</v>
      </c>
      <c r="AR955" s="210" cm="1">
        <f t="array" ref="AR955">IFERROR(IF(AN955&gt;0, INDEX(Appliances, $W955, MATCH($AQ955, Y!$F$61:$J$61, 0)+3),0), 0)</f>
        <v>0</v>
      </c>
      <c r="AS955" s="64"/>
      <c r="AT955" s="211" t="b">
        <f t="shared" si="565"/>
        <v>0</v>
      </c>
      <c r="AU955" s="211">
        <f t="shared" si="566"/>
        <v>0</v>
      </c>
      <c r="AV955" s="211">
        <f t="shared" si="567"/>
        <v>0</v>
      </c>
      <c r="AW955" s="212">
        <f t="shared" ref="AW955:AW1018" si="578">IF(AT955, $N955, 0)</f>
        <v>0</v>
      </c>
      <c r="AX955" s="213">
        <f t="shared" ref="AX955:AX1018" si="579">IFERROR(IF(AW955&lt;35, $AU955 * AW955 + $AV955, 0.05), 0)</f>
        <v>0</v>
      </c>
      <c r="AY955" s="222" t="str">
        <f t="shared" ref="AY955:AY1018" si="580">IFERROR(1 - AA955/AX955, "-")</f>
        <v>-</v>
      </c>
      <c r="AZ955" s="210">
        <f>_xlfn.MAXIFS(Y!$F$61:$J$61, Y!$F$61:$J$61, "&lt;="&amp;AY955)</f>
        <v>0</v>
      </c>
      <c r="BA955" s="210" cm="1">
        <f t="array" ref="BA955">IFERROR(IF(AW955&gt;0, INDEX(Appliances, $W955, MATCH($AQ955, Y!$F$61:$J$61, 0)+3),0), 0)</f>
        <v>0</v>
      </c>
      <c r="BB955" s="64"/>
    </row>
    <row r="956" spans="1:54" s="264" customFormat="1" ht="12" x14ac:dyDescent="0.2">
      <c r="A956" s="64"/>
      <c r="B956" s="251">
        <v>934</v>
      </c>
      <c r="C956" s="255"/>
      <c r="D956" s="255"/>
      <c r="E956" s="256"/>
      <c r="F956" s="257" t="str">
        <f>IFERROR(VLOOKUP(E956, Z!$A$2:$C$4127, 3, FALSE), "")</f>
        <v/>
      </c>
      <c r="G956" s="258"/>
      <c r="H956" s="255"/>
      <c r="I956" s="255"/>
      <c r="J956" s="256"/>
      <c r="K956" s="259"/>
      <c r="L956" s="260"/>
      <c r="M956" s="253">
        <f t="shared" si="562"/>
        <v>0</v>
      </c>
      <c r="N956" s="261"/>
      <c r="O956" s="260"/>
      <c r="P956" s="253">
        <f t="shared" si="568"/>
        <v>0</v>
      </c>
      <c r="Q956" s="261"/>
      <c r="R956" s="260"/>
      <c r="S956" s="262">
        <f t="shared" si="569"/>
        <v>0</v>
      </c>
      <c r="T956" s="268"/>
      <c r="U956" s="263">
        <f t="shared" si="570"/>
        <v>0</v>
      </c>
      <c r="V956" s="64"/>
      <c r="W956" s="210">
        <f t="shared" ref="W956:W1019" si="581">IFERROR(IFERROR(IFERROR( MATCH(G956, INDEX(Appliances,,1), 0), MATCH(G956, INDEX(Appliances,,2), 0)), MATCH(G956, INDEX(Appliances,,3), 0)), 0)</f>
        <v>0</v>
      </c>
      <c r="X956" s="210" t="str">
        <f t="shared" si="571"/>
        <v>-</v>
      </c>
      <c r="Y956" s="210" t="e">
        <f>IF(X956, MATCH(J956, Y!$F$62:$H$62, 0), 0)</f>
        <v>#VALUE!</v>
      </c>
      <c r="Z956" s="210" cm="1">
        <f t="array" ref="Z956">IFERROR(IF($X956, INDEX(Appliances, $W956, $Y956+3), 0), 0)</f>
        <v>0</v>
      </c>
      <c r="AA956" s="64"/>
      <c r="AB956" s="211" t="b">
        <f t="shared" si="563"/>
        <v>0</v>
      </c>
      <c r="AC956" s="211" cm="1">
        <f t="array" ref="AC956">IF($AB956, INDEX(Appliances, $W956, 9), 0)</f>
        <v>0</v>
      </c>
      <c r="AD956" s="211" cm="1">
        <f t="array" ref="AD956">IF($AB956, INDEX(Appliances, $W956, 10), 0)</f>
        <v>0</v>
      </c>
      <c r="AE956" s="212">
        <f t="shared" si="572"/>
        <v>0</v>
      </c>
      <c r="AF956" s="213">
        <f t="shared" si="573"/>
        <v>0</v>
      </c>
      <c r="AG956" s="222" t="str">
        <f t="shared" si="574"/>
        <v>-</v>
      </c>
      <c r="AH956" s="210">
        <f>_xlfn.MAXIFS(Y!$F$61:$J$61, Y!$F$61:$J$61, "&lt;="&amp;AG956)</f>
        <v>0</v>
      </c>
      <c r="AI956" s="210" cm="1">
        <f t="array" ref="AI956">IFERROR(IF(AE956&gt;0, INDEX(Appliances, $W956, MATCH($AH956, Y!$F$61:$J$61, 0)+3),0), 0)</f>
        <v>0</v>
      </c>
      <c r="AJ956" s="64"/>
      <c r="AK956" s="211" t="b">
        <f t="shared" si="564"/>
        <v>0</v>
      </c>
      <c r="AL956" s="211" cm="1">
        <f t="array" ref="AL956">IF($AK956, INDEX(Appliances, $W956, 9), 0)</f>
        <v>0</v>
      </c>
      <c r="AM956" s="211" cm="1">
        <f t="array" ref="AM956">IF($AK956, INDEX(Appliances, $W956, 10), 0)</f>
        <v>0</v>
      </c>
      <c r="AN956" s="212">
        <f t="shared" si="575"/>
        <v>0</v>
      </c>
      <c r="AO956" s="213">
        <f t="shared" si="576"/>
        <v>0</v>
      </c>
      <c r="AP956" s="222" t="str">
        <f t="shared" si="577"/>
        <v>-</v>
      </c>
      <c r="AQ956" s="210">
        <f>_xlfn.MAXIFS(Y!$F$61:$J$61, Y!$F$61:$J$61, "&lt;="&amp;AP956)</f>
        <v>0</v>
      </c>
      <c r="AR956" s="210" cm="1">
        <f t="array" ref="AR956">IFERROR(IF(AN956&gt;0, INDEX(Appliances, $W956, MATCH($AQ956, Y!$F$61:$J$61, 0)+3),0), 0)</f>
        <v>0</v>
      </c>
      <c r="AS956" s="64"/>
      <c r="AT956" s="211" t="b">
        <f t="shared" si="565"/>
        <v>0</v>
      </c>
      <c r="AU956" s="211">
        <f t="shared" si="566"/>
        <v>0</v>
      </c>
      <c r="AV956" s="211">
        <f t="shared" si="567"/>
        <v>0</v>
      </c>
      <c r="AW956" s="212">
        <f t="shared" si="578"/>
        <v>0</v>
      </c>
      <c r="AX956" s="213">
        <f t="shared" si="579"/>
        <v>0</v>
      </c>
      <c r="AY956" s="222" t="str">
        <f t="shared" si="580"/>
        <v>-</v>
      </c>
      <c r="AZ956" s="210">
        <f>_xlfn.MAXIFS(Y!$F$61:$J$61, Y!$F$61:$J$61, "&lt;="&amp;AY956)</f>
        <v>0</v>
      </c>
      <c r="BA956" s="210" cm="1">
        <f t="array" ref="BA956">IFERROR(IF(AW956&gt;0, INDEX(Appliances, $W956, MATCH($AQ956, Y!$F$61:$J$61, 0)+3),0), 0)</f>
        <v>0</v>
      </c>
      <c r="BB956" s="64"/>
    </row>
    <row r="957" spans="1:54" s="264" customFormat="1" ht="12" x14ac:dyDescent="0.2">
      <c r="A957" s="64"/>
      <c r="B957" s="251">
        <v>935</v>
      </c>
      <c r="C957" s="255"/>
      <c r="D957" s="255"/>
      <c r="E957" s="256"/>
      <c r="F957" s="257" t="str">
        <f>IFERROR(VLOOKUP(E957, Z!$A$2:$C$4127, 3, FALSE), "")</f>
        <v/>
      </c>
      <c r="G957" s="258"/>
      <c r="H957" s="255"/>
      <c r="I957" s="255"/>
      <c r="J957" s="256"/>
      <c r="K957" s="259"/>
      <c r="L957" s="260"/>
      <c r="M957" s="253">
        <f t="shared" si="562"/>
        <v>0</v>
      </c>
      <c r="N957" s="261"/>
      <c r="O957" s="260"/>
      <c r="P957" s="253">
        <f t="shared" si="568"/>
        <v>0</v>
      </c>
      <c r="Q957" s="261"/>
      <c r="R957" s="260"/>
      <c r="S957" s="262">
        <f t="shared" si="569"/>
        <v>0</v>
      </c>
      <c r="T957" s="268"/>
      <c r="U957" s="263">
        <f t="shared" si="570"/>
        <v>0</v>
      </c>
      <c r="V957" s="64"/>
      <c r="W957" s="210">
        <f t="shared" si="581"/>
        <v>0</v>
      </c>
      <c r="X957" s="210" t="str">
        <f t="shared" si="571"/>
        <v>-</v>
      </c>
      <c r="Y957" s="210" t="e">
        <f>IF(X957, MATCH(J957, Y!$F$62:$H$62, 0), 0)</f>
        <v>#VALUE!</v>
      </c>
      <c r="Z957" s="210" cm="1">
        <f t="array" ref="Z957">IFERROR(IF($X957, INDEX(Appliances, $W957, $Y957+3), 0), 0)</f>
        <v>0</v>
      </c>
      <c r="AA957" s="64"/>
      <c r="AB957" s="211" t="b">
        <f t="shared" si="563"/>
        <v>0</v>
      </c>
      <c r="AC957" s="211" cm="1">
        <f t="array" ref="AC957">IF($AB957, INDEX(Appliances, $W957, 9), 0)</f>
        <v>0</v>
      </c>
      <c r="AD957" s="211" cm="1">
        <f t="array" ref="AD957">IF($AB957, INDEX(Appliances, $W957, 10), 0)</f>
        <v>0</v>
      </c>
      <c r="AE957" s="212">
        <f t="shared" si="572"/>
        <v>0</v>
      </c>
      <c r="AF957" s="213">
        <f t="shared" si="573"/>
        <v>0</v>
      </c>
      <c r="AG957" s="222" t="str">
        <f t="shared" si="574"/>
        <v>-</v>
      </c>
      <c r="AH957" s="210">
        <f>_xlfn.MAXIFS(Y!$F$61:$J$61, Y!$F$61:$J$61, "&lt;="&amp;AG957)</f>
        <v>0</v>
      </c>
      <c r="AI957" s="210" cm="1">
        <f t="array" ref="AI957">IFERROR(IF(AE957&gt;0, INDEX(Appliances, $W957, MATCH($AH957, Y!$F$61:$J$61, 0)+3),0), 0)</f>
        <v>0</v>
      </c>
      <c r="AJ957" s="64"/>
      <c r="AK957" s="211" t="b">
        <f t="shared" si="564"/>
        <v>0</v>
      </c>
      <c r="AL957" s="211" cm="1">
        <f t="array" ref="AL957">IF($AK957, INDEX(Appliances, $W957, 9), 0)</f>
        <v>0</v>
      </c>
      <c r="AM957" s="211" cm="1">
        <f t="array" ref="AM957">IF($AK957, INDEX(Appliances, $W957, 10), 0)</f>
        <v>0</v>
      </c>
      <c r="AN957" s="212">
        <f t="shared" si="575"/>
        <v>0</v>
      </c>
      <c r="AO957" s="213">
        <f t="shared" si="576"/>
        <v>0</v>
      </c>
      <c r="AP957" s="222" t="str">
        <f t="shared" si="577"/>
        <v>-</v>
      </c>
      <c r="AQ957" s="210">
        <f>_xlfn.MAXIFS(Y!$F$61:$J$61, Y!$F$61:$J$61, "&lt;="&amp;AP957)</f>
        <v>0</v>
      </c>
      <c r="AR957" s="210" cm="1">
        <f t="array" ref="AR957">IFERROR(IF(AN957&gt;0, INDEX(Appliances, $W957, MATCH($AQ957, Y!$F$61:$J$61, 0)+3),0), 0)</f>
        <v>0</v>
      </c>
      <c r="AS957" s="64"/>
      <c r="AT957" s="211" t="b">
        <f t="shared" si="565"/>
        <v>0</v>
      </c>
      <c r="AU957" s="211">
        <f t="shared" si="566"/>
        <v>0</v>
      </c>
      <c r="AV957" s="211">
        <f t="shared" si="567"/>
        <v>0</v>
      </c>
      <c r="AW957" s="212">
        <f t="shared" si="578"/>
        <v>0</v>
      </c>
      <c r="AX957" s="213">
        <f t="shared" si="579"/>
        <v>0</v>
      </c>
      <c r="AY957" s="222" t="str">
        <f t="shared" si="580"/>
        <v>-</v>
      </c>
      <c r="AZ957" s="210">
        <f>_xlfn.MAXIFS(Y!$F$61:$J$61, Y!$F$61:$J$61, "&lt;="&amp;AY957)</f>
        <v>0</v>
      </c>
      <c r="BA957" s="210" cm="1">
        <f t="array" ref="BA957">IFERROR(IF(AW957&gt;0, INDEX(Appliances, $W957, MATCH($AQ957, Y!$F$61:$J$61, 0)+3),0), 0)</f>
        <v>0</v>
      </c>
      <c r="BB957" s="64"/>
    </row>
    <row r="958" spans="1:54" s="264" customFormat="1" ht="12" x14ac:dyDescent="0.2">
      <c r="A958" s="64"/>
      <c r="B958" s="251">
        <v>936</v>
      </c>
      <c r="C958" s="255"/>
      <c r="D958" s="255"/>
      <c r="E958" s="256"/>
      <c r="F958" s="257" t="str">
        <f>IFERROR(VLOOKUP(E958, Z!$A$2:$C$4127, 3, FALSE), "")</f>
        <v/>
      </c>
      <c r="G958" s="258"/>
      <c r="H958" s="255"/>
      <c r="I958" s="255"/>
      <c r="J958" s="256"/>
      <c r="K958" s="259"/>
      <c r="L958" s="260"/>
      <c r="M958" s="253">
        <f t="shared" si="562"/>
        <v>0</v>
      </c>
      <c r="N958" s="261"/>
      <c r="O958" s="260"/>
      <c r="P958" s="253">
        <f t="shared" si="568"/>
        <v>0</v>
      </c>
      <c r="Q958" s="261"/>
      <c r="R958" s="260"/>
      <c r="S958" s="262">
        <f t="shared" si="569"/>
        <v>0</v>
      </c>
      <c r="T958" s="268"/>
      <c r="U958" s="263">
        <f t="shared" si="570"/>
        <v>0</v>
      </c>
      <c r="V958" s="64"/>
      <c r="W958" s="210">
        <f t="shared" si="581"/>
        <v>0</v>
      </c>
      <c r="X958" s="210" t="str">
        <f t="shared" si="571"/>
        <v>-</v>
      </c>
      <c r="Y958" s="210" t="e">
        <f>IF(X958, MATCH(J958, Y!$F$62:$H$62, 0), 0)</f>
        <v>#VALUE!</v>
      </c>
      <c r="Z958" s="210" cm="1">
        <f t="array" ref="Z958">IFERROR(IF($X958, INDEX(Appliances, $W958, $Y958+3), 0), 0)</f>
        <v>0</v>
      </c>
      <c r="AA958" s="64"/>
      <c r="AB958" s="211" t="b">
        <f t="shared" si="563"/>
        <v>0</v>
      </c>
      <c r="AC958" s="211" cm="1">
        <f t="array" ref="AC958">IF($AB958, INDEX(Appliances, $W958, 9), 0)</f>
        <v>0</v>
      </c>
      <c r="AD958" s="211" cm="1">
        <f t="array" ref="AD958">IF($AB958, INDEX(Appliances, $W958, 10), 0)</f>
        <v>0</v>
      </c>
      <c r="AE958" s="212">
        <f t="shared" si="572"/>
        <v>0</v>
      </c>
      <c r="AF958" s="213">
        <f t="shared" si="573"/>
        <v>0</v>
      </c>
      <c r="AG958" s="222" t="str">
        <f t="shared" si="574"/>
        <v>-</v>
      </c>
      <c r="AH958" s="210">
        <f>_xlfn.MAXIFS(Y!$F$61:$J$61, Y!$F$61:$J$61, "&lt;="&amp;AG958)</f>
        <v>0</v>
      </c>
      <c r="AI958" s="210" cm="1">
        <f t="array" ref="AI958">IFERROR(IF(AE958&gt;0, INDEX(Appliances, $W958, MATCH($AH958, Y!$F$61:$J$61, 0)+3),0), 0)</f>
        <v>0</v>
      </c>
      <c r="AJ958" s="64"/>
      <c r="AK958" s="211" t="b">
        <f t="shared" si="564"/>
        <v>0</v>
      </c>
      <c r="AL958" s="211" cm="1">
        <f t="array" ref="AL958">IF($AK958, INDEX(Appliances, $W958, 9), 0)</f>
        <v>0</v>
      </c>
      <c r="AM958" s="211" cm="1">
        <f t="array" ref="AM958">IF($AK958, INDEX(Appliances, $W958, 10), 0)</f>
        <v>0</v>
      </c>
      <c r="AN958" s="212">
        <f t="shared" si="575"/>
        <v>0</v>
      </c>
      <c r="AO958" s="213">
        <f t="shared" si="576"/>
        <v>0</v>
      </c>
      <c r="AP958" s="222" t="str">
        <f t="shared" si="577"/>
        <v>-</v>
      </c>
      <c r="AQ958" s="210">
        <f>_xlfn.MAXIFS(Y!$F$61:$J$61, Y!$F$61:$J$61, "&lt;="&amp;AP958)</f>
        <v>0</v>
      </c>
      <c r="AR958" s="210" cm="1">
        <f t="array" ref="AR958">IFERROR(IF(AN958&gt;0, INDEX(Appliances, $W958, MATCH($AQ958, Y!$F$61:$J$61, 0)+3),0), 0)</f>
        <v>0</v>
      </c>
      <c r="AS958" s="64"/>
      <c r="AT958" s="211" t="b">
        <f t="shared" si="565"/>
        <v>0</v>
      </c>
      <c r="AU958" s="211">
        <f t="shared" si="566"/>
        <v>0</v>
      </c>
      <c r="AV958" s="211">
        <f t="shared" si="567"/>
        <v>0</v>
      </c>
      <c r="AW958" s="212">
        <f t="shared" si="578"/>
        <v>0</v>
      </c>
      <c r="AX958" s="213">
        <f t="shared" si="579"/>
        <v>0</v>
      </c>
      <c r="AY958" s="222" t="str">
        <f t="shared" si="580"/>
        <v>-</v>
      </c>
      <c r="AZ958" s="210">
        <f>_xlfn.MAXIFS(Y!$F$61:$J$61, Y!$F$61:$J$61, "&lt;="&amp;AY958)</f>
        <v>0</v>
      </c>
      <c r="BA958" s="210" cm="1">
        <f t="array" ref="BA958">IFERROR(IF(AW958&gt;0, INDEX(Appliances, $W958, MATCH($AQ958, Y!$F$61:$J$61, 0)+3),0), 0)</f>
        <v>0</v>
      </c>
      <c r="BB958" s="64"/>
    </row>
    <row r="959" spans="1:54" s="264" customFormat="1" ht="12" x14ac:dyDescent="0.2">
      <c r="A959" s="64"/>
      <c r="B959" s="251">
        <v>937</v>
      </c>
      <c r="C959" s="255"/>
      <c r="D959" s="255"/>
      <c r="E959" s="256"/>
      <c r="F959" s="257" t="str">
        <f>IFERROR(VLOOKUP(E959, Z!$A$2:$C$4127, 3, FALSE), "")</f>
        <v/>
      </c>
      <c r="G959" s="258"/>
      <c r="H959" s="255"/>
      <c r="I959" s="255"/>
      <c r="J959" s="256"/>
      <c r="K959" s="259"/>
      <c r="L959" s="260"/>
      <c r="M959" s="253">
        <f t="shared" si="562"/>
        <v>0</v>
      </c>
      <c r="N959" s="261"/>
      <c r="O959" s="260"/>
      <c r="P959" s="253">
        <f t="shared" si="568"/>
        <v>0</v>
      </c>
      <c r="Q959" s="261"/>
      <c r="R959" s="260"/>
      <c r="S959" s="262">
        <f t="shared" si="569"/>
        <v>0</v>
      </c>
      <c r="T959" s="268"/>
      <c r="U959" s="263">
        <f t="shared" si="570"/>
        <v>0</v>
      </c>
      <c r="V959" s="64"/>
      <c r="W959" s="210">
        <f t="shared" si="581"/>
        <v>0</v>
      </c>
      <c r="X959" s="210" t="str">
        <f t="shared" si="571"/>
        <v>-</v>
      </c>
      <c r="Y959" s="210" t="e">
        <f>IF(X959, MATCH(J959, Y!$F$62:$H$62, 0), 0)</f>
        <v>#VALUE!</v>
      </c>
      <c r="Z959" s="210" cm="1">
        <f t="array" ref="Z959">IFERROR(IF($X959, INDEX(Appliances, $W959, $Y959+3), 0), 0)</f>
        <v>0</v>
      </c>
      <c r="AA959" s="64"/>
      <c r="AB959" s="211" t="b">
        <f t="shared" si="563"/>
        <v>0</v>
      </c>
      <c r="AC959" s="211" cm="1">
        <f t="array" ref="AC959">IF($AB959, INDEX(Appliances, $W959, 9), 0)</f>
        <v>0</v>
      </c>
      <c r="AD959" s="211" cm="1">
        <f t="array" ref="AD959">IF($AB959, INDEX(Appliances, $W959, 10), 0)</f>
        <v>0</v>
      </c>
      <c r="AE959" s="212">
        <f t="shared" si="572"/>
        <v>0</v>
      </c>
      <c r="AF959" s="213">
        <f t="shared" si="573"/>
        <v>0</v>
      </c>
      <c r="AG959" s="222" t="str">
        <f t="shared" si="574"/>
        <v>-</v>
      </c>
      <c r="AH959" s="210">
        <f>_xlfn.MAXIFS(Y!$F$61:$J$61, Y!$F$61:$J$61, "&lt;="&amp;AG959)</f>
        <v>0</v>
      </c>
      <c r="AI959" s="210" cm="1">
        <f t="array" ref="AI959">IFERROR(IF(AE959&gt;0, INDEX(Appliances, $W959, MATCH($AH959, Y!$F$61:$J$61, 0)+3),0), 0)</f>
        <v>0</v>
      </c>
      <c r="AJ959" s="64"/>
      <c r="AK959" s="211" t="b">
        <f t="shared" si="564"/>
        <v>0</v>
      </c>
      <c r="AL959" s="211" cm="1">
        <f t="array" ref="AL959">IF($AK959, INDEX(Appliances, $W959, 9), 0)</f>
        <v>0</v>
      </c>
      <c r="AM959" s="211" cm="1">
        <f t="array" ref="AM959">IF($AK959, INDEX(Appliances, $W959, 10), 0)</f>
        <v>0</v>
      </c>
      <c r="AN959" s="212">
        <f t="shared" si="575"/>
        <v>0</v>
      </c>
      <c r="AO959" s="213">
        <f t="shared" si="576"/>
        <v>0</v>
      </c>
      <c r="AP959" s="222" t="str">
        <f t="shared" si="577"/>
        <v>-</v>
      </c>
      <c r="AQ959" s="210">
        <f>_xlfn.MAXIFS(Y!$F$61:$J$61, Y!$F$61:$J$61, "&lt;="&amp;AP959)</f>
        <v>0</v>
      </c>
      <c r="AR959" s="210" cm="1">
        <f t="array" ref="AR959">IFERROR(IF(AN959&gt;0, INDEX(Appliances, $W959, MATCH($AQ959, Y!$F$61:$J$61, 0)+3),0), 0)</f>
        <v>0</v>
      </c>
      <c r="AS959" s="64"/>
      <c r="AT959" s="211" t="b">
        <f t="shared" si="565"/>
        <v>0</v>
      </c>
      <c r="AU959" s="211">
        <f t="shared" si="566"/>
        <v>0</v>
      </c>
      <c r="AV959" s="211">
        <f t="shared" si="567"/>
        <v>0</v>
      </c>
      <c r="AW959" s="212">
        <f t="shared" si="578"/>
        <v>0</v>
      </c>
      <c r="AX959" s="213">
        <f t="shared" si="579"/>
        <v>0</v>
      </c>
      <c r="AY959" s="222" t="str">
        <f t="shared" si="580"/>
        <v>-</v>
      </c>
      <c r="AZ959" s="210">
        <f>_xlfn.MAXIFS(Y!$F$61:$J$61, Y!$F$61:$J$61, "&lt;="&amp;AY959)</f>
        <v>0</v>
      </c>
      <c r="BA959" s="210" cm="1">
        <f t="array" ref="BA959">IFERROR(IF(AW959&gt;0, INDEX(Appliances, $W959, MATCH($AQ959, Y!$F$61:$J$61, 0)+3),0), 0)</f>
        <v>0</v>
      </c>
      <c r="BB959" s="64"/>
    </row>
    <row r="960" spans="1:54" s="264" customFormat="1" ht="12" x14ac:dyDescent="0.2">
      <c r="A960" s="64"/>
      <c r="B960" s="251">
        <v>938</v>
      </c>
      <c r="C960" s="255"/>
      <c r="D960" s="255"/>
      <c r="E960" s="256"/>
      <c r="F960" s="257" t="str">
        <f>IFERROR(VLOOKUP(E960, Z!$A$2:$C$4127, 3, FALSE), "")</f>
        <v/>
      </c>
      <c r="G960" s="258"/>
      <c r="H960" s="255"/>
      <c r="I960" s="255"/>
      <c r="J960" s="256"/>
      <c r="K960" s="259"/>
      <c r="L960" s="260"/>
      <c r="M960" s="253">
        <f t="shared" si="562"/>
        <v>0</v>
      </c>
      <c r="N960" s="261"/>
      <c r="O960" s="260"/>
      <c r="P960" s="253">
        <f t="shared" si="568"/>
        <v>0</v>
      </c>
      <c r="Q960" s="261"/>
      <c r="R960" s="260"/>
      <c r="S960" s="262">
        <f t="shared" si="569"/>
        <v>0</v>
      </c>
      <c r="T960" s="268"/>
      <c r="U960" s="263">
        <f t="shared" si="570"/>
        <v>0</v>
      </c>
      <c r="V960" s="64"/>
      <c r="W960" s="210">
        <f t="shared" si="581"/>
        <v>0</v>
      </c>
      <c r="X960" s="210" t="str">
        <f t="shared" si="571"/>
        <v>-</v>
      </c>
      <c r="Y960" s="210" t="e">
        <f>IF(X960, MATCH(J960, Y!$F$62:$H$62, 0), 0)</f>
        <v>#VALUE!</v>
      </c>
      <c r="Z960" s="210" cm="1">
        <f t="array" ref="Z960">IFERROR(IF($X960, INDEX(Appliances, $W960, $Y960+3), 0), 0)</f>
        <v>0</v>
      </c>
      <c r="AA960" s="64"/>
      <c r="AB960" s="211" t="b">
        <f t="shared" si="563"/>
        <v>0</v>
      </c>
      <c r="AC960" s="211" cm="1">
        <f t="array" ref="AC960">IF($AB960, INDEX(Appliances, $W960, 9), 0)</f>
        <v>0</v>
      </c>
      <c r="AD960" s="211" cm="1">
        <f t="array" ref="AD960">IF($AB960, INDEX(Appliances, $W960, 10), 0)</f>
        <v>0</v>
      </c>
      <c r="AE960" s="212">
        <f t="shared" si="572"/>
        <v>0</v>
      </c>
      <c r="AF960" s="213">
        <f t="shared" si="573"/>
        <v>0</v>
      </c>
      <c r="AG960" s="222" t="str">
        <f t="shared" si="574"/>
        <v>-</v>
      </c>
      <c r="AH960" s="210">
        <f>_xlfn.MAXIFS(Y!$F$61:$J$61, Y!$F$61:$J$61, "&lt;="&amp;AG960)</f>
        <v>0</v>
      </c>
      <c r="AI960" s="210" cm="1">
        <f t="array" ref="AI960">IFERROR(IF(AE960&gt;0, INDEX(Appliances, $W960, MATCH($AH960, Y!$F$61:$J$61, 0)+3),0), 0)</f>
        <v>0</v>
      </c>
      <c r="AJ960" s="64"/>
      <c r="AK960" s="211" t="b">
        <f t="shared" si="564"/>
        <v>0</v>
      </c>
      <c r="AL960" s="211" cm="1">
        <f t="array" ref="AL960">IF($AK960, INDEX(Appliances, $W960, 9), 0)</f>
        <v>0</v>
      </c>
      <c r="AM960" s="211" cm="1">
        <f t="array" ref="AM960">IF($AK960, INDEX(Appliances, $W960, 10), 0)</f>
        <v>0</v>
      </c>
      <c r="AN960" s="212">
        <f t="shared" si="575"/>
        <v>0</v>
      </c>
      <c r="AO960" s="213">
        <f t="shared" si="576"/>
        <v>0</v>
      </c>
      <c r="AP960" s="222" t="str">
        <f t="shared" si="577"/>
        <v>-</v>
      </c>
      <c r="AQ960" s="210">
        <f>_xlfn.MAXIFS(Y!$F$61:$J$61, Y!$F$61:$J$61, "&lt;="&amp;AP960)</f>
        <v>0</v>
      </c>
      <c r="AR960" s="210" cm="1">
        <f t="array" ref="AR960">IFERROR(IF(AN960&gt;0, INDEX(Appliances, $W960, MATCH($AQ960, Y!$F$61:$J$61, 0)+3),0), 0)</f>
        <v>0</v>
      </c>
      <c r="AS960" s="64"/>
      <c r="AT960" s="211" t="b">
        <f t="shared" si="565"/>
        <v>0</v>
      </c>
      <c r="AU960" s="211">
        <f t="shared" si="566"/>
        <v>0</v>
      </c>
      <c r="AV960" s="211">
        <f t="shared" si="567"/>
        <v>0</v>
      </c>
      <c r="AW960" s="212">
        <f t="shared" si="578"/>
        <v>0</v>
      </c>
      <c r="AX960" s="213">
        <f t="shared" si="579"/>
        <v>0</v>
      </c>
      <c r="AY960" s="222" t="str">
        <f t="shared" si="580"/>
        <v>-</v>
      </c>
      <c r="AZ960" s="210">
        <f>_xlfn.MAXIFS(Y!$F$61:$J$61, Y!$F$61:$J$61, "&lt;="&amp;AY960)</f>
        <v>0</v>
      </c>
      <c r="BA960" s="210" cm="1">
        <f t="array" ref="BA960">IFERROR(IF(AW960&gt;0, INDEX(Appliances, $W960, MATCH($AQ960, Y!$F$61:$J$61, 0)+3),0), 0)</f>
        <v>0</v>
      </c>
      <c r="BB960" s="64"/>
    </row>
    <row r="961" spans="1:54" s="264" customFormat="1" ht="12" x14ac:dyDescent="0.2">
      <c r="A961" s="64"/>
      <c r="B961" s="251">
        <v>939</v>
      </c>
      <c r="C961" s="255"/>
      <c r="D961" s="255"/>
      <c r="E961" s="256"/>
      <c r="F961" s="257" t="str">
        <f>IFERROR(VLOOKUP(E961, Z!$A$2:$C$4127, 3, FALSE), "")</f>
        <v/>
      </c>
      <c r="G961" s="258"/>
      <c r="H961" s="255"/>
      <c r="I961" s="255"/>
      <c r="J961" s="256"/>
      <c r="K961" s="259"/>
      <c r="L961" s="260"/>
      <c r="M961" s="253">
        <f t="shared" si="562"/>
        <v>0</v>
      </c>
      <c r="N961" s="261"/>
      <c r="O961" s="260"/>
      <c r="P961" s="253">
        <f t="shared" si="568"/>
        <v>0</v>
      </c>
      <c r="Q961" s="261"/>
      <c r="R961" s="260"/>
      <c r="S961" s="262">
        <f t="shared" si="569"/>
        <v>0</v>
      </c>
      <c r="T961" s="268"/>
      <c r="U961" s="263">
        <f t="shared" si="570"/>
        <v>0</v>
      </c>
      <c r="V961" s="64"/>
      <c r="W961" s="210">
        <f t="shared" si="581"/>
        <v>0</v>
      </c>
      <c r="X961" s="210" t="str">
        <f t="shared" si="571"/>
        <v>-</v>
      </c>
      <c r="Y961" s="210" t="e">
        <f>IF(X961, MATCH(J961, Y!$F$62:$H$62, 0), 0)</f>
        <v>#VALUE!</v>
      </c>
      <c r="Z961" s="210" cm="1">
        <f t="array" ref="Z961">IFERROR(IF($X961, INDEX(Appliances, $W961, $Y961+3), 0), 0)</f>
        <v>0</v>
      </c>
      <c r="AA961" s="64"/>
      <c r="AB961" s="211" t="b">
        <f t="shared" si="563"/>
        <v>0</v>
      </c>
      <c r="AC961" s="211" cm="1">
        <f t="array" ref="AC961">IF($AB961, INDEX(Appliances, $W961, 9), 0)</f>
        <v>0</v>
      </c>
      <c r="AD961" s="211" cm="1">
        <f t="array" ref="AD961">IF($AB961, INDEX(Appliances, $W961, 10), 0)</f>
        <v>0</v>
      </c>
      <c r="AE961" s="212">
        <f t="shared" si="572"/>
        <v>0</v>
      </c>
      <c r="AF961" s="213">
        <f t="shared" si="573"/>
        <v>0</v>
      </c>
      <c r="AG961" s="222" t="str">
        <f t="shared" si="574"/>
        <v>-</v>
      </c>
      <c r="AH961" s="210">
        <f>_xlfn.MAXIFS(Y!$F$61:$J$61, Y!$F$61:$J$61, "&lt;="&amp;AG961)</f>
        <v>0</v>
      </c>
      <c r="AI961" s="210" cm="1">
        <f t="array" ref="AI961">IFERROR(IF(AE961&gt;0, INDEX(Appliances, $W961, MATCH($AH961, Y!$F$61:$J$61, 0)+3),0), 0)</f>
        <v>0</v>
      </c>
      <c r="AJ961" s="64"/>
      <c r="AK961" s="211" t="b">
        <f t="shared" si="564"/>
        <v>0</v>
      </c>
      <c r="AL961" s="211" cm="1">
        <f t="array" ref="AL961">IF($AK961, INDEX(Appliances, $W961, 9), 0)</f>
        <v>0</v>
      </c>
      <c r="AM961" s="211" cm="1">
        <f t="array" ref="AM961">IF($AK961, INDEX(Appliances, $W961, 10), 0)</f>
        <v>0</v>
      </c>
      <c r="AN961" s="212">
        <f t="shared" si="575"/>
        <v>0</v>
      </c>
      <c r="AO961" s="213">
        <f t="shared" si="576"/>
        <v>0</v>
      </c>
      <c r="AP961" s="222" t="str">
        <f t="shared" si="577"/>
        <v>-</v>
      </c>
      <c r="AQ961" s="210">
        <f>_xlfn.MAXIFS(Y!$F$61:$J$61, Y!$F$61:$J$61, "&lt;="&amp;AP961)</f>
        <v>0</v>
      </c>
      <c r="AR961" s="210" cm="1">
        <f t="array" ref="AR961">IFERROR(IF(AN961&gt;0, INDEX(Appliances, $W961, MATCH($AQ961, Y!$F$61:$J$61, 0)+3),0), 0)</f>
        <v>0</v>
      </c>
      <c r="AS961" s="64"/>
      <c r="AT961" s="211" t="b">
        <f t="shared" si="565"/>
        <v>0</v>
      </c>
      <c r="AU961" s="211">
        <f t="shared" si="566"/>
        <v>0</v>
      </c>
      <c r="AV961" s="211">
        <f t="shared" si="567"/>
        <v>0</v>
      </c>
      <c r="AW961" s="212">
        <f t="shared" si="578"/>
        <v>0</v>
      </c>
      <c r="AX961" s="213">
        <f t="shared" si="579"/>
        <v>0</v>
      </c>
      <c r="AY961" s="222" t="str">
        <f t="shared" si="580"/>
        <v>-</v>
      </c>
      <c r="AZ961" s="210">
        <f>_xlfn.MAXIFS(Y!$F$61:$J$61, Y!$F$61:$J$61, "&lt;="&amp;AY961)</f>
        <v>0</v>
      </c>
      <c r="BA961" s="210" cm="1">
        <f t="array" ref="BA961">IFERROR(IF(AW961&gt;0, INDEX(Appliances, $W961, MATCH($AQ961, Y!$F$61:$J$61, 0)+3),0), 0)</f>
        <v>0</v>
      </c>
      <c r="BB961" s="64"/>
    </row>
    <row r="962" spans="1:54" s="264" customFormat="1" ht="12" x14ac:dyDescent="0.2">
      <c r="A962" s="64"/>
      <c r="B962" s="251">
        <v>940</v>
      </c>
      <c r="C962" s="255"/>
      <c r="D962" s="255"/>
      <c r="E962" s="256"/>
      <c r="F962" s="257" t="str">
        <f>IFERROR(VLOOKUP(E962, Z!$A$2:$C$4127, 3, FALSE), "")</f>
        <v/>
      </c>
      <c r="G962" s="258"/>
      <c r="H962" s="255"/>
      <c r="I962" s="255"/>
      <c r="J962" s="256"/>
      <c r="K962" s="259"/>
      <c r="L962" s="260"/>
      <c r="M962" s="253">
        <f t="shared" si="562"/>
        <v>0</v>
      </c>
      <c r="N962" s="261"/>
      <c r="O962" s="260"/>
      <c r="P962" s="253">
        <f t="shared" si="568"/>
        <v>0</v>
      </c>
      <c r="Q962" s="261"/>
      <c r="R962" s="260"/>
      <c r="S962" s="262">
        <f t="shared" si="569"/>
        <v>0</v>
      </c>
      <c r="T962" s="268"/>
      <c r="U962" s="263">
        <f t="shared" si="570"/>
        <v>0</v>
      </c>
      <c r="V962" s="64"/>
      <c r="W962" s="210">
        <f t="shared" si="581"/>
        <v>0</v>
      </c>
      <c r="X962" s="210" t="str">
        <f t="shared" si="571"/>
        <v>-</v>
      </c>
      <c r="Y962" s="210" t="e">
        <f>IF(X962, MATCH(J962, Y!$F$62:$H$62, 0), 0)</f>
        <v>#VALUE!</v>
      </c>
      <c r="Z962" s="210" cm="1">
        <f t="array" ref="Z962">IFERROR(IF($X962, INDEX(Appliances, $W962, $Y962+3), 0), 0)</f>
        <v>0</v>
      </c>
      <c r="AA962" s="64"/>
      <c r="AB962" s="211" t="b">
        <f t="shared" si="563"/>
        <v>0</v>
      </c>
      <c r="AC962" s="211" cm="1">
        <f t="array" ref="AC962">IF($AB962, INDEX(Appliances, $W962, 9), 0)</f>
        <v>0</v>
      </c>
      <c r="AD962" s="211" cm="1">
        <f t="array" ref="AD962">IF($AB962, INDEX(Appliances, $W962, 10), 0)</f>
        <v>0</v>
      </c>
      <c r="AE962" s="212">
        <f t="shared" si="572"/>
        <v>0</v>
      </c>
      <c r="AF962" s="213">
        <f t="shared" si="573"/>
        <v>0</v>
      </c>
      <c r="AG962" s="222" t="str">
        <f t="shared" si="574"/>
        <v>-</v>
      </c>
      <c r="AH962" s="210">
        <f>_xlfn.MAXIFS(Y!$F$61:$J$61, Y!$F$61:$J$61, "&lt;="&amp;AG962)</f>
        <v>0</v>
      </c>
      <c r="AI962" s="210" cm="1">
        <f t="array" ref="AI962">IFERROR(IF(AE962&gt;0, INDEX(Appliances, $W962, MATCH($AH962, Y!$F$61:$J$61, 0)+3),0), 0)</f>
        <v>0</v>
      </c>
      <c r="AJ962" s="64"/>
      <c r="AK962" s="211" t="b">
        <f t="shared" si="564"/>
        <v>0</v>
      </c>
      <c r="AL962" s="211" cm="1">
        <f t="array" ref="AL962">IF($AK962, INDEX(Appliances, $W962, 9), 0)</f>
        <v>0</v>
      </c>
      <c r="AM962" s="211" cm="1">
        <f t="array" ref="AM962">IF($AK962, INDEX(Appliances, $W962, 10), 0)</f>
        <v>0</v>
      </c>
      <c r="AN962" s="212">
        <f t="shared" si="575"/>
        <v>0</v>
      </c>
      <c r="AO962" s="213">
        <f t="shared" si="576"/>
        <v>0</v>
      </c>
      <c r="AP962" s="222" t="str">
        <f t="shared" si="577"/>
        <v>-</v>
      </c>
      <c r="AQ962" s="210">
        <f>_xlfn.MAXIFS(Y!$F$61:$J$61, Y!$F$61:$J$61, "&lt;="&amp;AP962)</f>
        <v>0</v>
      </c>
      <c r="AR962" s="210" cm="1">
        <f t="array" ref="AR962">IFERROR(IF(AN962&gt;0, INDEX(Appliances, $W962, MATCH($AQ962, Y!$F$61:$J$61, 0)+3),0), 0)</f>
        <v>0</v>
      </c>
      <c r="AS962" s="64"/>
      <c r="AT962" s="211" t="b">
        <f t="shared" si="565"/>
        <v>0</v>
      </c>
      <c r="AU962" s="211">
        <f t="shared" si="566"/>
        <v>0</v>
      </c>
      <c r="AV962" s="211">
        <f t="shared" si="567"/>
        <v>0</v>
      </c>
      <c r="AW962" s="212">
        <f t="shared" si="578"/>
        <v>0</v>
      </c>
      <c r="AX962" s="213">
        <f t="shared" si="579"/>
        <v>0</v>
      </c>
      <c r="AY962" s="222" t="str">
        <f t="shared" si="580"/>
        <v>-</v>
      </c>
      <c r="AZ962" s="210">
        <f>_xlfn.MAXIFS(Y!$F$61:$J$61, Y!$F$61:$J$61, "&lt;="&amp;AY962)</f>
        <v>0</v>
      </c>
      <c r="BA962" s="210" cm="1">
        <f t="array" ref="BA962">IFERROR(IF(AW962&gt;0, INDEX(Appliances, $W962, MATCH($AQ962, Y!$F$61:$J$61, 0)+3),0), 0)</f>
        <v>0</v>
      </c>
      <c r="BB962" s="64"/>
    </row>
    <row r="963" spans="1:54" s="264" customFormat="1" ht="12" x14ac:dyDescent="0.2">
      <c r="A963" s="64"/>
      <c r="B963" s="251">
        <v>941</v>
      </c>
      <c r="C963" s="255"/>
      <c r="D963" s="255"/>
      <c r="E963" s="256"/>
      <c r="F963" s="257" t="str">
        <f>IFERROR(VLOOKUP(E963, Z!$A$2:$C$4127, 3, FALSE), "")</f>
        <v/>
      </c>
      <c r="G963" s="258"/>
      <c r="H963" s="255"/>
      <c r="I963" s="255"/>
      <c r="J963" s="256"/>
      <c r="K963" s="259"/>
      <c r="L963" s="260"/>
      <c r="M963" s="253">
        <f t="shared" si="562"/>
        <v>0</v>
      </c>
      <c r="N963" s="261"/>
      <c r="O963" s="260"/>
      <c r="P963" s="253">
        <f t="shared" si="568"/>
        <v>0</v>
      </c>
      <c r="Q963" s="261"/>
      <c r="R963" s="260"/>
      <c r="S963" s="262">
        <f t="shared" si="569"/>
        <v>0</v>
      </c>
      <c r="T963" s="268"/>
      <c r="U963" s="263">
        <f t="shared" si="570"/>
        <v>0</v>
      </c>
      <c r="V963" s="64"/>
      <c r="W963" s="210">
        <f t="shared" si="581"/>
        <v>0</v>
      </c>
      <c r="X963" s="210" t="str">
        <f t="shared" si="571"/>
        <v>-</v>
      </c>
      <c r="Y963" s="210" t="e">
        <f>IF(X963, MATCH(J963, Y!$F$62:$H$62, 0), 0)</f>
        <v>#VALUE!</v>
      </c>
      <c r="Z963" s="210" cm="1">
        <f t="array" ref="Z963">IFERROR(IF($X963, INDEX(Appliances, $W963, $Y963+3), 0), 0)</f>
        <v>0</v>
      </c>
      <c r="AA963" s="64"/>
      <c r="AB963" s="211" t="b">
        <f t="shared" si="563"/>
        <v>0</v>
      </c>
      <c r="AC963" s="211" cm="1">
        <f t="array" ref="AC963">IF($AB963, INDEX(Appliances, $W963, 9), 0)</f>
        <v>0</v>
      </c>
      <c r="AD963" s="211" cm="1">
        <f t="array" ref="AD963">IF($AB963, INDEX(Appliances, $W963, 10), 0)</f>
        <v>0</v>
      </c>
      <c r="AE963" s="212">
        <f t="shared" si="572"/>
        <v>0</v>
      </c>
      <c r="AF963" s="213">
        <f t="shared" si="573"/>
        <v>0</v>
      </c>
      <c r="AG963" s="222" t="str">
        <f t="shared" si="574"/>
        <v>-</v>
      </c>
      <c r="AH963" s="210">
        <f>_xlfn.MAXIFS(Y!$F$61:$J$61, Y!$F$61:$J$61, "&lt;="&amp;AG963)</f>
        <v>0</v>
      </c>
      <c r="AI963" s="210" cm="1">
        <f t="array" ref="AI963">IFERROR(IF(AE963&gt;0, INDEX(Appliances, $W963, MATCH($AH963, Y!$F$61:$J$61, 0)+3),0), 0)</f>
        <v>0</v>
      </c>
      <c r="AJ963" s="64"/>
      <c r="AK963" s="211" t="b">
        <f t="shared" si="564"/>
        <v>0</v>
      </c>
      <c r="AL963" s="211" cm="1">
        <f t="array" ref="AL963">IF($AK963, INDEX(Appliances, $W963, 9), 0)</f>
        <v>0</v>
      </c>
      <c r="AM963" s="211" cm="1">
        <f t="array" ref="AM963">IF($AK963, INDEX(Appliances, $W963, 10), 0)</f>
        <v>0</v>
      </c>
      <c r="AN963" s="212">
        <f t="shared" si="575"/>
        <v>0</v>
      </c>
      <c r="AO963" s="213">
        <f t="shared" si="576"/>
        <v>0</v>
      </c>
      <c r="AP963" s="222" t="str">
        <f t="shared" si="577"/>
        <v>-</v>
      </c>
      <c r="AQ963" s="210">
        <f>_xlfn.MAXIFS(Y!$F$61:$J$61, Y!$F$61:$J$61, "&lt;="&amp;AP963)</f>
        <v>0</v>
      </c>
      <c r="AR963" s="210" cm="1">
        <f t="array" ref="AR963">IFERROR(IF(AN963&gt;0, INDEX(Appliances, $W963, MATCH($AQ963, Y!$F$61:$J$61, 0)+3),0), 0)</f>
        <v>0</v>
      </c>
      <c r="AS963" s="64"/>
      <c r="AT963" s="211" t="b">
        <f t="shared" si="565"/>
        <v>0</v>
      </c>
      <c r="AU963" s="211">
        <f t="shared" si="566"/>
        <v>0</v>
      </c>
      <c r="AV963" s="211">
        <f t="shared" si="567"/>
        <v>0</v>
      </c>
      <c r="AW963" s="212">
        <f t="shared" si="578"/>
        <v>0</v>
      </c>
      <c r="AX963" s="213">
        <f t="shared" si="579"/>
        <v>0</v>
      </c>
      <c r="AY963" s="222" t="str">
        <f t="shared" si="580"/>
        <v>-</v>
      </c>
      <c r="AZ963" s="210">
        <f>_xlfn.MAXIFS(Y!$F$61:$J$61, Y!$F$61:$J$61, "&lt;="&amp;AY963)</f>
        <v>0</v>
      </c>
      <c r="BA963" s="210" cm="1">
        <f t="array" ref="BA963">IFERROR(IF(AW963&gt;0, INDEX(Appliances, $W963, MATCH($AQ963, Y!$F$61:$J$61, 0)+3),0), 0)</f>
        <v>0</v>
      </c>
      <c r="BB963" s="64"/>
    </row>
    <row r="964" spans="1:54" s="264" customFormat="1" ht="12" x14ac:dyDescent="0.2">
      <c r="A964" s="64"/>
      <c r="B964" s="251">
        <v>942</v>
      </c>
      <c r="C964" s="255"/>
      <c r="D964" s="255"/>
      <c r="E964" s="256"/>
      <c r="F964" s="257" t="str">
        <f>IFERROR(VLOOKUP(E964, Z!$A$2:$C$4127, 3, FALSE), "")</f>
        <v/>
      </c>
      <c r="G964" s="258"/>
      <c r="H964" s="255"/>
      <c r="I964" s="255"/>
      <c r="J964" s="256"/>
      <c r="K964" s="259"/>
      <c r="L964" s="260"/>
      <c r="M964" s="253">
        <f t="shared" si="562"/>
        <v>0</v>
      </c>
      <c r="N964" s="261"/>
      <c r="O964" s="260"/>
      <c r="P964" s="253">
        <f t="shared" si="568"/>
        <v>0</v>
      </c>
      <c r="Q964" s="261"/>
      <c r="R964" s="260"/>
      <c r="S964" s="262">
        <f t="shared" si="569"/>
        <v>0</v>
      </c>
      <c r="T964" s="268"/>
      <c r="U964" s="263">
        <f t="shared" si="570"/>
        <v>0</v>
      </c>
      <c r="V964" s="64"/>
      <c r="W964" s="210">
        <f t="shared" si="581"/>
        <v>0</v>
      </c>
      <c r="X964" s="210" t="str">
        <f t="shared" si="571"/>
        <v>-</v>
      </c>
      <c r="Y964" s="210" t="e">
        <f>IF(X964, MATCH(J964, Y!$F$62:$H$62, 0), 0)</f>
        <v>#VALUE!</v>
      </c>
      <c r="Z964" s="210" cm="1">
        <f t="array" ref="Z964">IFERROR(IF($X964, INDEX(Appliances, $W964, $Y964+3), 0), 0)</f>
        <v>0</v>
      </c>
      <c r="AA964" s="64"/>
      <c r="AB964" s="211" t="b">
        <f t="shared" si="563"/>
        <v>0</v>
      </c>
      <c r="AC964" s="211" cm="1">
        <f t="array" ref="AC964">IF($AB964, INDEX(Appliances, $W964, 9), 0)</f>
        <v>0</v>
      </c>
      <c r="AD964" s="211" cm="1">
        <f t="array" ref="AD964">IF($AB964, INDEX(Appliances, $W964, 10), 0)</f>
        <v>0</v>
      </c>
      <c r="AE964" s="212">
        <f t="shared" si="572"/>
        <v>0</v>
      </c>
      <c r="AF964" s="213">
        <f t="shared" si="573"/>
        <v>0</v>
      </c>
      <c r="AG964" s="222" t="str">
        <f t="shared" si="574"/>
        <v>-</v>
      </c>
      <c r="AH964" s="210">
        <f>_xlfn.MAXIFS(Y!$F$61:$J$61, Y!$F$61:$J$61, "&lt;="&amp;AG964)</f>
        <v>0</v>
      </c>
      <c r="AI964" s="210" cm="1">
        <f t="array" ref="AI964">IFERROR(IF(AE964&gt;0, INDEX(Appliances, $W964, MATCH($AH964, Y!$F$61:$J$61, 0)+3),0), 0)</f>
        <v>0</v>
      </c>
      <c r="AJ964" s="64"/>
      <c r="AK964" s="211" t="b">
        <f t="shared" si="564"/>
        <v>0</v>
      </c>
      <c r="AL964" s="211" cm="1">
        <f t="array" ref="AL964">IF($AK964, INDEX(Appliances, $W964, 9), 0)</f>
        <v>0</v>
      </c>
      <c r="AM964" s="211" cm="1">
        <f t="array" ref="AM964">IF($AK964, INDEX(Appliances, $W964, 10), 0)</f>
        <v>0</v>
      </c>
      <c r="AN964" s="212">
        <f t="shared" si="575"/>
        <v>0</v>
      </c>
      <c r="AO964" s="213">
        <f t="shared" si="576"/>
        <v>0</v>
      </c>
      <c r="AP964" s="222" t="str">
        <f t="shared" si="577"/>
        <v>-</v>
      </c>
      <c r="AQ964" s="210">
        <f>_xlfn.MAXIFS(Y!$F$61:$J$61, Y!$F$61:$J$61, "&lt;="&amp;AP964)</f>
        <v>0</v>
      </c>
      <c r="AR964" s="210" cm="1">
        <f t="array" ref="AR964">IFERROR(IF(AN964&gt;0, INDEX(Appliances, $W964, MATCH($AQ964, Y!$F$61:$J$61, 0)+3),0), 0)</f>
        <v>0</v>
      </c>
      <c r="AS964" s="64"/>
      <c r="AT964" s="211" t="b">
        <f t="shared" si="565"/>
        <v>0</v>
      </c>
      <c r="AU964" s="211">
        <f t="shared" si="566"/>
        <v>0</v>
      </c>
      <c r="AV964" s="211">
        <f t="shared" si="567"/>
        <v>0</v>
      </c>
      <c r="AW964" s="212">
        <f t="shared" si="578"/>
        <v>0</v>
      </c>
      <c r="AX964" s="213">
        <f t="shared" si="579"/>
        <v>0</v>
      </c>
      <c r="AY964" s="222" t="str">
        <f t="shared" si="580"/>
        <v>-</v>
      </c>
      <c r="AZ964" s="210">
        <f>_xlfn.MAXIFS(Y!$F$61:$J$61, Y!$F$61:$J$61, "&lt;="&amp;AY964)</f>
        <v>0</v>
      </c>
      <c r="BA964" s="210" cm="1">
        <f t="array" ref="BA964">IFERROR(IF(AW964&gt;0, INDEX(Appliances, $W964, MATCH($AQ964, Y!$F$61:$J$61, 0)+3),0), 0)</f>
        <v>0</v>
      </c>
      <c r="BB964" s="64"/>
    </row>
    <row r="965" spans="1:54" s="264" customFormat="1" ht="12" x14ac:dyDescent="0.2">
      <c r="A965" s="64"/>
      <c r="B965" s="251">
        <v>943</v>
      </c>
      <c r="C965" s="255"/>
      <c r="D965" s="255"/>
      <c r="E965" s="256"/>
      <c r="F965" s="257" t="str">
        <f>IFERROR(VLOOKUP(E965, Z!$A$2:$C$4127, 3, FALSE), "")</f>
        <v/>
      </c>
      <c r="G965" s="258"/>
      <c r="H965" s="255"/>
      <c r="I965" s="255"/>
      <c r="J965" s="256"/>
      <c r="K965" s="259"/>
      <c r="L965" s="260"/>
      <c r="M965" s="253">
        <f t="shared" si="562"/>
        <v>0</v>
      </c>
      <c r="N965" s="261"/>
      <c r="O965" s="260"/>
      <c r="P965" s="253">
        <f t="shared" si="568"/>
        <v>0</v>
      </c>
      <c r="Q965" s="261"/>
      <c r="R965" s="260"/>
      <c r="S965" s="262">
        <f t="shared" si="569"/>
        <v>0</v>
      </c>
      <c r="T965" s="268"/>
      <c r="U965" s="263">
        <f t="shared" si="570"/>
        <v>0</v>
      </c>
      <c r="V965" s="64"/>
      <c r="W965" s="210">
        <f t="shared" si="581"/>
        <v>0</v>
      </c>
      <c r="X965" s="210" t="str">
        <f t="shared" si="571"/>
        <v>-</v>
      </c>
      <c r="Y965" s="210" t="e">
        <f>IF(X965, MATCH(J965, Y!$F$62:$H$62, 0), 0)</f>
        <v>#VALUE!</v>
      </c>
      <c r="Z965" s="210" cm="1">
        <f t="array" ref="Z965">IFERROR(IF($X965, INDEX(Appliances, $W965, $Y965+3), 0), 0)</f>
        <v>0</v>
      </c>
      <c r="AA965" s="64"/>
      <c r="AB965" s="211" t="b">
        <f t="shared" si="563"/>
        <v>0</v>
      </c>
      <c r="AC965" s="211" cm="1">
        <f t="array" ref="AC965">IF($AB965, INDEX(Appliances, $W965, 9), 0)</f>
        <v>0</v>
      </c>
      <c r="AD965" s="211" cm="1">
        <f t="array" ref="AD965">IF($AB965, INDEX(Appliances, $W965, 10), 0)</f>
        <v>0</v>
      </c>
      <c r="AE965" s="212">
        <f t="shared" si="572"/>
        <v>0</v>
      </c>
      <c r="AF965" s="213">
        <f t="shared" si="573"/>
        <v>0</v>
      </c>
      <c r="AG965" s="222" t="str">
        <f t="shared" si="574"/>
        <v>-</v>
      </c>
      <c r="AH965" s="210">
        <f>_xlfn.MAXIFS(Y!$F$61:$J$61, Y!$F$61:$J$61, "&lt;="&amp;AG965)</f>
        <v>0</v>
      </c>
      <c r="AI965" s="210" cm="1">
        <f t="array" ref="AI965">IFERROR(IF(AE965&gt;0, INDEX(Appliances, $W965, MATCH($AH965, Y!$F$61:$J$61, 0)+3),0), 0)</f>
        <v>0</v>
      </c>
      <c r="AJ965" s="64"/>
      <c r="AK965" s="211" t="b">
        <f t="shared" si="564"/>
        <v>0</v>
      </c>
      <c r="AL965" s="211" cm="1">
        <f t="array" ref="AL965">IF($AK965, INDEX(Appliances, $W965, 9), 0)</f>
        <v>0</v>
      </c>
      <c r="AM965" s="211" cm="1">
        <f t="array" ref="AM965">IF($AK965, INDEX(Appliances, $W965, 10), 0)</f>
        <v>0</v>
      </c>
      <c r="AN965" s="212">
        <f t="shared" si="575"/>
        <v>0</v>
      </c>
      <c r="AO965" s="213">
        <f t="shared" si="576"/>
        <v>0</v>
      </c>
      <c r="AP965" s="222" t="str">
        <f t="shared" si="577"/>
        <v>-</v>
      </c>
      <c r="AQ965" s="210">
        <f>_xlfn.MAXIFS(Y!$F$61:$J$61, Y!$F$61:$J$61, "&lt;="&amp;AP965)</f>
        <v>0</v>
      </c>
      <c r="AR965" s="210" cm="1">
        <f t="array" ref="AR965">IFERROR(IF(AN965&gt;0, INDEX(Appliances, $W965, MATCH($AQ965, Y!$F$61:$J$61, 0)+3),0), 0)</f>
        <v>0</v>
      </c>
      <c r="AS965" s="64"/>
      <c r="AT965" s="211" t="b">
        <f t="shared" si="565"/>
        <v>0</v>
      </c>
      <c r="AU965" s="211">
        <f t="shared" si="566"/>
        <v>0</v>
      </c>
      <c r="AV965" s="211">
        <f t="shared" si="567"/>
        <v>0</v>
      </c>
      <c r="AW965" s="212">
        <f t="shared" si="578"/>
        <v>0</v>
      </c>
      <c r="AX965" s="213">
        <f t="shared" si="579"/>
        <v>0</v>
      </c>
      <c r="AY965" s="222" t="str">
        <f t="shared" si="580"/>
        <v>-</v>
      </c>
      <c r="AZ965" s="210">
        <f>_xlfn.MAXIFS(Y!$F$61:$J$61, Y!$F$61:$J$61, "&lt;="&amp;AY965)</f>
        <v>0</v>
      </c>
      <c r="BA965" s="210" cm="1">
        <f t="array" ref="BA965">IFERROR(IF(AW965&gt;0, INDEX(Appliances, $W965, MATCH($AQ965, Y!$F$61:$J$61, 0)+3),0), 0)</f>
        <v>0</v>
      </c>
      <c r="BB965" s="64"/>
    </row>
    <row r="966" spans="1:54" s="264" customFormat="1" ht="12" x14ac:dyDescent="0.2">
      <c r="A966" s="64"/>
      <c r="B966" s="251">
        <v>944</v>
      </c>
      <c r="C966" s="255"/>
      <c r="D966" s="255"/>
      <c r="E966" s="256"/>
      <c r="F966" s="257" t="str">
        <f>IFERROR(VLOOKUP(E966, Z!$A$2:$C$4127, 3, FALSE), "")</f>
        <v/>
      </c>
      <c r="G966" s="258"/>
      <c r="H966" s="255"/>
      <c r="I966" s="255"/>
      <c r="J966" s="256"/>
      <c r="K966" s="259"/>
      <c r="L966" s="260"/>
      <c r="M966" s="253">
        <f t="shared" si="562"/>
        <v>0</v>
      </c>
      <c r="N966" s="261"/>
      <c r="O966" s="260"/>
      <c r="P966" s="253">
        <f t="shared" si="568"/>
        <v>0</v>
      </c>
      <c r="Q966" s="261"/>
      <c r="R966" s="260"/>
      <c r="S966" s="262">
        <f t="shared" si="569"/>
        <v>0</v>
      </c>
      <c r="T966" s="268"/>
      <c r="U966" s="263">
        <f t="shared" si="570"/>
        <v>0</v>
      </c>
      <c r="V966" s="64"/>
      <c r="W966" s="210">
        <f t="shared" si="581"/>
        <v>0</v>
      </c>
      <c r="X966" s="210" t="str">
        <f t="shared" si="571"/>
        <v>-</v>
      </c>
      <c r="Y966" s="210" t="e">
        <f>IF(X966, MATCH(J966, Y!$F$62:$H$62, 0), 0)</f>
        <v>#VALUE!</v>
      </c>
      <c r="Z966" s="210" cm="1">
        <f t="array" ref="Z966">IFERROR(IF($X966, INDEX(Appliances, $W966, $Y966+3), 0), 0)</f>
        <v>0</v>
      </c>
      <c r="AA966" s="64"/>
      <c r="AB966" s="211" t="b">
        <f t="shared" si="563"/>
        <v>0</v>
      </c>
      <c r="AC966" s="211" cm="1">
        <f t="array" ref="AC966">IF($AB966, INDEX(Appliances, $W966, 9), 0)</f>
        <v>0</v>
      </c>
      <c r="AD966" s="211" cm="1">
        <f t="array" ref="AD966">IF($AB966, INDEX(Appliances, $W966, 10), 0)</f>
        <v>0</v>
      </c>
      <c r="AE966" s="212">
        <f t="shared" si="572"/>
        <v>0</v>
      </c>
      <c r="AF966" s="213">
        <f t="shared" si="573"/>
        <v>0</v>
      </c>
      <c r="AG966" s="222" t="str">
        <f t="shared" si="574"/>
        <v>-</v>
      </c>
      <c r="AH966" s="210">
        <f>_xlfn.MAXIFS(Y!$F$61:$J$61, Y!$F$61:$J$61, "&lt;="&amp;AG966)</f>
        <v>0</v>
      </c>
      <c r="AI966" s="210" cm="1">
        <f t="array" ref="AI966">IFERROR(IF(AE966&gt;0, INDEX(Appliances, $W966, MATCH($AH966, Y!$F$61:$J$61, 0)+3),0), 0)</f>
        <v>0</v>
      </c>
      <c r="AJ966" s="64"/>
      <c r="AK966" s="211" t="b">
        <f t="shared" si="564"/>
        <v>0</v>
      </c>
      <c r="AL966" s="211" cm="1">
        <f t="array" ref="AL966">IF($AK966, INDEX(Appliances, $W966, 9), 0)</f>
        <v>0</v>
      </c>
      <c r="AM966" s="211" cm="1">
        <f t="array" ref="AM966">IF($AK966, INDEX(Appliances, $W966, 10), 0)</f>
        <v>0</v>
      </c>
      <c r="AN966" s="212">
        <f t="shared" si="575"/>
        <v>0</v>
      </c>
      <c r="AO966" s="213">
        <f t="shared" si="576"/>
        <v>0</v>
      </c>
      <c r="AP966" s="222" t="str">
        <f t="shared" si="577"/>
        <v>-</v>
      </c>
      <c r="AQ966" s="210">
        <f>_xlfn.MAXIFS(Y!$F$61:$J$61, Y!$F$61:$J$61, "&lt;="&amp;AP966)</f>
        <v>0</v>
      </c>
      <c r="AR966" s="210" cm="1">
        <f t="array" ref="AR966">IFERROR(IF(AN966&gt;0, INDEX(Appliances, $W966, MATCH($AQ966, Y!$F$61:$J$61, 0)+3),0), 0)</f>
        <v>0</v>
      </c>
      <c r="AS966" s="64"/>
      <c r="AT966" s="211" t="b">
        <f t="shared" si="565"/>
        <v>0</v>
      </c>
      <c r="AU966" s="211">
        <f t="shared" si="566"/>
        <v>0</v>
      </c>
      <c r="AV966" s="211">
        <f t="shared" si="567"/>
        <v>0</v>
      </c>
      <c r="AW966" s="212">
        <f t="shared" si="578"/>
        <v>0</v>
      </c>
      <c r="AX966" s="213">
        <f t="shared" si="579"/>
        <v>0</v>
      </c>
      <c r="AY966" s="222" t="str">
        <f t="shared" si="580"/>
        <v>-</v>
      </c>
      <c r="AZ966" s="210">
        <f>_xlfn.MAXIFS(Y!$F$61:$J$61, Y!$F$61:$J$61, "&lt;="&amp;AY966)</f>
        <v>0</v>
      </c>
      <c r="BA966" s="210" cm="1">
        <f t="array" ref="BA966">IFERROR(IF(AW966&gt;0, INDEX(Appliances, $W966, MATCH($AQ966, Y!$F$61:$J$61, 0)+3),0), 0)</f>
        <v>0</v>
      </c>
      <c r="BB966" s="64"/>
    </row>
    <row r="967" spans="1:54" s="264" customFormat="1" ht="12" x14ac:dyDescent="0.2">
      <c r="A967" s="64"/>
      <c r="B967" s="251">
        <v>945</v>
      </c>
      <c r="C967" s="255"/>
      <c r="D967" s="255"/>
      <c r="E967" s="256"/>
      <c r="F967" s="257" t="str">
        <f>IFERROR(VLOOKUP(E967, Z!$A$2:$C$4127, 3, FALSE), "")</f>
        <v/>
      </c>
      <c r="G967" s="258"/>
      <c r="H967" s="255"/>
      <c r="I967" s="255"/>
      <c r="J967" s="256"/>
      <c r="K967" s="259"/>
      <c r="L967" s="260"/>
      <c r="M967" s="253">
        <f t="shared" si="562"/>
        <v>0</v>
      </c>
      <c r="N967" s="261"/>
      <c r="O967" s="260"/>
      <c r="P967" s="253">
        <f t="shared" si="568"/>
        <v>0</v>
      </c>
      <c r="Q967" s="261"/>
      <c r="R967" s="260"/>
      <c r="S967" s="262">
        <f t="shared" si="569"/>
        <v>0</v>
      </c>
      <c r="T967" s="268"/>
      <c r="U967" s="263">
        <f t="shared" si="570"/>
        <v>0</v>
      </c>
      <c r="V967" s="64"/>
      <c r="W967" s="210">
        <f t="shared" si="581"/>
        <v>0</v>
      </c>
      <c r="X967" s="210" t="str">
        <f t="shared" si="571"/>
        <v>-</v>
      </c>
      <c r="Y967" s="210" t="e">
        <f>IF(X967, MATCH(J967, Y!$F$62:$H$62, 0), 0)</f>
        <v>#VALUE!</v>
      </c>
      <c r="Z967" s="210" cm="1">
        <f t="array" ref="Z967">IFERROR(IF($X967, INDEX(Appliances, $W967, $Y967+3), 0), 0)</f>
        <v>0</v>
      </c>
      <c r="AA967" s="64"/>
      <c r="AB967" s="211" t="b">
        <f t="shared" si="563"/>
        <v>0</v>
      </c>
      <c r="AC967" s="211" cm="1">
        <f t="array" ref="AC967">IF($AB967, INDEX(Appliances, $W967, 9), 0)</f>
        <v>0</v>
      </c>
      <c r="AD967" s="211" cm="1">
        <f t="array" ref="AD967">IF($AB967, INDEX(Appliances, $W967, 10), 0)</f>
        <v>0</v>
      </c>
      <c r="AE967" s="212">
        <f t="shared" si="572"/>
        <v>0</v>
      </c>
      <c r="AF967" s="213">
        <f t="shared" si="573"/>
        <v>0</v>
      </c>
      <c r="AG967" s="222" t="str">
        <f t="shared" si="574"/>
        <v>-</v>
      </c>
      <c r="AH967" s="210">
        <f>_xlfn.MAXIFS(Y!$F$61:$J$61, Y!$F$61:$J$61, "&lt;="&amp;AG967)</f>
        <v>0</v>
      </c>
      <c r="AI967" s="210" cm="1">
        <f t="array" ref="AI967">IFERROR(IF(AE967&gt;0, INDEX(Appliances, $W967, MATCH($AH967, Y!$F$61:$J$61, 0)+3),0), 0)</f>
        <v>0</v>
      </c>
      <c r="AJ967" s="64"/>
      <c r="AK967" s="211" t="b">
        <f t="shared" si="564"/>
        <v>0</v>
      </c>
      <c r="AL967" s="211" cm="1">
        <f t="array" ref="AL967">IF($AK967, INDEX(Appliances, $W967, 9), 0)</f>
        <v>0</v>
      </c>
      <c r="AM967" s="211" cm="1">
        <f t="array" ref="AM967">IF($AK967, INDEX(Appliances, $W967, 10), 0)</f>
        <v>0</v>
      </c>
      <c r="AN967" s="212">
        <f t="shared" si="575"/>
        <v>0</v>
      </c>
      <c r="AO967" s="213">
        <f t="shared" si="576"/>
        <v>0</v>
      </c>
      <c r="AP967" s="222" t="str">
        <f t="shared" si="577"/>
        <v>-</v>
      </c>
      <c r="AQ967" s="210">
        <f>_xlfn.MAXIFS(Y!$F$61:$J$61, Y!$F$61:$J$61, "&lt;="&amp;AP967)</f>
        <v>0</v>
      </c>
      <c r="AR967" s="210" cm="1">
        <f t="array" ref="AR967">IFERROR(IF(AN967&gt;0, INDEX(Appliances, $W967, MATCH($AQ967, Y!$F$61:$J$61, 0)+3),0), 0)</f>
        <v>0</v>
      </c>
      <c r="AS967" s="64"/>
      <c r="AT967" s="211" t="b">
        <f t="shared" si="565"/>
        <v>0</v>
      </c>
      <c r="AU967" s="211">
        <f t="shared" si="566"/>
        <v>0</v>
      </c>
      <c r="AV967" s="211">
        <f t="shared" si="567"/>
        <v>0</v>
      </c>
      <c r="AW967" s="212">
        <f t="shared" si="578"/>
        <v>0</v>
      </c>
      <c r="AX967" s="213">
        <f t="shared" si="579"/>
        <v>0</v>
      </c>
      <c r="AY967" s="222" t="str">
        <f t="shared" si="580"/>
        <v>-</v>
      </c>
      <c r="AZ967" s="210">
        <f>_xlfn.MAXIFS(Y!$F$61:$J$61, Y!$F$61:$J$61, "&lt;="&amp;AY967)</f>
        <v>0</v>
      </c>
      <c r="BA967" s="210" cm="1">
        <f t="array" ref="BA967">IFERROR(IF(AW967&gt;0, INDEX(Appliances, $W967, MATCH($AQ967, Y!$F$61:$J$61, 0)+3),0), 0)</f>
        <v>0</v>
      </c>
      <c r="BB967" s="64"/>
    </row>
    <row r="968" spans="1:54" s="264" customFormat="1" ht="12" x14ac:dyDescent="0.2">
      <c r="A968" s="64"/>
      <c r="B968" s="251">
        <v>946</v>
      </c>
      <c r="C968" s="255"/>
      <c r="D968" s="255"/>
      <c r="E968" s="256"/>
      <c r="F968" s="257" t="str">
        <f>IFERROR(VLOOKUP(E968, Z!$A$2:$C$4127, 3, FALSE), "")</f>
        <v/>
      </c>
      <c r="G968" s="258"/>
      <c r="H968" s="255"/>
      <c r="I968" s="255"/>
      <c r="J968" s="256"/>
      <c r="K968" s="259"/>
      <c r="L968" s="260"/>
      <c r="M968" s="253">
        <f t="shared" si="562"/>
        <v>0</v>
      </c>
      <c r="N968" s="261"/>
      <c r="O968" s="260"/>
      <c r="P968" s="253">
        <f t="shared" si="568"/>
        <v>0</v>
      </c>
      <c r="Q968" s="261"/>
      <c r="R968" s="260"/>
      <c r="S968" s="262">
        <f t="shared" si="569"/>
        <v>0</v>
      </c>
      <c r="T968" s="268"/>
      <c r="U968" s="263">
        <f t="shared" si="570"/>
        <v>0</v>
      </c>
      <c r="V968" s="64"/>
      <c r="W968" s="210">
        <f t="shared" si="581"/>
        <v>0</v>
      </c>
      <c r="X968" s="210" t="str">
        <f t="shared" si="571"/>
        <v>-</v>
      </c>
      <c r="Y968" s="210" t="e">
        <f>IF(X968, MATCH(J968, Y!$F$62:$H$62, 0), 0)</f>
        <v>#VALUE!</v>
      </c>
      <c r="Z968" s="210" cm="1">
        <f t="array" ref="Z968">IFERROR(IF($X968, INDEX(Appliances, $W968, $Y968+3), 0), 0)</f>
        <v>0</v>
      </c>
      <c r="AA968" s="64"/>
      <c r="AB968" s="211" t="b">
        <f t="shared" si="563"/>
        <v>0</v>
      </c>
      <c r="AC968" s="211" cm="1">
        <f t="array" ref="AC968">IF($AB968, INDEX(Appliances, $W968, 9), 0)</f>
        <v>0</v>
      </c>
      <c r="AD968" s="211" cm="1">
        <f t="array" ref="AD968">IF($AB968, INDEX(Appliances, $W968, 10), 0)</f>
        <v>0</v>
      </c>
      <c r="AE968" s="212">
        <f t="shared" si="572"/>
        <v>0</v>
      </c>
      <c r="AF968" s="213">
        <f t="shared" si="573"/>
        <v>0</v>
      </c>
      <c r="AG968" s="222" t="str">
        <f t="shared" si="574"/>
        <v>-</v>
      </c>
      <c r="AH968" s="210">
        <f>_xlfn.MAXIFS(Y!$F$61:$J$61, Y!$F$61:$J$61, "&lt;="&amp;AG968)</f>
        <v>0</v>
      </c>
      <c r="AI968" s="210" cm="1">
        <f t="array" ref="AI968">IFERROR(IF(AE968&gt;0, INDEX(Appliances, $W968, MATCH($AH968, Y!$F$61:$J$61, 0)+3),0), 0)</f>
        <v>0</v>
      </c>
      <c r="AJ968" s="64"/>
      <c r="AK968" s="211" t="b">
        <f t="shared" si="564"/>
        <v>0</v>
      </c>
      <c r="AL968" s="211" cm="1">
        <f t="array" ref="AL968">IF($AK968, INDEX(Appliances, $W968, 9), 0)</f>
        <v>0</v>
      </c>
      <c r="AM968" s="211" cm="1">
        <f t="array" ref="AM968">IF($AK968, INDEX(Appliances, $W968, 10), 0)</f>
        <v>0</v>
      </c>
      <c r="AN968" s="212">
        <f t="shared" si="575"/>
        <v>0</v>
      </c>
      <c r="AO968" s="213">
        <f t="shared" si="576"/>
        <v>0</v>
      </c>
      <c r="AP968" s="222" t="str">
        <f t="shared" si="577"/>
        <v>-</v>
      </c>
      <c r="AQ968" s="210">
        <f>_xlfn.MAXIFS(Y!$F$61:$J$61, Y!$F$61:$J$61, "&lt;="&amp;AP968)</f>
        <v>0</v>
      </c>
      <c r="AR968" s="210" cm="1">
        <f t="array" ref="AR968">IFERROR(IF(AN968&gt;0, INDEX(Appliances, $W968, MATCH($AQ968, Y!$F$61:$J$61, 0)+3),0), 0)</f>
        <v>0</v>
      </c>
      <c r="AS968" s="64"/>
      <c r="AT968" s="211" t="b">
        <f t="shared" si="565"/>
        <v>0</v>
      </c>
      <c r="AU968" s="211">
        <f t="shared" si="566"/>
        <v>0</v>
      </c>
      <c r="AV968" s="211">
        <f t="shared" si="567"/>
        <v>0</v>
      </c>
      <c r="AW968" s="212">
        <f t="shared" si="578"/>
        <v>0</v>
      </c>
      <c r="AX968" s="213">
        <f t="shared" si="579"/>
        <v>0</v>
      </c>
      <c r="AY968" s="222" t="str">
        <f t="shared" si="580"/>
        <v>-</v>
      </c>
      <c r="AZ968" s="210">
        <f>_xlfn.MAXIFS(Y!$F$61:$J$61, Y!$F$61:$J$61, "&lt;="&amp;AY968)</f>
        <v>0</v>
      </c>
      <c r="BA968" s="210" cm="1">
        <f t="array" ref="BA968">IFERROR(IF(AW968&gt;0, INDEX(Appliances, $W968, MATCH($AQ968, Y!$F$61:$J$61, 0)+3),0), 0)</f>
        <v>0</v>
      </c>
      <c r="BB968" s="64"/>
    </row>
    <row r="969" spans="1:54" s="264" customFormat="1" ht="12" x14ac:dyDescent="0.2">
      <c r="A969" s="64"/>
      <c r="B969" s="251">
        <v>947</v>
      </c>
      <c r="C969" s="255"/>
      <c r="D969" s="255"/>
      <c r="E969" s="256"/>
      <c r="F969" s="257" t="str">
        <f>IFERROR(VLOOKUP(E969, Z!$A$2:$C$4127, 3, FALSE), "")</f>
        <v/>
      </c>
      <c r="G969" s="258"/>
      <c r="H969" s="255"/>
      <c r="I969" s="255"/>
      <c r="J969" s="256"/>
      <c r="K969" s="259"/>
      <c r="L969" s="260"/>
      <c r="M969" s="253">
        <f t="shared" si="562"/>
        <v>0</v>
      </c>
      <c r="N969" s="261"/>
      <c r="O969" s="260"/>
      <c r="P969" s="253">
        <f t="shared" si="568"/>
        <v>0</v>
      </c>
      <c r="Q969" s="261"/>
      <c r="R969" s="260"/>
      <c r="S969" s="262">
        <f t="shared" si="569"/>
        <v>0</v>
      </c>
      <c r="T969" s="268"/>
      <c r="U969" s="263">
        <f t="shared" si="570"/>
        <v>0</v>
      </c>
      <c r="V969" s="64"/>
      <c r="W969" s="210">
        <f t="shared" si="581"/>
        <v>0</v>
      </c>
      <c r="X969" s="210" t="str">
        <f t="shared" si="571"/>
        <v>-</v>
      </c>
      <c r="Y969" s="210" t="e">
        <f>IF(X969, MATCH(J969, Y!$F$62:$H$62, 0), 0)</f>
        <v>#VALUE!</v>
      </c>
      <c r="Z969" s="210" cm="1">
        <f t="array" ref="Z969">IFERROR(IF($X969, INDEX(Appliances, $W969, $Y969+3), 0), 0)</f>
        <v>0</v>
      </c>
      <c r="AA969" s="64"/>
      <c r="AB969" s="211" t="b">
        <f t="shared" si="563"/>
        <v>0</v>
      </c>
      <c r="AC969" s="211" cm="1">
        <f t="array" ref="AC969">IF($AB969, INDEX(Appliances, $W969, 9), 0)</f>
        <v>0</v>
      </c>
      <c r="AD969" s="211" cm="1">
        <f t="array" ref="AD969">IF($AB969, INDEX(Appliances, $W969, 10), 0)</f>
        <v>0</v>
      </c>
      <c r="AE969" s="212">
        <f t="shared" si="572"/>
        <v>0</v>
      </c>
      <c r="AF969" s="213">
        <f t="shared" si="573"/>
        <v>0</v>
      </c>
      <c r="AG969" s="222" t="str">
        <f t="shared" si="574"/>
        <v>-</v>
      </c>
      <c r="AH969" s="210">
        <f>_xlfn.MAXIFS(Y!$F$61:$J$61, Y!$F$61:$J$61, "&lt;="&amp;AG969)</f>
        <v>0</v>
      </c>
      <c r="AI969" s="210" cm="1">
        <f t="array" ref="AI969">IFERROR(IF(AE969&gt;0, INDEX(Appliances, $W969, MATCH($AH969, Y!$F$61:$J$61, 0)+3),0), 0)</f>
        <v>0</v>
      </c>
      <c r="AJ969" s="64"/>
      <c r="AK969" s="211" t="b">
        <f t="shared" si="564"/>
        <v>0</v>
      </c>
      <c r="AL969" s="211" cm="1">
        <f t="array" ref="AL969">IF($AK969, INDEX(Appliances, $W969, 9), 0)</f>
        <v>0</v>
      </c>
      <c r="AM969" s="211" cm="1">
        <f t="array" ref="AM969">IF($AK969, INDEX(Appliances, $W969, 10), 0)</f>
        <v>0</v>
      </c>
      <c r="AN969" s="212">
        <f t="shared" si="575"/>
        <v>0</v>
      </c>
      <c r="AO969" s="213">
        <f t="shared" si="576"/>
        <v>0</v>
      </c>
      <c r="AP969" s="222" t="str">
        <f t="shared" si="577"/>
        <v>-</v>
      </c>
      <c r="AQ969" s="210">
        <f>_xlfn.MAXIFS(Y!$F$61:$J$61, Y!$F$61:$J$61, "&lt;="&amp;AP969)</f>
        <v>0</v>
      </c>
      <c r="AR969" s="210" cm="1">
        <f t="array" ref="AR969">IFERROR(IF(AN969&gt;0, INDEX(Appliances, $W969, MATCH($AQ969, Y!$F$61:$J$61, 0)+3),0), 0)</f>
        <v>0</v>
      </c>
      <c r="AS969" s="64"/>
      <c r="AT969" s="211" t="b">
        <f t="shared" si="565"/>
        <v>0</v>
      </c>
      <c r="AU969" s="211">
        <f t="shared" si="566"/>
        <v>0</v>
      </c>
      <c r="AV969" s="211">
        <f t="shared" si="567"/>
        <v>0</v>
      </c>
      <c r="AW969" s="212">
        <f t="shared" si="578"/>
        <v>0</v>
      </c>
      <c r="AX969" s="213">
        <f t="shared" si="579"/>
        <v>0</v>
      </c>
      <c r="AY969" s="222" t="str">
        <f t="shared" si="580"/>
        <v>-</v>
      </c>
      <c r="AZ969" s="210">
        <f>_xlfn.MAXIFS(Y!$F$61:$J$61, Y!$F$61:$J$61, "&lt;="&amp;AY969)</f>
        <v>0</v>
      </c>
      <c r="BA969" s="210" cm="1">
        <f t="array" ref="BA969">IFERROR(IF(AW969&gt;0, INDEX(Appliances, $W969, MATCH($AQ969, Y!$F$61:$J$61, 0)+3),0), 0)</f>
        <v>0</v>
      </c>
      <c r="BB969" s="64"/>
    </row>
    <row r="970" spans="1:54" s="264" customFormat="1" ht="12" x14ac:dyDescent="0.2">
      <c r="A970" s="64"/>
      <c r="B970" s="251">
        <v>948</v>
      </c>
      <c r="C970" s="255"/>
      <c r="D970" s="255"/>
      <c r="E970" s="256"/>
      <c r="F970" s="257" t="str">
        <f>IFERROR(VLOOKUP(E970, Z!$A$2:$C$4127, 3, FALSE), "")</f>
        <v/>
      </c>
      <c r="G970" s="258"/>
      <c r="H970" s="255"/>
      <c r="I970" s="255"/>
      <c r="J970" s="256"/>
      <c r="K970" s="259"/>
      <c r="L970" s="260"/>
      <c r="M970" s="253">
        <f t="shared" si="562"/>
        <v>0</v>
      </c>
      <c r="N970" s="261"/>
      <c r="O970" s="260"/>
      <c r="P970" s="253">
        <f t="shared" si="568"/>
        <v>0</v>
      </c>
      <c r="Q970" s="261"/>
      <c r="R970" s="260"/>
      <c r="S970" s="262">
        <f t="shared" si="569"/>
        <v>0</v>
      </c>
      <c r="T970" s="268"/>
      <c r="U970" s="263">
        <f t="shared" si="570"/>
        <v>0</v>
      </c>
      <c r="V970" s="64"/>
      <c r="W970" s="210">
        <f t="shared" si="581"/>
        <v>0</v>
      </c>
      <c r="X970" s="210" t="str">
        <f t="shared" si="571"/>
        <v>-</v>
      </c>
      <c r="Y970" s="210" t="e">
        <f>IF(X970, MATCH(J970, Y!$F$62:$H$62, 0), 0)</f>
        <v>#VALUE!</v>
      </c>
      <c r="Z970" s="210" cm="1">
        <f t="array" ref="Z970">IFERROR(IF($X970, INDEX(Appliances, $W970, $Y970+3), 0), 0)</f>
        <v>0</v>
      </c>
      <c r="AA970" s="64"/>
      <c r="AB970" s="211" t="b">
        <f t="shared" si="563"/>
        <v>0</v>
      </c>
      <c r="AC970" s="211" cm="1">
        <f t="array" ref="AC970">IF($AB970, INDEX(Appliances, $W970, 9), 0)</f>
        <v>0</v>
      </c>
      <c r="AD970" s="211" cm="1">
        <f t="array" ref="AD970">IF($AB970, INDEX(Appliances, $W970, 10), 0)</f>
        <v>0</v>
      </c>
      <c r="AE970" s="212">
        <f t="shared" si="572"/>
        <v>0</v>
      </c>
      <c r="AF970" s="213">
        <f t="shared" si="573"/>
        <v>0</v>
      </c>
      <c r="AG970" s="222" t="str">
        <f t="shared" si="574"/>
        <v>-</v>
      </c>
      <c r="AH970" s="210">
        <f>_xlfn.MAXIFS(Y!$F$61:$J$61, Y!$F$61:$J$61, "&lt;="&amp;AG970)</f>
        <v>0</v>
      </c>
      <c r="AI970" s="210" cm="1">
        <f t="array" ref="AI970">IFERROR(IF(AE970&gt;0, INDEX(Appliances, $W970, MATCH($AH970, Y!$F$61:$J$61, 0)+3),0), 0)</f>
        <v>0</v>
      </c>
      <c r="AJ970" s="64"/>
      <c r="AK970" s="211" t="b">
        <f t="shared" si="564"/>
        <v>0</v>
      </c>
      <c r="AL970" s="211" cm="1">
        <f t="array" ref="AL970">IF($AK970, INDEX(Appliances, $W970, 9), 0)</f>
        <v>0</v>
      </c>
      <c r="AM970" s="211" cm="1">
        <f t="array" ref="AM970">IF($AK970, INDEX(Appliances, $W970, 10), 0)</f>
        <v>0</v>
      </c>
      <c r="AN970" s="212">
        <f t="shared" si="575"/>
        <v>0</v>
      </c>
      <c r="AO970" s="213">
        <f t="shared" si="576"/>
        <v>0</v>
      </c>
      <c r="AP970" s="222" t="str">
        <f t="shared" si="577"/>
        <v>-</v>
      </c>
      <c r="AQ970" s="210">
        <f>_xlfn.MAXIFS(Y!$F$61:$J$61, Y!$F$61:$J$61, "&lt;="&amp;AP970)</f>
        <v>0</v>
      </c>
      <c r="AR970" s="210" cm="1">
        <f t="array" ref="AR970">IFERROR(IF(AN970&gt;0, INDEX(Appliances, $W970, MATCH($AQ970, Y!$F$61:$J$61, 0)+3),0), 0)</f>
        <v>0</v>
      </c>
      <c r="AS970" s="64"/>
      <c r="AT970" s="211" t="b">
        <f t="shared" si="565"/>
        <v>0</v>
      </c>
      <c r="AU970" s="211">
        <f t="shared" si="566"/>
        <v>0</v>
      </c>
      <c r="AV970" s="211">
        <f t="shared" si="567"/>
        <v>0</v>
      </c>
      <c r="AW970" s="212">
        <f t="shared" si="578"/>
        <v>0</v>
      </c>
      <c r="AX970" s="213">
        <f t="shared" si="579"/>
        <v>0</v>
      </c>
      <c r="AY970" s="222" t="str">
        <f t="shared" si="580"/>
        <v>-</v>
      </c>
      <c r="AZ970" s="210">
        <f>_xlfn.MAXIFS(Y!$F$61:$J$61, Y!$F$61:$J$61, "&lt;="&amp;AY970)</f>
        <v>0</v>
      </c>
      <c r="BA970" s="210" cm="1">
        <f t="array" ref="BA970">IFERROR(IF(AW970&gt;0, INDEX(Appliances, $W970, MATCH($AQ970, Y!$F$61:$J$61, 0)+3),0), 0)</f>
        <v>0</v>
      </c>
      <c r="BB970" s="64"/>
    </row>
    <row r="971" spans="1:54" s="264" customFormat="1" ht="12" x14ac:dyDescent="0.2">
      <c r="A971" s="64"/>
      <c r="B971" s="251">
        <v>949</v>
      </c>
      <c r="C971" s="255"/>
      <c r="D971" s="255"/>
      <c r="E971" s="256"/>
      <c r="F971" s="257" t="str">
        <f>IFERROR(VLOOKUP(E971, Z!$A$2:$C$4127, 3, FALSE), "")</f>
        <v/>
      </c>
      <c r="G971" s="258"/>
      <c r="H971" s="255"/>
      <c r="I971" s="255"/>
      <c r="J971" s="256"/>
      <c r="K971" s="259"/>
      <c r="L971" s="260"/>
      <c r="M971" s="253">
        <f t="shared" si="562"/>
        <v>0</v>
      </c>
      <c r="N971" s="261"/>
      <c r="O971" s="260"/>
      <c r="P971" s="253">
        <f t="shared" si="568"/>
        <v>0</v>
      </c>
      <c r="Q971" s="261"/>
      <c r="R971" s="260"/>
      <c r="S971" s="262">
        <f t="shared" si="569"/>
        <v>0</v>
      </c>
      <c r="T971" s="268"/>
      <c r="U971" s="263">
        <f t="shared" si="570"/>
        <v>0</v>
      </c>
      <c r="V971" s="64"/>
      <c r="W971" s="210">
        <f t="shared" si="581"/>
        <v>0</v>
      </c>
      <c r="X971" s="210" t="str">
        <f t="shared" si="571"/>
        <v>-</v>
      </c>
      <c r="Y971" s="210" t="e">
        <f>IF(X971, MATCH(J971, Y!$F$62:$H$62, 0), 0)</f>
        <v>#VALUE!</v>
      </c>
      <c r="Z971" s="210" cm="1">
        <f t="array" ref="Z971">IFERROR(IF($X971, INDEX(Appliances, $W971, $Y971+3), 0), 0)</f>
        <v>0</v>
      </c>
      <c r="AA971" s="64"/>
      <c r="AB971" s="211" t="b">
        <f t="shared" si="563"/>
        <v>0</v>
      </c>
      <c r="AC971" s="211" cm="1">
        <f t="array" ref="AC971">IF($AB971, INDEX(Appliances, $W971, 9), 0)</f>
        <v>0</v>
      </c>
      <c r="AD971" s="211" cm="1">
        <f t="array" ref="AD971">IF($AB971, INDEX(Appliances, $W971, 10), 0)</f>
        <v>0</v>
      </c>
      <c r="AE971" s="212">
        <f t="shared" si="572"/>
        <v>0</v>
      </c>
      <c r="AF971" s="213">
        <f t="shared" si="573"/>
        <v>0</v>
      </c>
      <c r="AG971" s="222" t="str">
        <f t="shared" si="574"/>
        <v>-</v>
      </c>
      <c r="AH971" s="210">
        <f>_xlfn.MAXIFS(Y!$F$61:$J$61, Y!$F$61:$J$61, "&lt;="&amp;AG971)</f>
        <v>0</v>
      </c>
      <c r="AI971" s="210" cm="1">
        <f t="array" ref="AI971">IFERROR(IF(AE971&gt;0, INDEX(Appliances, $W971, MATCH($AH971, Y!$F$61:$J$61, 0)+3),0), 0)</f>
        <v>0</v>
      </c>
      <c r="AJ971" s="64"/>
      <c r="AK971" s="211" t="b">
        <f t="shared" si="564"/>
        <v>0</v>
      </c>
      <c r="AL971" s="211" cm="1">
        <f t="array" ref="AL971">IF($AK971, INDEX(Appliances, $W971, 9), 0)</f>
        <v>0</v>
      </c>
      <c r="AM971" s="211" cm="1">
        <f t="array" ref="AM971">IF($AK971, INDEX(Appliances, $W971, 10), 0)</f>
        <v>0</v>
      </c>
      <c r="AN971" s="212">
        <f t="shared" si="575"/>
        <v>0</v>
      </c>
      <c r="AO971" s="213">
        <f t="shared" si="576"/>
        <v>0</v>
      </c>
      <c r="AP971" s="222" t="str">
        <f t="shared" si="577"/>
        <v>-</v>
      </c>
      <c r="AQ971" s="210">
        <f>_xlfn.MAXIFS(Y!$F$61:$J$61, Y!$F$61:$J$61, "&lt;="&amp;AP971)</f>
        <v>0</v>
      </c>
      <c r="AR971" s="210" cm="1">
        <f t="array" ref="AR971">IFERROR(IF(AN971&gt;0, INDEX(Appliances, $W971, MATCH($AQ971, Y!$F$61:$J$61, 0)+3),0), 0)</f>
        <v>0</v>
      </c>
      <c r="AS971" s="64"/>
      <c r="AT971" s="211" t="b">
        <f t="shared" si="565"/>
        <v>0</v>
      </c>
      <c r="AU971" s="211">
        <f t="shared" si="566"/>
        <v>0</v>
      </c>
      <c r="AV971" s="211">
        <f t="shared" si="567"/>
        <v>0</v>
      </c>
      <c r="AW971" s="212">
        <f t="shared" si="578"/>
        <v>0</v>
      </c>
      <c r="AX971" s="213">
        <f t="shared" si="579"/>
        <v>0</v>
      </c>
      <c r="AY971" s="222" t="str">
        <f t="shared" si="580"/>
        <v>-</v>
      </c>
      <c r="AZ971" s="210">
        <f>_xlfn.MAXIFS(Y!$F$61:$J$61, Y!$F$61:$J$61, "&lt;="&amp;AY971)</f>
        <v>0</v>
      </c>
      <c r="BA971" s="210" cm="1">
        <f t="array" ref="BA971">IFERROR(IF(AW971&gt;0, INDEX(Appliances, $W971, MATCH($AQ971, Y!$F$61:$J$61, 0)+3),0), 0)</f>
        <v>0</v>
      </c>
      <c r="BB971" s="64"/>
    </row>
    <row r="972" spans="1:54" s="264" customFormat="1" ht="12" x14ac:dyDescent="0.2">
      <c r="A972" s="64"/>
      <c r="B972" s="251">
        <v>950</v>
      </c>
      <c r="C972" s="255"/>
      <c r="D972" s="255"/>
      <c r="E972" s="256"/>
      <c r="F972" s="257" t="str">
        <f>IFERROR(VLOOKUP(E972, Z!$A$2:$C$4127, 3, FALSE), "")</f>
        <v/>
      </c>
      <c r="G972" s="258"/>
      <c r="H972" s="255"/>
      <c r="I972" s="255"/>
      <c r="J972" s="256"/>
      <c r="K972" s="259"/>
      <c r="L972" s="260"/>
      <c r="M972" s="253">
        <f t="shared" si="562"/>
        <v>0</v>
      </c>
      <c r="N972" s="261"/>
      <c r="O972" s="260"/>
      <c r="P972" s="253">
        <f t="shared" si="568"/>
        <v>0</v>
      </c>
      <c r="Q972" s="261"/>
      <c r="R972" s="260"/>
      <c r="S972" s="262">
        <f t="shared" si="569"/>
        <v>0</v>
      </c>
      <c r="T972" s="268"/>
      <c r="U972" s="263">
        <f t="shared" si="570"/>
        <v>0</v>
      </c>
      <c r="V972" s="64"/>
      <c r="W972" s="210">
        <f t="shared" si="581"/>
        <v>0</v>
      </c>
      <c r="X972" s="210" t="str">
        <f t="shared" si="571"/>
        <v>-</v>
      </c>
      <c r="Y972" s="210" t="e">
        <f>IF(X972, MATCH(J972, Y!$F$62:$H$62, 0), 0)</f>
        <v>#VALUE!</v>
      </c>
      <c r="Z972" s="210" cm="1">
        <f t="array" ref="Z972">IFERROR(IF($X972, INDEX(Appliances, $W972, $Y972+3), 0), 0)</f>
        <v>0</v>
      </c>
      <c r="AA972" s="64"/>
      <c r="AB972" s="211" t="b">
        <f t="shared" si="563"/>
        <v>0</v>
      </c>
      <c r="AC972" s="211" cm="1">
        <f t="array" ref="AC972">IF($AB972, INDEX(Appliances, $W972, 9), 0)</f>
        <v>0</v>
      </c>
      <c r="AD972" s="211" cm="1">
        <f t="array" ref="AD972">IF($AB972, INDEX(Appliances, $W972, 10), 0)</f>
        <v>0</v>
      </c>
      <c r="AE972" s="212">
        <f t="shared" si="572"/>
        <v>0</v>
      </c>
      <c r="AF972" s="213">
        <f t="shared" si="573"/>
        <v>0</v>
      </c>
      <c r="AG972" s="222" t="str">
        <f t="shared" si="574"/>
        <v>-</v>
      </c>
      <c r="AH972" s="210">
        <f>_xlfn.MAXIFS(Y!$F$61:$J$61, Y!$F$61:$J$61, "&lt;="&amp;AG972)</f>
        <v>0</v>
      </c>
      <c r="AI972" s="210" cm="1">
        <f t="array" ref="AI972">IFERROR(IF(AE972&gt;0, INDEX(Appliances, $W972, MATCH($AH972, Y!$F$61:$J$61, 0)+3),0), 0)</f>
        <v>0</v>
      </c>
      <c r="AJ972" s="64"/>
      <c r="AK972" s="211" t="b">
        <f t="shared" si="564"/>
        <v>0</v>
      </c>
      <c r="AL972" s="211" cm="1">
        <f t="array" ref="AL972">IF($AK972, INDEX(Appliances, $W972, 9), 0)</f>
        <v>0</v>
      </c>
      <c r="AM972" s="211" cm="1">
        <f t="array" ref="AM972">IF($AK972, INDEX(Appliances, $W972, 10), 0)</f>
        <v>0</v>
      </c>
      <c r="AN972" s="212">
        <f t="shared" si="575"/>
        <v>0</v>
      </c>
      <c r="AO972" s="213">
        <f t="shared" si="576"/>
        <v>0</v>
      </c>
      <c r="AP972" s="222" t="str">
        <f t="shared" si="577"/>
        <v>-</v>
      </c>
      <c r="AQ972" s="210">
        <f>_xlfn.MAXIFS(Y!$F$61:$J$61, Y!$F$61:$J$61, "&lt;="&amp;AP972)</f>
        <v>0</v>
      </c>
      <c r="AR972" s="210" cm="1">
        <f t="array" ref="AR972">IFERROR(IF(AN972&gt;0, INDEX(Appliances, $W972, MATCH($AQ972, Y!$F$61:$J$61, 0)+3),0), 0)</f>
        <v>0</v>
      </c>
      <c r="AS972" s="64"/>
      <c r="AT972" s="211" t="b">
        <f t="shared" si="565"/>
        <v>0</v>
      </c>
      <c r="AU972" s="211">
        <f t="shared" si="566"/>
        <v>0</v>
      </c>
      <c r="AV972" s="211">
        <f t="shared" si="567"/>
        <v>0</v>
      </c>
      <c r="AW972" s="212">
        <f t="shared" si="578"/>
        <v>0</v>
      </c>
      <c r="AX972" s="213">
        <f t="shared" si="579"/>
        <v>0</v>
      </c>
      <c r="AY972" s="222" t="str">
        <f t="shared" si="580"/>
        <v>-</v>
      </c>
      <c r="AZ972" s="210">
        <f>_xlfn.MAXIFS(Y!$F$61:$J$61, Y!$F$61:$J$61, "&lt;="&amp;AY972)</f>
        <v>0</v>
      </c>
      <c r="BA972" s="210" cm="1">
        <f t="array" ref="BA972">IFERROR(IF(AW972&gt;0, INDEX(Appliances, $W972, MATCH($AQ972, Y!$F$61:$J$61, 0)+3),0), 0)</f>
        <v>0</v>
      </c>
      <c r="BB972" s="64"/>
    </row>
    <row r="973" spans="1:54" s="264" customFormat="1" ht="12" x14ac:dyDescent="0.2">
      <c r="A973" s="64"/>
      <c r="B973" s="251">
        <v>951</v>
      </c>
      <c r="C973" s="255"/>
      <c r="D973" s="255"/>
      <c r="E973" s="256"/>
      <c r="F973" s="257" t="str">
        <f>IFERROR(VLOOKUP(E973, Z!$A$2:$C$4127, 3, FALSE), "")</f>
        <v/>
      </c>
      <c r="G973" s="258"/>
      <c r="H973" s="255"/>
      <c r="I973" s="255"/>
      <c r="J973" s="256"/>
      <c r="K973" s="259"/>
      <c r="L973" s="260"/>
      <c r="M973" s="253">
        <f t="shared" si="562"/>
        <v>0</v>
      </c>
      <c r="N973" s="261"/>
      <c r="O973" s="260"/>
      <c r="P973" s="253">
        <f t="shared" si="568"/>
        <v>0</v>
      </c>
      <c r="Q973" s="261"/>
      <c r="R973" s="260"/>
      <c r="S973" s="262">
        <f t="shared" si="569"/>
        <v>0</v>
      </c>
      <c r="T973" s="268"/>
      <c r="U973" s="263">
        <f t="shared" si="570"/>
        <v>0</v>
      </c>
      <c r="V973" s="64"/>
      <c r="W973" s="210">
        <f t="shared" si="581"/>
        <v>0</v>
      </c>
      <c r="X973" s="210" t="str">
        <f t="shared" si="571"/>
        <v>-</v>
      </c>
      <c r="Y973" s="210" t="e">
        <f>IF(X973, MATCH(J973, Y!$F$62:$H$62, 0), 0)</f>
        <v>#VALUE!</v>
      </c>
      <c r="Z973" s="210" cm="1">
        <f t="array" ref="Z973">IFERROR(IF($X973, INDEX(Appliances, $W973, $Y973+3), 0), 0)</f>
        <v>0</v>
      </c>
      <c r="AA973" s="64"/>
      <c r="AB973" s="211" t="b">
        <f t="shared" si="563"/>
        <v>0</v>
      </c>
      <c r="AC973" s="211" cm="1">
        <f t="array" ref="AC973">IF($AB973, INDEX(Appliances, $W973, 9), 0)</f>
        <v>0</v>
      </c>
      <c r="AD973" s="211" cm="1">
        <f t="array" ref="AD973">IF($AB973, INDEX(Appliances, $W973, 10), 0)</f>
        <v>0</v>
      </c>
      <c r="AE973" s="212">
        <f t="shared" si="572"/>
        <v>0</v>
      </c>
      <c r="AF973" s="213">
        <f t="shared" si="573"/>
        <v>0</v>
      </c>
      <c r="AG973" s="222" t="str">
        <f t="shared" si="574"/>
        <v>-</v>
      </c>
      <c r="AH973" s="210">
        <f>_xlfn.MAXIFS(Y!$F$61:$J$61, Y!$F$61:$J$61, "&lt;="&amp;AG973)</f>
        <v>0</v>
      </c>
      <c r="AI973" s="210" cm="1">
        <f t="array" ref="AI973">IFERROR(IF(AE973&gt;0, INDEX(Appliances, $W973, MATCH($AH973, Y!$F$61:$J$61, 0)+3),0), 0)</f>
        <v>0</v>
      </c>
      <c r="AJ973" s="64"/>
      <c r="AK973" s="211" t="b">
        <f t="shared" si="564"/>
        <v>0</v>
      </c>
      <c r="AL973" s="211" cm="1">
        <f t="array" ref="AL973">IF($AK973, INDEX(Appliances, $W973, 9), 0)</f>
        <v>0</v>
      </c>
      <c r="AM973" s="211" cm="1">
        <f t="array" ref="AM973">IF($AK973, INDEX(Appliances, $W973, 10), 0)</f>
        <v>0</v>
      </c>
      <c r="AN973" s="212">
        <f t="shared" si="575"/>
        <v>0</v>
      </c>
      <c r="AO973" s="213">
        <f t="shared" si="576"/>
        <v>0</v>
      </c>
      <c r="AP973" s="222" t="str">
        <f t="shared" si="577"/>
        <v>-</v>
      </c>
      <c r="AQ973" s="210">
        <f>_xlfn.MAXIFS(Y!$F$61:$J$61, Y!$F$61:$J$61, "&lt;="&amp;AP973)</f>
        <v>0</v>
      </c>
      <c r="AR973" s="210" cm="1">
        <f t="array" ref="AR973">IFERROR(IF(AN973&gt;0, INDEX(Appliances, $W973, MATCH($AQ973, Y!$F$61:$J$61, 0)+3),0), 0)</f>
        <v>0</v>
      </c>
      <c r="AS973" s="64"/>
      <c r="AT973" s="211" t="b">
        <f t="shared" si="565"/>
        <v>0</v>
      </c>
      <c r="AU973" s="211">
        <f t="shared" si="566"/>
        <v>0</v>
      </c>
      <c r="AV973" s="211">
        <f t="shared" si="567"/>
        <v>0</v>
      </c>
      <c r="AW973" s="212">
        <f t="shared" si="578"/>
        <v>0</v>
      </c>
      <c r="AX973" s="213">
        <f t="shared" si="579"/>
        <v>0</v>
      </c>
      <c r="AY973" s="222" t="str">
        <f t="shared" si="580"/>
        <v>-</v>
      </c>
      <c r="AZ973" s="210">
        <f>_xlfn.MAXIFS(Y!$F$61:$J$61, Y!$F$61:$J$61, "&lt;="&amp;AY973)</f>
        <v>0</v>
      </c>
      <c r="BA973" s="210" cm="1">
        <f t="array" ref="BA973">IFERROR(IF(AW973&gt;0, INDEX(Appliances, $W973, MATCH($AQ973, Y!$F$61:$J$61, 0)+3),0), 0)</f>
        <v>0</v>
      </c>
      <c r="BB973" s="64"/>
    </row>
    <row r="974" spans="1:54" s="264" customFormat="1" ht="12" x14ac:dyDescent="0.2">
      <c r="A974" s="64"/>
      <c r="B974" s="251">
        <v>952</v>
      </c>
      <c r="C974" s="255"/>
      <c r="D974" s="255"/>
      <c r="E974" s="256"/>
      <c r="F974" s="257" t="str">
        <f>IFERROR(VLOOKUP(E974, Z!$A$2:$C$4127, 3, FALSE), "")</f>
        <v/>
      </c>
      <c r="G974" s="258"/>
      <c r="H974" s="255"/>
      <c r="I974" s="255"/>
      <c r="J974" s="256"/>
      <c r="K974" s="259"/>
      <c r="L974" s="260"/>
      <c r="M974" s="253">
        <f t="shared" si="562"/>
        <v>0</v>
      </c>
      <c r="N974" s="261"/>
      <c r="O974" s="260"/>
      <c r="P974" s="253">
        <f t="shared" si="568"/>
        <v>0</v>
      </c>
      <c r="Q974" s="261"/>
      <c r="R974" s="260"/>
      <c r="S974" s="262">
        <f t="shared" si="569"/>
        <v>0</v>
      </c>
      <c r="T974" s="268"/>
      <c r="U974" s="263">
        <f t="shared" si="570"/>
        <v>0</v>
      </c>
      <c r="V974" s="64"/>
      <c r="W974" s="210">
        <f t="shared" si="581"/>
        <v>0</v>
      </c>
      <c r="X974" s="210" t="str">
        <f t="shared" si="571"/>
        <v>-</v>
      </c>
      <c r="Y974" s="210" t="e">
        <f>IF(X974, MATCH(J974, Y!$F$62:$H$62, 0), 0)</f>
        <v>#VALUE!</v>
      </c>
      <c r="Z974" s="210" cm="1">
        <f t="array" ref="Z974">IFERROR(IF($X974, INDEX(Appliances, $W974, $Y974+3), 0), 0)</f>
        <v>0</v>
      </c>
      <c r="AA974" s="64"/>
      <c r="AB974" s="211" t="b">
        <f t="shared" si="563"/>
        <v>0</v>
      </c>
      <c r="AC974" s="211" cm="1">
        <f t="array" ref="AC974">IF($AB974, INDEX(Appliances, $W974, 9), 0)</f>
        <v>0</v>
      </c>
      <c r="AD974" s="211" cm="1">
        <f t="array" ref="AD974">IF($AB974, INDEX(Appliances, $W974, 10), 0)</f>
        <v>0</v>
      </c>
      <c r="AE974" s="212">
        <f t="shared" si="572"/>
        <v>0</v>
      </c>
      <c r="AF974" s="213">
        <f t="shared" si="573"/>
        <v>0</v>
      </c>
      <c r="AG974" s="222" t="str">
        <f t="shared" si="574"/>
        <v>-</v>
      </c>
      <c r="AH974" s="210">
        <f>_xlfn.MAXIFS(Y!$F$61:$J$61, Y!$F$61:$J$61, "&lt;="&amp;AG974)</f>
        <v>0</v>
      </c>
      <c r="AI974" s="210" cm="1">
        <f t="array" ref="AI974">IFERROR(IF(AE974&gt;0, INDEX(Appliances, $W974, MATCH($AH974, Y!$F$61:$J$61, 0)+3),0), 0)</f>
        <v>0</v>
      </c>
      <c r="AJ974" s="64"/>
      <c r="AK974" s="211" t="b">
        <f t="shared" si="564"/>
        <v>0</v>
      </c>
      <c r="AL974" s="211" cm="1">
        <f t="array" ref="AL974">IF($AK974, INDEX(Appliances, $W974, 9), 0)</f>
        <v>0</v>
      </c>
      <c r="AM974" s="211" cm="1">
        <f t="array" ref="AM974">IF($AK974, INDEX(Appliances, $W974, 10), 0)</f>
        <v>0</v>
      </c>
      <c r="AN974" s="212">
        <f t="shared" si="575"/>
        <v>0</v>
      </c>
      <c r="AO974" s="213">
        <f t="shared" si="576"/>
        <v>0</v>
      </c>
      <c r="AP974" s="222" t="str">
        <f t="shared" si="577"/>
        <v>-</v>
      </c>
      <c r="AQ974" s="210">
        <f>_xlfn.MAXIFS(Y!$F$61:$J$61, Y!$F$61:$J$61, "&lt;="&amp;AP974)</f>
        <v>0</v>
      </c>
      <c r="AR974" s="210" cm="1">
        <f t="array" ref="AR974">IFERROR(IF(AN974&gt;0, INDEX(Appliances, $W974, MATCH($AQ974, Y!$F$61:$J$61, 0)+3),0), 0)</f>
        <v>0</v>
      </c>
      <c r="AS974" s="64"/>
      <c r="AT974" s="211" t="b">
        <f t="shared" si="565"/>
        <v>0</v>
      </c>
      <c r="AU974" s="211">
        <f t="shared" si="566"/>
        <v>0</v>
      </c>
      <c r="AV974" s="211">
        <f t="shared" si="567"/>
        <v>0</v>
      </c>
      <c r="AW974" s="212">
        <f t="shared" si="578"/>
        <v>0</v>
      </c>
      <c r="AX974" s="213">
        <f t="shared" si="579"/>
        <v>0</v>
      </c>
      <c r="AY974" s="222" t="str">
        <f t="shared" si="580"/>
        <v>-</v>
      </c>
      <c r="AZ974" s="210">
        <f>_xlfn.MAXIFS(Y!$F$61:$J$61, Y!$F$61:$J$61, "&lt;="&amp;AY974)</f>
        <v>0</v>
      </c>
      <c r="BA974" s="210" cm="1">
        <f t="array" ref="BA974">IFERROR(IF(AW974&gt;0, INDEX(Appliances, $W974, MATCH($AQ974, Y!$F$61:$J$61, 0)+3),0), 0)</f>
        <v>0</v>
      </c>
      <c r="BB974" s="64"/>
    </row>
    <row r="975" spans="1:54" s="264" customFormat="1" ht="12" x14ac:dyDescent="0.2">
      <c r="A975" s="64"/>
      <c r="B975" s="251">
        <v>953</v>
      </c>
      <c r="C975" s="255"/>
      <c r="D975" s="255"/>
      <c r="E975" s="256"/>
      <c r="F975" s="257" t="str">
        <f>IFERROR(VLOOKUP(E975, Z!$A$2:$C$4127, 3, FALSE), "")</f>
        <v/>
      </c>
      <c r="G975" s="258"/>
      <c r="H975" s="255"/>
      <c r="I975" s="255"/>
      <c r="J975" s="256"/>
      <c r="K975" s="259"/>
      <c r="L975" s="260"/>
      <c r="M975" s="253">
        <f t="shared" si="562"/>
        <v>0</v>
      </c>
      <c r="N975" s="261"/>
      <c r="O975" s="260"/>
      <c r="P975" s="253">
        <f t="shared" si="568"/>
        <v>0</v>
      </c>
      <c r="Q975" s="261"/>
      <c r="R975" s="260"/>
      <c r="S975" s="262">
        <f t="shared" si="569"/>
        <v>0</v>
      </c>
      <c r="T975" s="268"/>
      <c r="U975" s="263">
        <f t="shared" si="570"/>
        <v>0</v>
      </c>
      <c r="V975" s="64"/>
      <c r="W975" s="210">
        <f t="shared" si="581"/>
        <v>0</v>
      </c>
      <c r="X975" s="210" t="str">
        <f t="shared" si="571"/>
        <v>-</v>
      </c>
      <c r="Y975" s="210" t="e">
        <f>IF(X975, MATCH(J975, Y!$F$62:$H$62, 0), 0)</f>
        <v>#VALUE!</v>
      </c>
      <c r="Z975" s="210" cm="1">
        <f t="array" ref="Z975">IFERROR(IF($X975, INDEX(Appliances, $W975, $Y975+3), 0), 0)</f>
        <v>0</v>
      </c>
      <c r="AA975" s="64"/>
      <c r="AB975" s="211" t="b">
        <f t="shared" si="563"/>
        <v>0</v>
      </c>
      <c r="AC975" s="211" cm="1">
        <f t="array" ref="AC975">IF($AB975, INDEX(Appliances, $W975, 9), 0)</f>
        <v>0</v>
      </c>
      <c r="AD975" s="211" cm="1">
        <f t="array" ref="AD975">IF($AB975, INDEX(Appliances, $W975, 10), 0)</f>
        <v>0</v>
      </c>
      <c r="AE975" s="212">
        <f t="shared" si="572"/>
        <v>0</v>
      </c>
      <c r="AF975" s="213">
        <f t="shared" si="573"/>
        <v>0</v>
      </c>
      <c r="AG975" s="222" t="str">
        <f t="shared" si="574"/>
        <v>-</v>
      </c>
      <c r="AH975" s="210">
        <f>_xlfn.MAXIFS(Y!$F$61:$J$61, Y!$F$61:$J$61, "&lt;="&amp;AG975)</f>
        <v>0</v>
      </c>
      <c r="AI975" s="210" cm="1">
        <f t="array" ref="AI975">IFERROR(IF(AE975&gt;0, INDEX(Appliances, $W975, MATCH($AH975, Y!$F$61:$J$61, 0)+3),0), 0)</f>
        <v>0</v>
      </c>
      <c r="AJ975" s="64"/>
      <c r="AK975" s="211" t="b">
        <f t="shared" si="564"/>
        <v>0</v>
      </c>
      <c r="AL975" s="211" cm="1">
        <f t="array" ref="AL975">IF($AK975, INDEX(Appliances, $W975, 9), 0)</f>
        <v>0</v>
      </c>
      <c r="AM975" s="211" cm="1">
        <f t="array" ref="AM975">IF($AK975, INDEX(Appliances, $W975, 10), 0)</f>
        <v>0</v>
      </c>
      <c r="AN975" s="212">
        <f t="shared" si="575"/>
        <v>0</v>
      </c>
      <c r="AO975" s="213">
        <f t="shared" si="576"/>
        <v>0</v>
      </c>
      <c r="AP975" s="222" t="str">
        <f t="shared" si="577"/>
        <v>-</v>
      </c>
      <c r="AQ975" s="210">
        <f>_xlfn.MAXIFS(Y!$F$61:$J$61, Y!$F$61:$J$61, "&lt;="&amp;AP975)</f>
        <v>0</v>
      </c>
      <c r="AR975" s="210" cm="1">
        <f t="array" ref="AR975">IFERROR(IF(AN975&gt;0, INDEX(Appliances, $W975, MATCH($AQ975, Y!$F$61:$J$61, 0)+3),0), 0)</f>
        <v>0</v>
      </c>
      <c r="AS975" s="64"/>
      <c r="AT975" s="211" t="b">
        <f t="shared" si="565"/>
        <v>0</v>
      </c>
      <c r="AU975" s="211">
        <f t="shared" si="566"/>
        <v>0</v>
      </c>
      <c r="AV975" s="211">
        <f t="shared" si="567"/>
        <v>0</v>
      </c>
      <c r="AW975" s="212">
        <f t="shared" si="578"/>
        <v>0</v>
      </c>
      <c r="AX975" s="213">
        <f t="shared" si="579"/>
        <v>0</v>
      </c>
      <c r="AY975" s="222" t="str">
        <f t="shared" si="580"/>
        <v>-</v>
      </c>
      <c r="AZ975" s="210">
        <f>_xlfn.MAXIFS(Y!$F$61:$J$61, Y!$F$61:$J$61, "&lt;="&amp;AY975)</f>
        <v>0</v>
      </c>
      <c r="BA975" s="210" cm="1">
        <f t="array" ref="BA975">IFERROR(IF(AW975&gt;0, INDEX(Appliances, $W975, MATCH($AQ975, Y!$F$61:$J$61, 0)+3),0), 0)</f>
        <v>0</v>
      </c>
      <c r="BB975" s="64"/>
    </row>
    <row r="976" spans="1:54" s="264" customFormat="1" ht="12" x14ac:dyDescent="0.2">
      <c r="A976" s="64"/>
      <c r="B976" s="251">
        <v>954</v>
      </c>
      <c r="C976" s="255"/>
      <c r="D976" s="255"/>
      <c r="E976" s="256"/>
      <c r="F976" s="257" t="str">
        <f>IFERROR(VLOOKUP(E976, Z!$A$2:$C$4127, 3, FALSE), "")</f>
        <v/>
      </c>
      <c r="G976" s="258"/>
      <c r="H976" s="255"/>
      <c r="I976" s="255"/>
      <c r="J976" s="256"/>
      <c r="K976" s="259"/>
      <c r="L976" s="260"/>
      <c r="M976" s="253">
        <f t="shared" si="562"/>
        <v>0</v>
      </c>
      <c r="N976" s="261"/>
      <c r="O976" s="260"/>
      <c r="P976" s="253">
        <f t="shared" si="568"/>
        <v>0</v>
      </c>
      <c r="Q976" s="261"/>
      <c r="R976" s="260"/>
      <c r="S976" s="262">
        <f t="shared" si="569"/>
        <v>0</v>
      </c>
      <c r="T976" s="268"/>
      <c r="U976" s="263">
        <f t="shared" si="570"/>
        <v>0</v>
      </c>
      <c r="V976" s="64"/>
      <c r="W976" s="210">
        <f t="shared" si="581"/>
        <v>0</v>
      </c>
      <c r="X976" s="210" t="str">
        <f t="shared" si="571"/>
        <v>-</v>
      </c>
      <c r="Y976" s="210" t="e">
        <f>IF(X976, MATCH(J976, Y!$F$62:$H$62, 0), 0)</f>
        <v>#VALUE!</v>
      </c>
      <c r="Z976" s="210" cm="1">
        <f t="array" ref="Z976">IFERROR(IF($X976, INDEX(Appliances, $W976, $Y976+3), 0), 0)</f>
        <v>0</v>
      </c>
      <c r="AA976" s="64"/>
      <c r="AB976" s="211" t="b">
        <f t="shared" si="563"/>
        <v>0</v>
      </c>
      <c r="AC976" s="211" cm="1">
        <f t="array" ref="AC976">IF($AB976, INDEX(Appliances, $W976, 9), 0)</f>
        <v>0</v>
      </c>
      <c r="AD976" s="211" cm="1">
        <f t="array" ref="AD976">IF($AB976, INDEX(Appliances, $W976, 10), 0)</f>
        <v>0</v>
      </c>
      <c r="AE976" s="212">
        <f t="shared" si="572"/>
        <v>0</v>
      </c>
      <c r="AF976" s="213">
        <f t="shared" si="573"/>
        <v>0</v>
      </c>
      <c r="AG976" s="222" t="str">
        <f t="shared" si="574"/>
        <v>-</v>
      </c>
      <c r="AH976" s="210">
        <f>_xlfn.MAXIFS(Y!$F$61:$J$61, Y!$F$61:$J$61, "&lt;="&amp;AG976)</f>
        <v>0</v>
      </c>
      <c r="AI976" s="210" cm="1">
        <f t="array" ref="AI976">IFERROR(IF(AE976&gt;0, INDEX(Appliances, $W976, MATCH($AH976, Y!$F$61:$J$61, 0)+3),0), 0)</f>
        <v>0</v>
      </c>
      <c r="AJ976" s="64"/>
      <c r="AK976" s="211" t="b">
        <f t="shared" si="564"/>
        <v>0</v>
      </c>
      <c r="AL976" s="211" cm="1">
        <f t="array" ref="AL976">IF($AK976, INDEX(Appliances, $W976, 9), 0)</f>
        <v>0</v>
      </c>
      <c r="AM976" s="211" cm="1">
        <f t="array" ref="AM976">IF($AK976, INDEX(Appliances, $W976, 10), 0)</f>
        <v>0</v>
      </c>
      <c r="AN976" s="212">
        <f t="shared" si="575"/>
        <v>0</v>
      </c>
      <c r="AO976" s="213">
        <f t="shared" si="576"/>
        <v>0</v>
      </c>
      <c r="AP976" s="222" t="str">
        <f t="shared" si="577"/>
        <v>-</v>
      </c>
      <c r="AQ976" s="210">
        <f>_xlfn.MAXIFS(Y!$F$61:$J$61, Y!$F$61:$J$61, "&lt;="&amp;AP976)</f>
        <v>0</v>
      </c>
      <c r="AR976" s="210" cm="1">
        <f t="array" ref="AR976">IFERROR(IF(AN976&gt;0, INDEX(Appliances, $W976, MATCH($AQ976, Y!$F$61:$J$61, 0)+3),0), 0)</f>
        <v>0</v>
      </c>
      <c r="AS976" s="64"/>
      <c r="AT976" s="211" t="b">
        <f t="shared" si="565"/>
        <v>0</v>
      </c>
      <c r="AU976" s="211">
        <f t="shared" si="566"/>
        <v>0</v>
      </c>
      <c r="AV976" s="211">
        <f t="shared" si="567"/>
        <v>0</v>
      </c>
      <c r="AW976" s="212">
        <f t="shared" si="578"/>
        <v>0</v>
      </c>
      <c r="AX976" s="213">
        <f t="shared" si="579"/>
        <v>0</v>
      </c>
      <c r="AY976" s="222" t="str">
        <f t="shared" si="580"/>
        <v>-</v>
      </c>
      <c r="AZ976" s="210">
        <f>_xlfn.MAXIFS(Y!$F$61:$J$61, Y!$F$61:$J$61, "&lt;="&amp;AY976)</f>
        <v>0</v>
      </c>
      <c r="BA976" s="210" cm="1">
        <f t="array" ref="BA976">IFERROR(IF(AW976&gt;0, INDEX(Appliances, $W976, MATCH($AQ976, Y!$F$61:$J$61, 0)+3),0), 0)</f>
        <v>0</v>
      </c>
      <c r="BB976" s="64"/>
    </row>
    <row r="977" spans="1:54" s="264" customFormat="1" ht="12" x14ac:dyDescent="0.2">
      <c r="A977" s="64"/>
      <c r="B977" s="251">
        <v>955</v>
      </c>
      <c r="C977" s="255"/>
      <c r="D977" s="255"/>
      <c r="E977" s="256"/>
      <c r="F977" s="257" t="str">
        <f>IFERROR(VLOOKUP(E977, Z!$A$2:$C$4127, 3, FALSE), "")</f>
        <v/>
      </c>
      <c r="G977" s="258"/>
      <c r="H977" s="255"/>
      <c r="I977" s="255"/>
      <c r="J977" s="256"/>
      <c r="K977" s="259"/>
      <c r="L977" s="260"/>
      <c r="M977" s="253">
        <f t="shared" si="562"/>
        <v>0</v>
      </c>
      <c r="N977" s="261"/>
      <c r="O977" s="260"/>
      <c r="P977" s="253">
        <f t="shared" si="568"/>
        <v>0</v>
      </c>
      <c r="Q977" s="261"/>
      <c r="R977" s="260"/>
      <c r="S977" s="262">
        <f t="shared" si="569"/>
        <v>0</v>
      </c>
      <c r="T977" s="268"/>
      <c r="U977" s="263">
        <f t="shared" si="570"/>
        <v>0</v>
      </c>
      <c r="V977" s="64"/>
      <c r="W977" s="210">
        <f t="shared" si="581"/>
        <v>0</v>
      </c>
      <c r="X977" s="210" t="str">
        <f t="shared" si="571"/>
        <v>-</v>
      </c>
      <c r="Y977" s="210" t="e">
        <f>IF(X977, MATCH(J977, Y!$F$62:$H$62, 0), 0)</f>
        <v>#VALUE!</v>
      </c>
      <c r="Z977" s="210" cm="1">
        <f t="array" ref="Z977">IFERROR(IF($X977, INDEX(Appliances, $W977, $Y977+3), 0), 0)</f>
        <v>0</v>
      </c>
      <c r="AA977" s="64"/>
      <c r="AB977" s="211" t="b">
        <f t="shared" si="563"/>
        <v>0</v>
      </c>
      <c r="AC977" s="211" cm="1">
        <f t="array" ref="AC977">IF($AB977, INDEX(Appliances, $W977, 9), 0)</f>
        <v>0</v>
      </c>
      <c r="AD977" s="211" cm="1">
        <f t="array" ref="AD977">IF($AB977, INDEX(Appliances, $W977, 10), 0)</f>
        <v>0</v>
      </c>
      <c r="AE977" s="212">
        <f t="shared" si="572"/>
        <v>0</v>
      </c>
      <c r="AF977" s="213">
        <f t="shared" si="573"/>
        <v>0</v>
      </c>
      <c r="AG977" s="222" t="str">
        <f t="shared" si="574"/>
        <v>-</v>
      </c>
      <c r="AH977" s="210">
        <f>_xlfn.MAXIFS(Y!$F$61:$J$61, Y!$F$61:$J$61, "&lt;="&amp;AG977)</f>
        <v>0</v>
      </c>
      <c r="AI977" s="210" cm="1">
        <f t="array" ref="AI977">IFERROR(IF(AE977&gt;0, INDEX(Appliances, $W977, MATCH($AH977, Y!$F$61:$J$61, 0)+3),0), 0)</f>
        <v>0</v>
      </c>
      <c r="AJ977" s="64"/>
      <c r="AK977" s="211" t="b">
        <f t="shared" si="564"/>
        <v>0</v>
      </c>
      <c r="AL977" s="211" cm="1">
        <f t="array" ref="AL977">IF($AK977, INDEX(Appliances, $W977, 9), 0)</f>
        <v>0</v>
      </c>
      <c r="AM977" s="211" cm="1">
        <f t="array" ref="AM977">IF($AK977, INDEX(Appliances, $W977, 10), 0)</f>
        <v>0</v>
      </c>
      <c r="AN977" s="212">
        <f t="shared" si="575"/>
        <v>0</v>
      </c>
      <c r="AO977" s="213">
        <f t="shared" si="576"/>
        <v>0</v>
      </c>
      <c r="AP977" s="222" t="str">
        <f t="shared" si="577"/>
        <v>-</v>
      </c>
      <c r="AQ977" s="210">
        <f>_xlfn.MAXIFS(Y!$F$61:$J$61, Y!$F$61:$J$61, "&lt;="&amp;AP977)</f>
        <v>0</v>
      </c>
      <c r="AR977" s="210" cm="1">
        <f t="array" ref="AR977">IFERROR(IF(AN977&gt;0, INDEX(Appliances, $W977, MATCH($AQ977, Y!$F$61:$J$61, 0)+3),0), 0)</f>
        <v>0</v>
      </c>
      <c r="AS977" s="64"/>
      <c r="AT977" s="211" t="b">
        <f t="shared" si="565"/>
        <v>0</v>
      </c>
      <c r="AU977" s="211">
        <f t="shared" si="566"/>
        <v>0</v>
      </c>
      <c r="AV977" s="211">
        <f t="shared" si="567"/>
        <v>0</v>
      </c>
      <c r="AW977" s="212">
        <f t="shared" si="578"/>
        <v>0</v>
      </c>
      <c r="AX977" s="213">
        <f t="shared" si="579"/>
        <v>0</v>
      </c>
      <c r="AY977" s="222" t="str">
        <f t="shared" si="580"/>
        <v>-</v>
      </c>
      <c r="AZ977" s="210">
        <f>_xlfn.MAXIFS(Y!$F$61:$J$61, Y!$F$61:$J$61, "&lt;="&amp;AY977)</f>
        <v>0</v>
      </c>
      <c r="BA977" s="210" cm="1">
        <f t="array" ref="BA977">IFERROR(IF(AW977&gt;0, INDEX(Appliances, $W977, MATCH($AQ977, Y!$F$61:$J$61, 0)+3),0), 0)</f>
        <v>0</v>
      </c>
      <c r="BB977" s="64"/>
    </row>
    <row r="978" spans="1:54" s="264" customFormat="1" ht="12" x14ac:dyDescent="0.2">
      <c r="A978" s="64"/>
      <c r="B978" s="251">
        <v>956</v>
      </c>
      <c r="C978" s="255"/>
      <c r="D978" s="255"/>
      <c r="E978" s="256"/>
      <c r="F978" s="257" t="str">
        <f>IFERROR(VLOOKUP(E978, Z!$A$2:$C$4127, 3, FALSE), "")</f>
        <v/>
      </c>
      <c r="G978" s="258"/>
      <c r="H978" s="255"/>
      <c r="I978" s="255"/>
      <c r="J978" s="256"/>
      <c r="K978" s="259"/>
      <c r="L978" s="260"/>
      <c r="M978" s="253">
        <f t="shared" si="562"/>
        <v>0</v>
      </c>
      <c r="N978" s="261"/>
      <c r="O978" s="260"/>
      <c r="P978" s="253">
        <f t="shared" si="568"/>
        <v>0</v>
      </c>
      <c r="Q978" s="261"/>
      <c r="R978" s="260"/>
      <c r="S978" s="262">
        <f t="shared" si="569"/>
        <v>0</v>
      </c>
      <c r="T978" s="268"/>
      <c r="U978" s="263">
        <f t="shared" si="570"/>
        <v>0</v>
      </c>
      <c r="V978" s="64"/>
      <c r="W978" s="210">
        <f t="shared" si="581"/>
        <v>0</v>
      </c>
      <c r="X978" s="210" t="str">
        <f t="shared" si="571"/>
        <v>-</v>
      </c>
      <c r="Y978" s="210" t="e">
        <f>IF(X978, MATCH(J978, Y!$F$62:$H$62, 0), 0)</f>
        <v>#VALUE!</v>
      </c>
      <c r="Z978" s="210" cm="1">
        <f t="array" ref="Z978">IFERROR(IF($X978, INDEX(Appliances, $W978, $Y978+3), 0), 0)</f>
        <v>0</v>
      </c>
      <c r="AA978" s="64"/>
      <c r="AB978" s="211" t="b">
        <f t="shared" si="563"/>
        <v>0</v>
      </c>
      <c r="AC978" s="211" cm="1">
        <f t="array" ref="AC978">IF($AB978, INDEX(Appliances, $W978, 9), 0)</f>
        <v>0</v>
      </c>
      <c r="AD978" s="211" cm="1">
        <f t="array" ref="AD978">IF($AB978, INDEX(Appliances, $W978, 10), 0)</f>
        <v>0</v>
      </c>
      <c r="AE978" s="212">
        <f t="shared" si="572"/>
        <v>0</v>
      </c>
      <c r="AF978" s="213">
        <f t="shared" si="573"/>
        <v>0</v>
      </c>
      <c r="AG978" s="222" t="str">
        <f t="shared" si="574"/>
        <v>-</v>
      </c>
      <c r="AH978" s="210">
        <f>_xlfn.MAXIFS(Y!$F$61:$J$61, Y!$F$61:$J$61, "&lt;="&amp;AG978)</f>
        <v>0</v>
      </c>
      <c r="AI978" s="210" cm="1">
        <f t="array" ref="AI978">IFERROR(IF(AE978&gt;0, INDEX(Appliances, $W978, MATCH($AH978, Y!$F$61:$J$61, 0)+3),0), 0)</f>
        <v>0</v>
      </c>
      <c r="AJ978" s="64"/>
      <c r="AK978" s="211" t="b">
        <f t="shared" si="564"/>
        <v>0</v>
      </c>
      <c r="AL978" s="211" cm="1">
        <f t="array" ref="AL978">IF($AK978, INDEX(Appliances, $W978, 9), 0)</f>
        <v>0</v>
      </c>
      <c r="AM978" s="211" cm="1">
        <f t="array" ref="AM978">IF($AK978, INDEX(Appliances, $W978, 10), 0)</f>
        <v>0</v>
      </c>
      <c r="AN978" s="212">
        <f t="shared" si="575"/>
        <v>0</v>
      </c>
      <c r="AO978" s="213">
        <f t="shared" si="576"/>
        <v>0</v>
      </c>
      <c r="AP978" s="222" t="str">
        <f t="shared" si="577"/>
        <v>-</v>
      </c>
      <c r="AQ978" s="210">
        <f>_xlfn.MAXIFS(Y!$F$61:$J$61, Y!$F$61:$J$61, "&lt;="&amp;AP978)</f>
        <v>0</v>
      </c>
      <c r="AR978" s="210" cm="1">
        <f t="array" ref="AR978">IFERROR(IF(AN978&gt;0, INDEX(Appliances, $W978, MATCH($AQ978, Y!$F$61:$J$61, 0)+3),0), 0)</f>
        <v>0</v>
      </c>
      <c r="AS978" s="64"/>
      <c r="AT978" s="211" t="b">
        <f t="shared" si="565"/>
        <v>0</v>
      </c>
      <c r="AU978" s="211">
        <f t="shared" si="566"/>
        <v>0</v>
      </c>
      <c r="AV978" s="211">
        <f t="shared" si="567"/>
        <v>0</v>
      </c>
      <c r="AW978" s="212">
        <f t="shared" si="578"/>
        <v>0</v>
      </c>
      <c r="AX978" s="213">
        <f t="shared" si="579"/>
        <v>0</v>
      </c>
      <c r="AY978" s="222" t="str">
        <f t="shared" si="580"/>
        <v>-</v>
      </c>
      <c r="AZ978" s="210">
        <f>_xlfn.MAXIFS(Y!$F$61:$J$61, Y!$F$61:$J$61, "&lt;="&amp;AY978)</f>
        <v>0</v>
      </c>
      <c r="BA978" s="210" cm="1">
        <f t="array" ref="BA978">IFERROR(IF(AW978&gt;0, INDEX(Appliances, $W978, MATCH($AQ978, Y!$F$61:$J$61, 0)+3),0), 0)</f>
        <v>0</v>
      </c>
      <c r="BB978" s="64"/>
    </row>
    <row r="979" spans="1:54" s="264" customFormat="1" ht="12" x14ac:dyDescent="0.2">
      <c r="A979" s="64"/>
      <c r="B979" s="251">
        <v>957</v>
      </c>
      <c r="C979" s="255"/>
      <c r="D979" s="255"/>
      <c r="E979" s="256"/>
      <c r="F979" s="257" t="str">
        <f>IFERROR(VLOOKUP(E979, Z!$A$2:$C$4127, 3, FALSE), "")</f>
        <v/>
      </c>
      <c r="G979" s="258"/>
      <c r="H979" s="255"/>
      <c r="I979" s="255"/>
      <c r="J979" s="256"/>
      <c r="K979" s="259"/>
      <c r="L979" s="260"/>
      <c r="M979" s="253">
        <f t="shared" si="562"/>
        <v>0</v>
      </c>
      <c r="N979" s="261"/>
      <c r="O979" s="260"/>
      <c r="P979" s="253">
        <f t="shared" si="568"/>
        <v>0</v>
      </c>
      <c r="Q979" s="261"/>
      <c r="R979" s="260"/>
      <c r="S979" s="262">
        <f t="shared" si="569"/>
        <v>0</v>
      </c>
      <c r="T979" s="268"/>
      <c r="U979" s="263">
        <f t="shared" si="570"/>
        <v>0</v>
      </c>
      <c r="V979" s="64"/>
      <c r="W979" s="210">
        <f t="shared" si="581"/>
        <v>0</v>
      </c>
      <c r="X979" s="210" t="str">
        <f t="shared" si="571"/>
        <v>-</v>
      </c>
      <c r="Y979" s="210" t="e">
        <f>IF(X979, MATCH(J979, Y!$F$62:$H$62, 0), 0)</f>
        <v>#VALUE!</v>
      </c>
      <c r="Z979" s="210" cm="1">
        <f t="array" ref="Z979">IFERROR(IF($X979, INDEX(Appliances, $W979, $Y979+3), 0), 0)</f>
        <v>0</v>
      </c>
      <c r="AA979" s="64"/>
      <c r="AB979" s="211" t="b">
        <f t="shared" si="563"/>
        <v>0</v>
      </c>
      <c r="AC979" s="211" cm="1">
        <f t="array" ref="AC979">IF($AB979, INDEX(Appliances, $W979, 9), 0)</f>
        <v>0</v>
      </c>
      <c r="AD979" s="211" cm="1">
        <f t="array" ref="AD979">IF($AB979, INDEX(Appliances, $W979, 10), 0)</f>
        <v>0</v>
      </c>
      <c r="AE979" s="212">
        <f t="shared" si="572"/>
        <v>0</v>
      </c>
      <c r="AF979" s="213">
        <f t="shared" si="573"/>
        <v>0</v>
      </c>
      <c r="AG979" s="222" t="str">
        <f t="shared" si="574"/>
        <v>-</v>
      </c>
      <c r="AH979" s="210">
        <f>_xlfn.MAXIFS(Y!$F$61:$J$61, Y!$F$61:$J$61, "&lt;="&amp;AG979)</f>
        <v>0</v>
      </c>
      <c r="AI979" s="210" cm="1">
        <f t="array" ref="AI979">IFERROR(IF(AE979&gt;0, INDEX(Appliances, $W979, MATCH($AH979, Y!$F$61:$J$61, 0)+3),0), 0)</f>
        <v>0</v>
      </c>
      <c r="AJ979" s="64"/>
      <c r="AK979" s="211" t="b">
        <f t="shared" si="564"/>
        <v>0</v>
      </c>
      <c r="AL979" s="211" cm="1">
        <f t="array" ref="AL979">IF($AK979, INDEX(Appliances, $W979, 9), 0)</f>
        <v>0</v>
      </c>
      <c r="AM979" s="211" cm="1">
        <f t="array" ref="AM979">IF($AK979, INDEX(Appliances, $W979, 10), 0)</f>
        <v>0</v>
      </c>
      <c r="AN979" s="212">
        <f t="shared" si="575"/>
        <v>0</v>
      </c>
      <c r="AO979" s="213">
        <f t="shared" si="576"/>
        <v>0</v>
      </c>
      <c r="AP979" s="222" t="str">
        <f t="shared" si="577"/>
        <v>-</v>
      </c>
      <c r="AQ979" s="210">
        <f>_xlfn.MAXIFS(Y!$F$61:$J$61, Y!$F$61:$J$61, "&lt;="&amp;AP979)</f>
        <v>0</v>
      </c>
      <c r="AR979" s="210" cm="1">
        <f t="array" ref="AR979">IFERROR(IF(AN979&gt;0, INDEX(Appliances, $W979, MATCH($AQ979, Y!$F$61:$J$61, 0)+3),0), 0)</f>
        <v>0</v>
      </c>
      <c r="AS979" s="64"/>
      <c r="AT979" s="211" t="b">
        <f t="shared" si="565"/>
        <v>0</v>
      </c>
      <c r="AU979" s="211">
        <f t="shared" si="566"/>
        <v>0</v>
      </c>
      <c r="AV979" s="211">
        <f t="shared" si="567"/>
        <v>0</v>
      </c>
      <c r="AW979" s="212">
        <f t="shared" si="578"/>
        <v>0</v>
      </c>
      <c r="AX979" s="213">
        <f t="shared" si="579"/>
        <v>0</v>
      </c>
      <c r="AY979" s="222" t="str">
        <f t="shared" si="580"/>
        <v>-</v>
      </c>
      <c r="AZ979" s="210">
        <f>_xlfn.MAXIFS(Y!$F$61:$J$61, Y!$F$61:$J$61, "&lt;="&amp;AY979)</f>
        <v>0</v>
      </c>
      <c r="BA979" s="210" cm="1">
        <f t="array" ref="BA979">IFERROR(IF(AW979&gt;0, INDEX(Appliances, $W979, MATCH($AQ979, Y!$F$61:$J$61, 0)+3),0), 0)</f>
        <v>0</v>
      </c>
      <c r="BB979" s="64"/>
    </row>
    <row r="980" spans="1:54" s="264" customFormat="1" ht="12" x14ac:dyDescent="0.2">
      <c r="A980" s="64"/>
      <c r="B980" s="251">
        <v>958</v>
      </c>
      <c r="C980" s="255"/>
      <c r="D980" s="255"/>
      <c r="E980" s="256"/>
      <c r="F980" s="257" t="str">
        <f>IFERROR(VLOOKUP(E980, Z!$A$2:$C$4127, 3, FALSE), "")</f>
        <v/>
      </c>
      <c r="G980" s="258"/>
      <c r="H980" s="255"/>
      <c r="I980" s="255"/>
      <c r="J980" s="256"/>
      <c r="K980" s="259"/>
      <c r="L980" s="260"/>
      <c r="M980" s="253">
        <f t="shared" si="562"/>
        <v>0</v>
      </c>
      <c r="N980" s="261"/>
      <c r="O980" s="260"/>
      <c r="P980" s="253">
        <f t="shared" si="568"/>
        <v>0</v>
      </c>
      <c r="Q980" s="261"/>
      <c r="R980" s="260"/>
      <c r="S980" s="262">
        <f t="shared" si="569"/>
        <v>0</v>
      </c>
      <c r="T980" s="268"/>
      <c r="U980" s="263">
        <f t="shared" si="570"/>
        <v>0</v>
      </c>
      <c r="V980" s="64"/>
      <c r="W980" s="210">
        <f t="shared" si="581"/>
        <v>0</v>
      </c>
      <c r="X980" s="210" t="str">
        <f t="shared" si="571"/>
        <v>-</v>
      </c>
      <c r="Y980" s="210" t="e">
        <f>IF(X980, MATCH(J980, Y!$F$62:$H$62, 0), 0)</f>
        <v>#VALUE!</v>
      </c>
      <c r="Z980" s="210" cm="1">
        <f t="array" ref="Z980">IFERROR(IF($X980, INDEX(Appliances, $W980, $Y980+3), 0), 0)</f>
        <v>0</v>
      </c>
      <c r="AA980" s="64"/>
      <c r="AB980" s="211" t="b">
        <f t="shared" si="563"/>
        <v>0</v>
      </c>
      <c r="AC980" s="211" cm="1">
        <f t="array" ref="AC980">IF($AB980, INDEX(Appliances, $W980, 9), 0)</f>
        <v>0</v>
      </c>
      <c r="AD980" s="211" cm="1">
        <f t="array" ref="AD980">IF($AB980, INDEX(Appliances, $W980, 10), 0)</f>
        <v>0</v>
      </c>
      <c r="AE980" s="212">
        <f t="shared" si="572"/>
        <v>0</v>
      </c>
      <c r="AF980" s="213">
        <f t="shared" si="573"/>
        <v>0</v>
      </c>
      <c r="AG980" s="222" t="str">
        <f t="shared" si="574"/>
        <v>-</v>
      </c>
      <c r="AH980" s="210">
        <f>_xlfn.MAXIFS(Y!$F$61:$J$61, Y!$F$61:$J$61, "&lt;="&amp;AG980)</f>
        <v>0</v>
      </c>
      <c r="AI980" s="210" cm="1">
        <f t="array" ref="AI980">IFERROR(IF(AE980&gt;0, INDEX(Appliances, $W980, MATCH($AH980, Y!$F$61:$J$61, 0)+3),0), 0)</f>
        <v>0</v>
      </c>
      <c r="AJ980" s="64"/>
      <c r="AK980" s="211" t="b">
        <f t="shared" si="564"/>
        <v>0</v>
      </c>
      <c r="AL980" s="211" cm="1">
        <f t="array" ref="AL980">IF($AK980, INDEX(Appliances, $W980, 9), 0)</f>
        <v>0</v>
      </c>
      <c r="AM980" s="211" cm="1">
        <f t="array" ref="AM980">IF($AK980, INDEX(Appliances, $W980, 10), 0)</f>
        <v>0</v>
      </c>
      <c r="AN980" s="212">
        <f t="shared" si="575"/>
        <v>0</v>
      </c>
      <c r="AO980" s="213">
        <f t="shared" si="576"/>
        <v>0</v>
      </c>
      <c r="AP980" s="222" t="str">
        <f t="shared" si="577"/>
        <v>-</v>
      </c>
      <c r="AQ980" s="210">
        <f>_xlfn.MAXIFS(Y!$F$61:$J$61, Y!$F$61:$J$61, "&lt;="&amp;AP980)</f>
        <v>0</v>
      </c>
      <c r="AR980" s="210" cm="1">
        <f t="array" ref="AR980">IFERROR(IF(AN980&gt;0, INDEX(Appliances, $W980, MATCH($AQ980, Y!$F$61:$J$61, 0)+3),0), 0)</f>
        <v>0</v>
      </c>
      <c r="AS980" s="64"/>
      <c r="AT980" s="211" t="b">
        <f t="shared" si="565"/>
        <v>0</v>
      </c>
      <c r="AU980" s="211">
        <f t="shared" si="566"/>
        <v>0</v>
      </c>
      <c r="AV980" s="211">
        <f t="shared" si="567"/>
        <v>0</v>
      </c>
      <c r="AW980" s="212">
        <f t="shared" si="578"/>
        <v>0</v>
      </c>
      <c r="AX980" s="213">
        <f t="shared" si="579"/>
        <v>0</v>
      </c>
      <c r="AY980" s="222" t="str">
        <f t="shared" si="580"/>
        <v>-</v>
      </c>
      <c r="AZ980" s="210">
        <f>_xlfn.MAXIFS(Y!$F$61:$J$61, Y!$F$61:$J$61, "&lt;="&amp;AY980)</f>
        <v>0</v>
      </c>
      <c r="BA980" s="210" cm="1">
        <f t="array" ref="BA980">IFERROR(IF(AW980&gt;0, INDEX(Appliances, $W980, MATCH($AQ980, Y!$F$61:$J$61, 0)+3),0), 0)</f>
        <v>0</v>
      </c>
      <c r="BB980" s="64"/>
    </row>
    <row r="981" spans="1:54" s="264" customFormat="1" ht="12" x14ac:dyDescent="0.2">
      <c r="A981" s="64"/>
      <c r="B981" s="251">
        <v>959</v>
      </c>
      <c r="C981" s="255"/>
      <c r="D981" s="255"/>
      <c r="E981" s="256"/>
      <c r="F981" s="257" t="str">
        <f>IFERROR(VLOOKUP(E981, Z!$A$2:$C$4127, 3, FALSE), "")</f>
        <v/>
      </c>
      <c r="G981" s="258"/>
      <c r="H981" s="255"/>
      <c r="I981" s="255"/>
      <c r="J981" s="256"/>
      <c r="K981" s="259"/>
      <c r="L981" s="260"/>
      <c r="M981" s="253">
        <f t="shared" si="562"/>
        <v>0</v>
      </c>
      <c r="N981" s="261"/>
      <c r="O981" s="260"/>
      <c r="P981" s="253">
        <f t="shared" si="568"/>
        <v>0</v>
      </c>
      <c r="Q981" s="261"/>
      <c r="R981" s="260"/>
      <c r="S981" s="262">
        <f t="shared" si="569"/>
        <v>0</v>
      </c>
      <c r="T981" s="268"/>
      <c r="U981" s="263">
        <f t="shared" si="570"/>
        <v>0</v>
      </c>
      <c r="V981" s="64"/>
      <c r="W981" s="210">
        <f t="shared" si="581"/>
        <v>0</v>
      </c>
      <c r="X981" s="210" t="str">
        <f t="shared" si="571"/>
        <v>-</v>
      </c>
      <c r="Y981" s="210" t="e">
        <f>IF(X981, MATCH(J981, Y!$F$62:$H$62, 0), 0)</f>
        <v>#VALUE!</v>
      </c>
      <c r="Z981" s="210" cm="1">
        <f t="array" ref="Z981">IFERROR(IF($X981, INDEX(Appliances, $W981, $Y981+3), 0), 0)</f>
        <v>0</v>
      </c>
      <c r="AA981" s="64"/>
      <c r="AB981" s="211" t="b">
        <f t="shared" si="563"/>
        <v>0</v>
      </c>
      <c r="AC981" s="211" cm="1">
        <f t="array" ref="AC981">IF($AB981, INDEX(Appliances, $W981, 9), 0)</f>
        <v>0</v>
      </c>
      <c r="AD981" s="211" cm="1">
        <f t="array" ref="AD981">IF($AB981, INDEX(Appliances, $W981, 10), 0)</f>
        <v>0</v>
      </c>
      <c r="AE981" s="212">
        <f t="shared" si="572"/>
        <v>0</v>
      </c>
      <c r="AF981" s="213">
        <f t="shared" si="573"/>
        <v>0</v>
      </c>
      <c r="AG981" s="222" t="str">
        <f t="shared" si="574"/>
        <v>-</v>
      </c>
      <c r="AH981" s="210">
        <f>_xlfn.MAXIFS(Y!$F$61:$J$61, Y!$F$61:$J$61, "&lt;="&amp;AG981)</f>
        <v>0</v>
      </c>
      <c r="AI981" s="210" cm="1">
        <f t="array" ref="AI981">IFERROR(IF(AE981&gt;0, INDEX(Appliances, $W981, MATCH($AH981, Y!$F$61:$J$61, 0)+3),0), 0)</f>
        <v>0</v>
      </c>
      <c r="AJ981" s="64"/>
      <c r="AK981" s="211" t="b">
        <f t="shared" si="564"/>
        <v>0</v>
      </c>
      <c r="AL981" s="211" cm="1">
        <f t="array" ref="AL981">IF($AK981, INDEX(Appliances, $W981, 9), 0)</f>
        <v>0</v>
      </c>
      <c r="AM981" s="211" cm="1">
        <f t="array" ref="AM981">IF($AK981, INDEX(Appliances, $W981, 10), 0)</f>
        <v>0</v>
      </c>
      <c r="AN981" s="212">
        <f t="shared" si="575"/>
        <v>0</v>
      </c>
      <c r="AO981" s="213">
        <f t="shared" si="576"/>
        <v>0</v>
      </c>
      <c r="AP981" s="222" t="str">
        <f t="shared" si="577"/>
        <v>-</v>
      </c>
      <c r="AQ981" s="210">
        <f>_xlfn.MAXIFS(Y!$F$61:$J$61, Y!$F$61:$J$61, "&lt;="&amp;AP981)</f>
        <v>0</v>
      </c>
      <c r="AR981" s="210" cm="1">
        <f t="array" ref="AR981">IFERROR(IF(AN981&gt;0, INDEX(Appliances, $W981, MATCH($AQ981, Y!$F$61:$J$61, 0)+3),0), 0)</f>
        <v>0</v>
      </c>
      <c r="AS981" s="64"/>
      <c r="AT981" s="211" t="b">
        <f t="shared" si="565"/>
        <v>0</v>
      </c>
      <c r="AU981" s="211">
        <f t="shared" si="566"/>
        <v>0</v>
      </c>
      <c r="AV981" s="211">
        <f t="shared" si="567"/>
        <v>0</v>
      </c>
      <c r="AW981" s="212">
        <f t="shared" si="578"/>
        <v>0</v>
      </c>
      <c r="AX981" s="213">
        <f t="shared" si="579"/>
        <v>0</v>
      </c>
      <c r="AY981" s="222" t="str">
        <f t="shared" si="580"/>
        <v>-</v>
      </c>
      <c r="AZ981" s="210">
        <f>_xlfn.MAXIFS(Y!$F$61:$J$61, Y!$F$61:$J$61, "&lt;="&amp;AY981)</f>
        <v>0</v>
      </c>
      <c r="BA981" s="210" cm="1">
        <f t="array" ref="BA981">IFERROR(IF(AW981&gt;0, INDEX(Appliances, $W981, MATCH($AQ981, Y!$F$61:$J$61, 0)+3),0), 0)</f>
        <v>0</v>
      </c>
      <c r="BB981" s="64"/>
    </row>
    <row r="982" spans="1:54" s="264" customFormat="1" ht="12" x14ac:dyDescent="0.2">
      <c r="A982" s="64"/>
      <c r="B982" s="251">
        <v>960</v>
      </c>
      <c r="C982" s="255"/>
      <c r="D982" s="255"/>
      <c r="E982" s="256"/>
      <c r="F982" s="257" t="str">
        <f>IFERROR(VLOOKUP(E982, Z!$A$2:$C$4127, 3, FALSE), "")</f>
        <v/>
      </c>
      <c r="G982" s="258"/>
      <c r="H982" s="255"/>
      <c r="I982" s="255"/>
      <c r="J982" s="256"/>
      <c r="K982" s="259"/>
      <c r="L982" s="260"/>
      <c r="M982" s="253">
        <f t="shared" ref="M982:M1022" si="582">$AF982</f>
        <v>0</v>
      </c>
      <c r="N982" s="261"/>
      <c r="O982" s="260"/>
      <c r="P982" s="253">
        <f t="shared" si="568"/>
        <v>0</v>
      </c>
      <c r="Q982" s="261"/>
      <c r="R982" s="260"/>
      <c r="S982" s="262">
        <f t="shared" si="569"/>
        <v>0</v>
      </c>
      <c r="T982" s="268"/>
      <c r="U982" s="263">
        <f t="shared" si="570"/>
        <v>0</v>
      </c>
      <c r="V982" s="64"/>
      <c r="W982" s="210">
        <f t="shared" si="581"/>
        <v>0</v>
      </c>
      <c r="X982" s="210" t="str">
        <f t="shared" si="571"/>
        <v>-</v>
      </c>
      <c r="Y982" s="210" t="e">
        <f>IF(X982, MATCH(J982, Y!$F$62:$H$62, 0), 0)</f>
        <v>#VALUE!</v>
      </c>
      <c r="Z982" s="210" cm="1">
        <f t="array" ref="Z982">IFERROR(IF($X982, INDEX(Appliances, $W982, $Y982+3), 0), 0)</f>
        <v>0</v>
      </c>
      <c r="AA982" s="64"/>
      <c r="AB982" s="211" t="b">
        <f t="shared" si="563"/>
        <v>0</v>
      </c>
      <c r="AC982" s="211" cm="1">
        <f t="array" ref="AC982">IF($AB982, INDEX(Appliances, $W982, 9), 0)</f>
        <v>0</v>
      </c>
      <c r="AD982" s="211" cm="1">
        <f t="array" ref="AD982">IF($AB982, INDEX(Appliances, $W982, 10), 0)</f>
        <v>0</v>
      </c>
      <c r="AE982" s="212">
        <f t="shared" si="572"/>
        <v>0</v>
      </c>
      <c r="AF982" s="213">
        <f t="shared" si="573"/>
        <v>0</v>
      </c>
      <c r="AG982" s="222" t="str">
        <f t="shared" si="574"/>
        <v>-</v>
      </c>
      <c r="AH982" s="210">
        <f>_xlfn.MAXIFS(Y!$F$61:$J$61, Y!$F$61:$J$61, "&lt;="&amp;AG982)</f>
        <v>0</v>
      </c>
      <c r="AI982" s="210" cm="1">
        <f t="array" ref="AI982">IFERROR(IF(AE982&gt;0, INDEX(Appliances, $W982, MATCH($AH982, Y!$F$61:$J$61, 0)+3),0), 0)</f>
        <v>0</v>
      </c>
      <c r="AJ982" s="64"/>
      <c r="AK982" s="211" t="b">
        <f t="shared" si="564"/>
        <v>0</v>
      </c>
      <c r="AL982" s="211" cm="1">
        <f t="array" ref="AL982">IF($AK982, INDEX(Appliances, $W982, 9), 0)</f>
        <v>0</v>
      </c>
      <c r="AM982" s="211" cm="1">
        <f t="array" ref="AM982">IF($AK982, INDEX(Appliances, $W982, 10), 0)</f>
        <v>0</v>
      </c>
      <c r="AN982" s="212">
        <f t="shared" si="575"/>
        <v>0</v>
      </c>
      <c r="AO982" s="213">
        <f t="shared" si="576"/>
        <v>0</v>
      </c>
      <c r="AP982" s="222" t="str">
        <f t="shared" si="577"/>
        <v>-</v>
      </c>
      <c r="AQ982" s="210">
        <f>_xlfn.MAXIFS(Y!$F$61:$J$61, Y!$F$61:$J$61, "&lt;="&amp;AP982)</f>
        <v>0</v>
      </c>
      <c r="AR982" s="210" cm="1">
        <f t="array" ref="AR982">IFERROR(IF(AN982&gt;0, INDEX(Appliances, $W982, MATCH($AQ982, Y!$F$61:$J$61, 0)+3),0), 0)</f>
        <v>0</v>
      </c>
      <c r="AS982" s="64"/>
      <c r="AT982" s="211" t="b">
        <f t="shared" si="565"/>
        <v>0</v>
      </c>
      <c r="AU982" s="211">
        <f t="shared" si="566"/>
        <v>0</v>
      </c>
      <c r="AV982" s="211">
        <f t="shared" si="567"/>
        <v>0</v>
      </c>
      <c r="AW982" s="212">
        <f t="shared" si="578"/>
        <v>0</v>
      </c>
      <c r="AX982" s="213">
        <f t="shared" si="579"/>
        <v>0</v>
      </c>
      <c r="AY982" s="222" t="str">
        <f t="shared" si="580"/>
        <v>-</v>
      </c>
      <c r="AZ982" s="210">
        <f>_xlfn.MAXIFS(Y!$F$61:$J$61, Y!$F$61:$J$61, "&lt;="&amp;AY982)</f>
        <v>0</v>
      </c>
      <c r="BA982" s="210" cm="1">
        <f t="array" ref="BA982">IFERROR(IF(AW982&gt;0, INDEX(Appliances, $W982, MATCH($AQ982, Y!$F$61:$J$61, 0)+3),0), 0)</f>
        <v>0</v>
      </c>
      <c r="BB982" s="64"/>
    </row>
    <row r="983" spans="1:54" s="264" customFormat="1" ht="12" x14ac:dyDescent="0.2">
      <c r="A983" s="64"/>
      <c r="B983" s="251">
        <v>961</v>
      </c>
      <c r="C983" s="255"/>
      <c r="D983" s="255"/>
      <c r="E983" s="256"/>
      <c r="F983" s="257" t="str">
        <f>IFERROR(VLOOKUP(E983, Z!$A$2:$C$4127, 3, FALSE), "")</f>
        <v/>
      </c>
      <c r="G983" s="258"/>
      <c r="H983" s="255"/>
      <c r="I983" s="255"/>
      <c r="J983" s="256"/>
      <c r="K983" s="259"/>
      <c r="L983" s="260"/>
      <c r="M983" s="253">
        <f t="shared" si="582"/>
        <v>0</v>
      </c>
      <c r="N983" s="261"/>
      <c r="O983" s="260"/>
      <c r="P983" s="253">
        <f t="shared" si="568"/>
        <v>0</v>
      </c>
      <c r="Q983" s="261"/>
      <c r="R983" s="260"/>
      <c r="S983" s="262">
        <f t="shared" si="569"/>
        <v>0</v>
      </c>
      <c r="T983" s="268"/>
      <c r="U983" s="263">
        <f t="shared" si="570"/>
        <v>0</v>
      </c>
      <c r="V983" s="64"/>
      <c r="W983" s="210">
        <f t="shared" si="581"/>
        <v>0</v>
      </c>
      <c r="X983" s="210" t="str">
        <f t="shared" si="571"/>
        <v>-</v>
      </c>
      <c r="Y983" s="210" t="e">
        <f>IF(X983, MATCH(J983, Y!$F$62:$H$62, 0), 0)</f>
        <v>#VALUE!</v>
      </c>
      <c r="Z983" s="210" cm="1">
        <f t="array" ref="Z983">IFERROR(IF($X983, INDEX(Appliances, $W983, $Y983+3), 0), 0)</f>
        <v>0</v>
      </c>
      <c r="AA983" s="64"/>
      <c r="AB983" s="211" t="b">
        <f t="shared" ref="AB983:AB1022" si="583">IF(OR($W983=9, $W983&gt;=12), TRUE, FALSE)</f>
        <v>0</v>
      </c>
      <c r="AC983" s="211" cm="1">
        <f t="array" ref="AC983">IF($AB983, INDEX(Appliances, $W983, 9), 0)</f>
        <v>0</v>
      </c>
      <c r="AD983" s="211" cm="1">
        <f t="array" ref="AD983">IF($AB983, INDEX(Appliances, $W983, 10), 0)</f>
        <v>0</v>
      </c>
      <c r="AE983" s="212">
        <f t="shared" si="572"/>
        <v>0</v>
      </c>
      <c r="AF983" s="213">
        <f t="shared" si="573"/>
        <v>0</v>
      </c>
      <c r="AG983" s="222" t="str">
        <f t="shared" si="574"/>
        <v>-</v>
      </c>
      <c r="AH983" s="210">
        <f>_xlfn.MAXIFS(Y!$F$61:$J$61, Y!$F$61:$J$61, "&lt;="&amp;AG983)</f>
        <v>0</v>
      </c>
      <c r="AI983" s="210" cm="1">
        <f t="array" ref="AI983">IFERROR(IF(AE983&gt;0, INDEX(Appliances, $W983, MATCH($AH983, Y!$F$61:$J$61, 0)+3),0), 0)</f>
        <v>0</v>
      </c>
      <c r="AJ983" s="64"/>
      <c r="AK983" s="211" t="b">
        <f t="shared" ref="AK983:AK1022" si="584">IF($W983=11, TRUE, FALSE)</f>
        <v>0</v>
      </c>
      <c r="AL983" s="211" cm="1">
        <f t="array" ref="AL983">IF($AK983, INDEX(Appliances, $W983, 9), 0)</f>
        <v>0</v>
      </c>
      <c r="AM983" s="211" cm="1">
        <f t="array" ref="AM983">IF($AK983, INDEX(Appliances, $W983, 10), 0)</f>
        <v>0</v>
      </c>
      <c r="AN983" s="212">
        <f t="shared" si="575"/>
        <v>0</v>
      </c>
      <c r="AO983" s="213">
        <f t="shared" si="576"/>
        <v>0</v>
      </c>
      <c r="AP983" s="222" t="str">
        <f t="shared" si="577"/>
        <v>-</v>
      </c>
      <c r="AQ983" s="210">
        <f>_xlfn.MAXIFS(Y!$F$61:$J$61, Y!$F$61:$J$61, "&lt;="&amp;AP983)</f>
        <v>0</v>
      </c>
      <c r="AR983" s="210" cm="1">
        <f t="array" ref="AR983">IFERROR(IF(AN983&gt;0, INDEX(Appliances, $W983, MATCH($AQ983, Y!$F$61:$J$61, 0)+3),0), 0)</f>
        <v>0</v>
      </c>
      <c r="AS983" s="64"/>
      <c r="AT983" s="211" t="b">
        <f t="shared" ref="AT983:AT1022" si="585">IF(OR($W983=11, $W983=10), TRUE, FALSE)</f>
        <v>0</v>
      </c>
      <c r="AU983" s="211">
        <f t="shared" si="566"/>
        <v>0</v>
      </c>
      <c r="AV983" s="211">
        <f t="shared" si="567"/>
        <v>0</v>
      </c>
      <c r="AW983" s="212">
        <f t="shared" si="578"/>
        <v>0</v>
      </c>
      <c r="AX983" s="213">
        <f t="shared" si="579"/>
        <v>0</v>
      </c>
      <c r="AY983" s="222" t="str">
        <f t="shared" si="580"/>
        <v>-</v>
      </c>
      <c r="AZ983" s="210">
        <f>_xlfn.MAXIFS(Y!$F$61:$J$61, Y!$F$61:$J$61, "&lt;="&amp;AY983)</f>
        <v>0</v>
      </c>
      <c r="BA983" s="210" cm="1">
        <f t="array" ref="BA983">IFERROR(IF(AW983&gt;0, INDEX(Appliances, $W983, MATCH($AQ983, Y!$F$61:$J$61, 0)+3),0), 0)</f>
        <v>0</v>
      </c>
      <c r="BB983" s="64"/>
    </row>
    <row r="984" spans="1:54" s="264" customFormat="1" ht="12" x14ac:dyDescent="0.2">
      <c r="A984" s="64"/>
      <c r="B984" s="251">
        <v>962</v>
      </c>
      <c r="C984" s="255"/>
      <c r="D984" s="255"/>
      <c r="E984" s="256"/>
      <c r="F984" s="257" t="str">
        <f>IFERROR(VLOOKUP(E984, Z!$A$2:$C$4127, 3, FALSE), "")</f>
        <v/>
      </c>
      <c r="G984" s="258"/>
      <c r="H984" s="255"/>
      <c r="I984" s="255"/>
      <c r="J984" s="256"/>
      <c r="K984" s="259"/>
      <c r="L984" s="260"/>
      <c r="M984" s="253">
        <f t="shared" si="582"/>
        <v>0</v>
      </c>
      <c r="N984" s="261"/>
      <c r="O984" s="260"/>
      <c r="P984" s="253">
        <f t="shared" si="568"/>
        <v>0</v>
      </c>
      <c r="Q984" s="261"/>
      <c r="R984" s="260"/>
      <c r="S984" s="262">
        <f t="shared" si="569"/>
        <v>0</v>
      </c>
      <c r="T984" s="268"/>
      <c r="U984" s="263">
        <f t="shared" si="570"/>
        <v>0</v>
      </c>
      <c r="V984" s="64"/>
      <c r="W984" s="210">
        <f t="shared" si="581"/>
        <v>0</v>
      </c>
      <c r="X984" s="210" t="str">
        <f t="shared" si="571"/>
        <v>-</v>
      </c>
      <c r="Y984" s="210" t="e">
        <f>IF(X984, MATCH(J984, Y!$F$62:$H$62, 0), 0)</f>
        <v>#VALUE!</v>
      </c>
      <c r="Z984" s="210" cm="1">
        <f t="array" ref="Z984">IFERROR(IF($X984, INDEX(Appliances, $W984, $Y984+3), 0), 0)</f>
        <v>0</v>
      </c>
      <c r="AA984" s="64"/>
      <c r="AB984" s="211" t="b">
        <f t="shared" si="583"/>
        <v>0</v>
      </c>
      <c r="AC984" s="211" cm="1">
        <f t="array" ref="AC984">IF($AB984, INDEX(Appliances, $W984, 9), 0)</f>
        <v>0</v>
      </c>
      <c r="AD984" s="211" cm="1">
        <f t="array" ref="AD984">IF($AB984, INDEX(Appliances, $W984, 10), 0)</f>
        <v>0</v>
      </c>
      <c r="AE984" s="212">
        <f t="shared" si="572"/>
        <v>0</v>
      </c>
      <c r="AF984" s="213">
        <f t="shared" si="573"/>
        <v>0</v>
      </c>
      <c r="AG984" s="222" t="str">
        <f t="shared" si="574"/>
        <v>-</v>
      </c>
      <c r="AH984" s="210">
        <f>_xlfn.MAXIFS(Y!$F$61:$J$61, Y!$F$61:$J$61, "&lt;="&amp;AG984)</f>
        <v>0</v>
      </c>
      <c r="AI984" s="210" cm="1">
        <f t="array" ref="AI984">IFERROR(IF(AE984&gt;0, INDEX(Appliances, $W984, MATCH($AH984, Y!$F$61:$J$61, 0)+3),0), 0)</f>
        <v>0</v>
      </c>
      <c r="AJ984" s="64"/>
      <c r="AK984" s="211" t="b">
        <f t="shared" si="584"/>
        <v>0</v>
      </c>
      <c r="AL984" s="211" cm="1">
        <f t="array" ref="AL984">IF($AK984, INDEX(Appliances, $W984, 9), 0)</f>
        <v>0</v>
      </c>
      <c r="AM984" s="211" cm="1">
        <f t="array" ref="AM984">IF($AK984, INDEX(Appliances, $W984, 10), 0)</f>
        <v>0</v>
      </c>
      <c r="AN984" s="212">
        <f t="shared" si="575"/>
        <v>0</v>
      </c>
      <c r="AO984" s="213">
        <f t="shared" si="576"/>
        <v>0</v>
      </c>
      <c r="AP984" s="222" t="str">
        <f t="shared" si="577"/>
        <v>-</v>
      </c>
      <c r="AQ984" s="210">
        <f>_xlfn.MAXIFS(Y!$F$61:$J$61, Y!$F$61:$J$61, "&lt;="&amp;AP984)</f>
        <v>0</v>
      </c>
      <c r="AR984" s="210" cm="1">
        <f t="array" ref="AR984">IFERROR(IF(AN984&gt;0, INDEX(Appliances, $W984, MATCH($AQ984, Y!$F$61:$J$61, 0)+3),0), 0)</f>
        <v>0</v>
      </c>
      <c r="AS984" s="64"/>
      <c r="AT984" s="211" t="b">
        <f t="shared" si="585"/>
        <v>0</v>
      </c>
      <c r="AU984" s="211">
        <f t="shared" si="566"/>
        <v>0</v>
      </c>
      <c r="AV984" s="211">
        <f t="shared" si="567"/>
        <v>0</v>
      </c>
      <c r="AW984" s="212">
        <f t="shared" si="578"/>
        <v>0</v>
      </c>
      <c r="AX984" s="213">
        <f t="shared" si="579"/>
        <v>0</v>
      </c>
      <c r="AY984" s="222" t="str">
        <f t="shared" si="580"/>
        <v>-</v>
      </c>
      <c r="AZ984" s="210">
        <f>_xlfn.MAXIFS(Y!$F$61:$J$61, Y!$F$61:$J$61, "&lt;="&amp;AY984)</f>
        <v>0</v>
      </c>
      <c r="BA984" s="210" cm="1">
        <f t="array" ref="BA984">IFERROR(IF(AW984&gt;0, INDEX(Appliances, $W984, MATCH($AQ984, Y!$F$61:$J$61, 0)+3),0), 0)</f>
        <v>0</v>
      </c>
      <c r="BB984" s="64"/>
    </row>
    <row r="985" spans="1:54" s="264" customFormat="1" ht="12" x14ac:dyDescent="0.2">
      <c r="A985" s="64"/>
      <c r="B985" s="251">
        <v>963</v>
      </c>
      <c r="C985" s="255"/>
      <c r="D985" s="255"/>
      <c r="E985" s="256"/>
      <c r="F985" s="257" t="str">
        <f>IFERROR(VLOOKUP(E985, Z!$A$2:$C$4127, 3, FALSE), "")</f>
        <v/>
      </c>
      <c r="G985" s="258"/>
      <c r="H985" s="255"/>
      <c r="I985" s="255"/>
      <c r="J985" s="256"/>
      <c r="K985" s="259"/>
      <c r="L985" s="260"/>
      <c r="M985" s="253">
        <f t="shared" si="582"/>
        <v>0</v>
      </c>
      <c r="N985" s="261"/>
      <c r="O985" s="260"/>
      <c r="P985" s="253">
        <f t="shared" si="568"/>
        <v>0</v>
      </c>
      <c r="Q985" s="261"/>
      <c r="R985" s="260"/>
      <c r="S985" s="262">
        <f t="shared" si="569"/>
        <v>0</v>
      </c>
      <c r="T985" s="268"/>
      <c r="U985" s="263">
        <f t="shared" si="570"/>
        <v>0</v>
      </c>
      <c r="V985" s="64"/>
      <c r="W985" s="210">
        <f t="shared" si="581"/>
        <v>0</v>
      </c>
      <c r="X985" s="210" t="str">
        <f t="shared" si="571"/>
        <v>-</v>
      </c>
      <c r="Y985" s="210" t="e">
        <f>IF(X985, MATCH(J985, Y!$F$62:$H$62, 0), 0)</f>
        <v>#VALUE!</v>
      </c>
      <c r="Z985" s="210" cm="1">
        <f t="array" ref="Z985">IFERROR(IF($X985, INDEX(Appliances, $W985, $Y985+3), 0), 0)</f>
        <v>0</v>
      </c>
      <c r="AA985" s="64"/>
      <c r="AB985" s="211" t="b">
        <f t="shared" si="583"/>
        <v>0</v>
      </c>
      <c r="AC985" s="211" cm="1">
        <f t="array" ref="AC985">IF($AB985, INDEX(Appliances, $W985, 9), 0)</f>
        <v>0</v>
      </c>
      <c r="AD985" s="211" cm="1">
        <f t="array" ref="AD985">IF($AB985, INDEX(Appliances, $W985, 10), 0)</f>
        <v>0</v>
      </c>
      <c r="AE985" s="212">
        <f t="shared" si="572"/>
        <v>0</v>
      </c>
      <c r="AF985" s="213">
        <f t="shared" si="573"/>
        <v>0</v>
      </c>
      <c r="AG985" s="222" t="str">
        <f t="shared" si="574"/>
        <v>-</v>
      </c>
      <c r="AH985" s="210">
        <f>_xlfn.MAXIFS(Y!$F$61:$J$61, Y!$F$61:$J$61, "&lt;="&amp;AG985)</f>
        <v>0</v>
      </c>
      <c r="AI985" s="210" cm="1">
        <f t="array" ref="AI985">IFERROR(IF(AE985&gt;0, INDEX(Appliances, $W985, MATCH($AH985, Y!$F$61:$J$61, 0)+3),0), 0)</f>
        <v>0</v>
      </c>
      <c r="AJ985" s="64"/>
      <c r="AK985" s="211" t="b">
        <f t="shared" si="584"/>
        <v>0</v>
      </c>
      <c r="AL985" s="211" cm="1">
        <f t="array" ref="AL985">IF($AK985, INDEX(Appliances, $W985, 9), 0)</f>
        <v>0</v>
      </c>
      <c r="AM985" s="211" cm="1">
        <f t="array" ref="AM985">IF($AK985, INDEX(Appliances, $W985, 10), 0)</f>
        <v>0</v>
      </c>
      <c r="AN985" s="212">
        <f t="shared" si="575"/>
        <v>0</v>
      </c>
      <c r="AO985" s="213">
        <f t="shared" si="576"/>
        <v>0</v>
      </c>
      <c r="AP985" s="222" t="str">
        <f t="shared" si="577"/>
        <v>-</v>
      </c>
      <c r="AQ985" s="210">
        <f>_xlfn.MAXIFS(Y!$F$61:$J$61, Y!$F$61:$J$61, "&lt;="&amp;AP985)</f>
        <v>0</v>
      </c>
      <c r="AR985" s="210" cm="1">
        <f t="array" ref="AR985">IFERROR(IF(AN985&gt;0, INDEX(Appliances, $W985, MATCH($AQ985, Y!$F$61:$J$61, 0)+3),0), 0)</f>
        <v>0</v>
      </c>
      <c r="AS985" s="64"/>
      <c r="AT985" s="211" t="b">
        <f t="shared" si="585"/>
        <v>0</v>
      </c>
      <c r="AU985" s="211">
        <f t="shared" si="566"/>
        <v>0</v>
      </c>
      <c r="AV985" s="211">
        <f t="shared" si="567"/>
        <v>0</v>
      </c>
      <c r="AW985" s="212">
        <f t="shared" si="578"/>
        <v>0</v>
      </c>
      <c r="AX985" s="213">
        <f t="shared" si="579"/>
        <v>0</v>
      </c>
      <c r="AY985" s="222" t="str">
        <f t="shared" si="580"/>
        <v>-</v>
      </c>
      <c r="AZ985" s="210">
        <f>_xlfn.MAXIFS(Y!$F$61:$J$61, Y!$F$61:$J$61, "&lt;="&amp;AY985)</f>
        <v>0</v>
      </c>
      <c r="BA985" s="210" cm="1">
        <f t="array" ref="BA985">IFERROR(IF(AW985&gt;0, INDEX(Appliances, $W985, MATCH($AQ985, Y!$F$61:$J$61, 0)+3),0), 0)</f>
        <v>0</v>
      </c>
      <c r="BB985" s="64"/>
    </row>
    <row r="986" spans="1:54" s="264" customFormat="1" ht="12" x14ac:dyDescent="0.2">
      <c r="A986" s="64"/>
      <c r="B986" s="251">
        <v>964</v>
      </c>
      <c r="C986" s="255"/>
      <c r="D986" s="255"/>
      <c r="E986" s="256"/>
      <c r="F986" s="257" t="str">
        <f>IFERROR(VLOOKUP(E986, Z!$A$2:$C$4127, 3, FALSE), "")</f>
        <v/>
      </c>
      <c r="G986" s="258"/>
      <c r="H986" s="255"/>
      <c r="I986" s="255"/>
      <c r="J986" s="256"/>
      <c r="K986" s="259"/>
      <c r="L986" s="260"/>
      <c r="M986" s="253">
        <f t="shared" si="582"/>
        <v>0</v>
      </c>
      <c r="N986" s="261"/>
      <c r="O986" s="260"/>
      <c r="P986" s="253">
        <f t="shared" si="568"/>
        <v>0</v>
      </c>
      <c r="Q986" s="261"/>
      <c r="R986" s="260"/>
      <c r="S986" s="262">
        <f t="shared" si="569"/>
        <v>0</v>
      </c>
      <c r="T986" s="268"/>
      <c r="U986" s="263">
        <f t="shared" si="570"/>
        <v>0</v>
      </c>
      <c r="V986" s="64"/>
      <c r="W986" s="210">
        <f t="shared" si="581"/>
        <v>0</v>
      </c>
      <c r="X986" s="210" t="str">
        <f t="shared" si="571"/>
        <v>-</v>
      </c>
      <c r="Y986" s="210" t="e">
        <f>IF(X986, MATCH(J986, Y!$F$62:$H$62, 0), 0)</f>
        <v>#VALUE!</v>
      </c>
      <c r="Z986" s="210" cm="1">
        <f t="array" ref="Z986">IFERROR(IF($X986, INDEX(Appliances, $W986, $Y986+3), 0), 0)</f>
        <v>0</v>
      </c>
      <c r="AA986" s="64"/>
      <c r="AB986" s="211" t="b">
        <f t="shared" si="583"/>
        <v>0</v>
      </c>
      <c r="AC986" s="211" cm="1">
        <f t="array" ref="AC986">IF($AB986, INDEX(Appliances, $W986, 9), 0)</f>
        <v>0</v>
      </c>
      <c r="AD986" s="211" cm="1">
        <f t="array" ref="AD986">IF($AB986, INDEX(Appliances, $W986, 10), 0)</f>
        <v>0</v>
      </c>
      <c r="AE986" s="212">
        <f t="shared" si="572"/>
        <v>0</v>
      </c>
      <c r="AF986" s="213">
        <f t="shared" si="573"/>
        <v>0</v>
      </c>
      <c r="AG986" s="222" t="str">
        <f t="shared" si="574"/>
        <v>-</v>
      </c>
      <c r="AH986" s="210">
        <f>_xlfn.MAXIFS(Y!$F$61:$J$61, Y!$F$61:$J$61, "&lt;="&amp;AG986)</f>
        <v>0</v>
      </c>
      <c r="AI986" s="210" cm="1">
        <f t="array" ref="AI986">IFERROR(IF(AE986&gt;0, INDEX(Appliances, $W986, MATCH($AH986, Y!$F$61:$J$61, 0)+3),0), 0)</f>
        <v>0</v>
      </c>
      <c r="AJ986" s="64"/>
      <c r="AK986" s="211" t="b">
        <f t="shared" si="584"/>
        <v>0</v>
      </c>
      <c r="AL986" s="211" cm="1">
        <f t="array" ref="AL986">IF($AK986, INDEX(Appliances, $W986, 9), 0)</f>
        <v>0</v>
      </c>
      <c r="AM986" s="211" cm="1">
        <f t="array" ref="AM986">IF($AK986, INDEX(Appliances, $W986, 10), 0)</f>
        <v>0</v>
      </c>
      <c r="AN986" s="212">
        <f t="shared" si="575"/>
        <v>0</v>
      </c>
      <c r="AO986" s="213">
        <f t="shared" si="576"/>
        <v>0</v>
      </c>
      <c r="AP986" s="222" t="str">
        <f t="shared" si="577"/>
        <v>-</v>
      </c>
      <c r="AQ986" s="210">
        <f>_xlfn.MAXIFS(Y!$F$61:$J$61, Y!$F$61:$J$61, "&lt;="&amp;AP986)</f>
        <v>0</v>
      </c>
      <c r="AR986" s="210" cm="1">
        <f t="array" ref="AR986">IFERROR(IF(AN986&gt;0, INDEX(Appliances, $W986, MATCH($AQ986, Y!$F$61:$J$61, 0)+3),0), 0)</f>
        <v>0</v>
      </c>
      <c r="AS986" s="64"/>
      <c r="AT986" s="211" t="b">
        <f t="shared" si="585"/>
        <v>0</v>
      </c>
      <c r="AU986" s="211">
        <f t="shared" si="566"/>
        <v>0</v>
      </c>
      <c r="AV986" s="211">
        <f t="shared" si="567"/>
        <v>0</v>
      </c>
      <c r="AW986" s="212">
        <f t="shared" si="578"/>
        <v>0</v>
      </c>
      <c r="AX986" s="213">
        <f t="shared" si="579"/>
        <v>0</v>
      </c>
      <c r="AY986" s="222" t="str">
        <f t="shared" si="580"/>
        <v>-</v>
      </c>
      <c r="AZ986" s="210">
        <f>_xlfn.MAXIFS(Y!$F$61:$J$61, Y!$F$61:$J$61, "&lt;="&amp;AY986)</f>
        <v>0</v>
      </c>
      <c r="BA986" s="210" cm="1">
        <f t="array" ref="BA986">IFERROR(IF(AW986&gt;0, INDEX(Appliances, $W986, MATCH($AQ986, Y!$F$61:$J$61, 0)+3),0), 0)</f>
        <v>0</v>
      </c>
      <c r="BB986" s="64"/>
    </row>
    <row r="987" spans="1:54" s="264" customFormat="1" ht="12" x14ac:dyDescent="0.2">
      <c r="A987" s="64"/>
      <c r="B987" s="251">
        <v>965</v>
      </c>
      <c r="C987" s="255"/>
      <c r="D987" s="255"/>
      <c r="E987" s="256"/>
      <c r="F987" s="257" t="str">
        <f>IFERROR(VLOOKUP(E987, Z!$A$2:$C$4127, 3, FALSE), "")</f>
        <v/>
      </c>
      <c r="G987" s="258"/>
      <c r="H987" s="255"/>
      <c r="I987" s="255"/>
      <c r="J987" s="256"/>
      <c r="K987" s="259"/>
      <c r="L987" s="260"/>
      <c r="M987" s="253">
        <f t="shared" si="582"/>
        <v>0</v>
      </c>
      <c r="N987" s="261"/>
      <c r="O987" s="260"/>
      <c r="P987" s="253">
        <f t="shared" si="568"/>
        <v>0</v>
      </c>
      <c r="Q987" s="261"/>
      <c r="R987" s="260"/>
      <c r="S987" s="262">
        <f t="shared" si="569"/>
        <v>0</v>
      </c>
      <c r="T987" s="268"/>
      <c r="U987" s="263">
        <f t="shared" si="570"/>
        <v>0</v>
      </c>
      <c r="V987" s="64"/>
      <c r="W987" s="210">
        <f t="shared" si="581"/>
        <v>0</v>
      </c>
      <c r="X987" s="210" t="str">
        <f t="shared" si="571"/>
        <v>-</v>
      </c>
      <c r="Y987" s="210" t="e">
        <f>IF(X987, MATCH(J987, Y!$F$62:$H$62, 0), 0)</f>
        <v>#VALUE!</v>
      </c>
      <c r="Z987" s="210" cm="1">
        <f t="array" ref="Z987">IFERROR(IF($X987, INDEX(Appliances, $W987, $Y987+3), 0), 0)</f>
        <v>0</v>
      </c>
      <c r="AA987" s="64"/>
      <c r="AB987" s="211" t="b">
        <f t="shared" si="583"/>
        <v>0</v>
      </c>
      <c r="AC987" s="211" cm="1">
        <f t="array" ref="AC987">IF($AB987, INDEX(Appliances, $W987, 9), 0)</f>
        <v>0</v>
      </c>
      <c r="AD987" s="211" cm="1">
        <f t="array" ref="AD987">IF($AB987, INDEX(Appliances, $W987, 10), 0)</f>
        <v>0</v>
      </c>
      <c r="AE987" s="212">
        <f t="shared" si="572"/>
        <v>0</v>
      </c>
      <c r="AF987" s="213">
        <f t="shared" si="573"/>
        <v>0</v>
      </c>
      <c r="AG987" s="222" t="str">
        <f t="shared" si="574"/>
        <v>-</v>
      </c>
      <c r="AH987" s="210">
        <f>_xlfn.MAXIFS(Y!$F$61:$J$61, Y!$F$61:$J$61, "&lt;="&amp;AG987)</f>
        <v>0</v>
      </c>
      <c r="AI987" s="210" cm="1">
        <f t="array" ref="AI987">IFERROR(IF(AE987&gt;0, INDEX(Appliances, $W987, MATCH($AH987, Y!$F$61:$J$61, 0)+3),0), 0)</f>
        <v>0</v>
      </c>
      <c r="AJ987" s="64"/>
      <c r="AK987" s="211" t="b">
        <f t="shared" si="584"/>
        <v>0</v>
      </c>
      <c r="AL987" s="211" cm="1">
        <f t="array" ref="AL987">IF($AK987, INDEX(Appliances, $W987, 9), 0)</f>
        <v>0</v>
      </c>
      <c r="AM987" s="211" cm="1">
        <f t="array" ref="AM987">IF($AK987, INDEX(Appliances, $W987, 10), 0)</f>
        <v>0</v>
      </c>
      <c r="AN987" s="212">
        <f t="shared" si="575"/>
        <v>0</v>
      </c>
      <c r="AO987" s="213">
        <f t="shared" si="576"/>
        <v>0</v>
      </c>
      <c r="AP987" s="222" t="str">
        <f t="shared" si="577"/>
        <v>-</v>
      </c>
      <c r="AQ987" s="210">
        <f>_xlfn.MAXIFS(Y!$F$61:$J$61, Y!$F$61:$J$61, "&lt;="&amp;AP987)</f>
        <v>0</v>
      </c>
      <c r="AR987" s="210" cm="1">
        <f t="array" ref="AR987">IFERROR(IF(AN987&gt;0, INDEX(Appliances, $W987, MATCH($AQ987, Y!$F$61:$J$61, 0)+3),0), 0)</f>
        <v>0</v>
      </c>
      <c r="AS987" s="64"/>
      <c r="AT987" s="211" t="b">
        <f t="shared" si="585"/>
        <v>0</v>
      </c>
      <c r="AU987" s="211">
        <f t="shared" si="566"/>
        <v>0</v>
      </c>
      <c r="AV987" s="211">
        <f t="shared" si="567"/>
        <v>0</v>
      </c>
      <c r="AW987" s="212">
        <f t="shared" si="578"/>
        <v>0</v>
      </c>
      <c r="AX987" s="213">
        <f t="shared" si="579"/>
        <v>0</v>
      </c>
      <c r="AY987" s="222" t="str">
        <f t="shared" si="580"/>
        <v>-</v>
      </c>
      <c r="AZ987" s="210">
        <f>_xlfn.MAXIFS(Y!$F$61:$J$61, Y!$F$61:$J$61, "&lt;="&amp;AY987)</f>
        <v>0</v>
      </c>
      <c r="BA987" s="210" cm="1">
        <f t="array" ref="BA987">IFERROR(IF(AW987&gt;0, INDEX(Appliances, $W987, MATCH($AQ987, Y!$F$61:$J$61, 0)+3),0), 0)</f>
        <v>0</v>
      </c>
      <c r="BB987" s="64"/>
    </row>
    <row r="988" spans="1:54" s="264" customFormat="1" ht="12" x14ac:dyDescent="0.2">
      <c r="A988" s="64"/>
      <c r="B988" s="251">
        <v>966</v>
      </c>
      <c r="C988" s="255"/>
      <c r="D988" s="255"/>
      <c r="E988" s="256"/>
      <c r="F988" s="257" t="str">
        <f>IFERROR(VLOOKUP(E988, Z!$A$2:$C$4127, 3, FALSE), "")</f>
        <v/>
      </c>
      <c r="G988" s="258"/>
      <c r="H988" s="255"/>
      <c r="I988" s="255"/>
      <c r="J988" s="256"/>
      <c r="K988" s="259"/>
      <c r="L988" s="260"/>
      <c r="M988" s="253">
        <f t="shared" si="582"/>
        <v>0</v>
      </c>
      <c r="N988" s="261"/>
      <c r="O988" s="260"/>
      <c r="P988" s="253">
        <f t="shared" si="568"/>
        <v>0</v>
      </c>
      <c r="Q988" s="261"/>
      <c r="R988" s="260"/>
      <c r="S988" s="262">
        <f t="shared" si="569"/>
        <v>0</v>
      </c>
      <c r="T988" s="268"/>
      <c r="U988" s="263">
        <f t="shared" si="570"/>
        <v>0</v>
      </c>
      <c r="V988" s="64"/>
      <c r="W988" s="210">
        <f t="shared" si="581"/>
        <v>0</v>
      </c>
      <c r="X988" s="210" t="str">
        <f t="shared" si="571"/>
        <v>-</v>
      </c>
      <c r="Y988" s="210" t="e">
        <f>IF(X988, MATCH(J988, Y!$F$62:$H$62, 0), 0)</f>
        <v>#VALUE!</v>
      </c>
      <c r="Z988" s="210" cm="1">
        <f t="array" ref="Z988">IFERROR(IF($X988, INDEX(Appliances, $W988, $Y988+3), 0), 0)</f>
        <v>0</v>
      </c>
      <c r="AA988" s="64"/>
      <c r="AB988" s="211" t="b">
        <f t="shared" si="583"/>
        <v>0</v>
      </c>
      <c r="AC988" s="211" cm="1">
        <f t="array" ref="AC988">IF($AB988, INDEX(Appliances, $W988, 9), 0)</f>
        <v>0</v>
      </c>
      <c r="AD988" s="211" cm="1">
        <f t="array" ref="AD988">IF($AB988, INDEX(Appliances, $W988, 10), 0)</f>
        <v>0</v>
      </c>
      <c r="AE988" s="212">
        <f t="shared" si="572"/>
        <v>0</v>
      </c>
      <c r="AF988" s="213">
        <f t="shared" si="573"/>
        <v>0</v>
      </c>
      <c r="AG988" s="222" t="str">
        <f t="shared" si="574"/>
        <v>-</v>
      </c>
      <c r="AH988" s="210">
        <f>_xlfn.MAXIFS(Y!$F$61:$J$61, Y!$F$61:$J$61, "&lt;="&amp;AG988)</f>
        <v>0</v>
      </c>
      <c r="AI988" s="210" cm="1">
        <f t="array" ref="AI988">IFERROR(IF(AE988&gt;0, INDEX(Appliances, $W988, MATCH($AH988, Y!$F$61:$J$61, 0)+3),0), 0)</f>
        <v>0</v>
      </c>
      <c r="AJ988" s="64"/>
      <c r="AK988" s="211" t="b">
        <f t="shared" si="584"/>
        <v>0</v>
      </c>
      <c r="AL988" s="211" cm="1">
        <f t="array" ref="AL988">IF($AK988, INDEX(Appliances, $W988, 9), 0)</f>
        <v>0</v>
      </c>
      <c r="AM988" s="211" cm="1">
        <f t="array" ref="AM988">IF($AK988, INDEX(Appliances, $W988, 10), 0)</f>
        <v>0</v>
      </c>
      <c r="AN988" s="212">
        <f t="shared" si="575"/>
        <v>0</v>
      </c>
      <c r="AO988" s="213">
        <f t="shared" si="576"/>
        <v>0</v>
      </c>
      <c r="AP988" s="222" t="str">
        <f t="shared" si="577"/>
        <v>-</v>
      </c>
      <c r="AQ988" s="210">
        <f>_xlfn.MAXIFS(Y!$F$61:$J$61, Y!$F$61:$J$61, "&lt;="&amp;AP988)</f>
        <v>0</v>
      </c>
      <c r="AR988" s="210" cm="1">
        <f t="array" ref="AR988">IFERROR(IF(AN988&gt;0, INDEX(Appliances, $W988, MATCH($AQ988, Y!$F$61:$J$61, 0)+3),0), 0)</f>
        <v>0</v>
      </c>
      <c r="AS988" s="64"/>
      <c r="AT988" s="211" t="b">
        <f t="shared" si="585"/>
        <v>0</v>
      </c>
      <c r="AU988" s="211">
        <f t="shared" si="566"/>
        <v>0</v>
      </c>
      <c r="AV988" s="211">
        <f t="shared" si="567"/>
        <v>0</v>
      </c>
      <c r="AW988" s="212">
        <f t="shared" si="578"/>
        <v>0</v>
      </c>
      <c r="AX988" s="213">
        <f t="shared" si="579"/>
        <v>0</v>
      </c>
      <c r="AY988" s="222" t="str">
        <f t="shared" si="580"/>
        <v>-</v>
      </c>
      <c r="AZ988" s="210">
        <f>_xlfn.MAXIFS(Y!$F$61:$J$61, Y!$F$61:$J$61, "&lt;="&amp;AY988)</f>
        <v>0</v>
      </c>
      <c r="BA988" s="210" cm="1">
        <f t="array" ref="BA988">IFERROR(IF(AW988&gt;0, INDEX(Appliances, $W988, MATCH($AQ988, Y!$F$61:$J$61, 0)+3),0), 0)</f>
        <v>0</v>
      </c>
      <c r="BB988" s="64"/>
    </row>
    <row r="989" spans="1:54" s="264" customFormat="1" ht="12" x14ac:dyDescent="0.2">
      <c r="A989" s="64"/>
      <c r="B989" s="251">
        <v>967</v>
      </c>
      <c r="C989" s="255"/>
      <c r="D989" s="255"/>
      <c r="E989" s="256"/>
      <c r="F989" s="257" t="str">
        <f>IFERROR(VLOOKUP(E989, Z!$A$2:$C$4127, 3, FALSE), "")</f>
        <v/>
      </c>
      <c r="G989" s="258"/>
      <c r="H989" s="255"/>
      <c r="I989" s="255"/>
      <c r="J989" s="256"/>
      <c r="K989" s="259"/>
      <c r="L989" s="260"/>
      <c r="M989" s="253">
        <f t="shared" si="582"/>
        <v>0</v>
      </c>
      <c r="N989" s="261"/>
      <c r="O989" s="260"/>
      <c r="P989" s="253">
        <f t="shared" si="568"/>
        <v>0</v>
      </c>
      <c r="Q989" s="261"/>
      <c r="R989" s="260"/>
      <c r="S989" s="262">
        <f t="shared" si="569"/>
        <v>0</v>
      </c>
      <c r="T989" s="268"/>
      <c r="U989" s="263">
        <f t="shared" si="570"/>
        <v>0</v>
      </c>
      <c r="V989" s="64"/>
      <c r="W989" s="210">
        <f t="shared" si="581"/>
        <v>0</v>
      </c>
      <c r="X989" s="210" t="str">
        <f t="shared" si="571"/>
        <v>-</v>
      </c>
      <c r="Y989" s="210" t="e">
        <f>IF(X989, MATCH(J989, Y!$F$62:$H$62, 0), 0)</f>
        <v>#VALUE!</v>
      </c>
      <c r="Z989" s="210" cm="1">
        <f t="array" ref="Z989">IFERROR(IF($X989, INDEX(Appliances, $W989, $Y989+3), 0), 0)</f>
        <v>0</v>
      </c>
      <c r="AA989" s="64"/>
      <c r="AB989" s="211" t="b">
        <f t="shared" si="583"/>
        <v>0</v>
      </c>
      <c r="AC989" s="211" cm="1">
        <f t="array" ref="AC989">IF($AB989, INDEX(Appliances, $W989, 9), 0)</f>
        <v>0</v>
      </c>
      <c r="AD989" s="211" cm="1">
        <f t="array" ref="AD989">IF($AB989, INDEX(Appliances, $W989, 10), 0)</f>
        <v>0</v>
      </c>
      <c r="AE989" s="212">
        <f t="shared" si="572"/>
        <v>0</v>
      </c>
      <c r="AF989" s="213">
        <f t="shared" si="573"/>
        <v>0</v>
      </c>
      <c r="AG989" s="222" t="str">
        <f t="shared" si="574"/>
        <v>-</v>
      </c>
      <c r="AH989" s="210">
        <f>_xlfn.MAXIFS(Y!$F$61:$J$61, Y!$F$61:$J$61, "&lt;="&amp;AG989)</f>
        <v>0</v>
      </c>
      <c r="AI989" s="210" cm="1">
        <f t="array" ref="AI989">IFERROR(IF(AE989&gt;0, INDEX(Appliances, $W989, MATCH($AH989, Y!$F$61:$J$61, 0)+3),0), 0)</f>
        <v>0</v>
      </c>
      <c r="AJ989" s="64"/>
      <c r="AK989" s="211" t="b">
        <f t="shared" si="584"/>
        <v>0</v>
      </c>
      <c r="AL989" s="211" cm="1">
        <f t="array" ref="AL989">IF($AK989, INDEX(Appliances, $W989, 9), 0)</f>
        <v>0</v>
      </c>
      <c r="AM989" s="211" cm="1">
        <f t="array" ref="AM989">IF($AK989, INDEX(Appliances, $W989, 10), 0)</f>
        <v>0</v>
      </c>
      <c r="AN989" s="212">
        <f t="shared" si="575"/>
        <v>0</v>
      </c>
      <c r="AO989" s="213">
        <f t="shared" si="576"/>
        <v>0</v>
      </c>
      <c r="AP989" s="222" t="str">
        <f t="shared" si="577"/>
        <v>-</v>
      </c>
      <c r="AQ989" s="210">
        <f>_xlfn.MAXIFS(Y!$F$61:$J$61, Y!$F$61:$J$61, "&lt;="&amp;AP989)</f>
        <v>0</v>
      </c>
      <c r="AR989" s="210" cm="1">
        <f t="array" ref="AR989">IFERROR(IF(AN989&gt;0, INDEX(Appliances, $W989, MATCH($AQ989, Y!$F$61:$J$61, 0)+3),0), 0)</f>
        <v>0</v>
      </c>
      <c r="AS989" s="64"/>
      <c r="AT989" s="211" t="b">
        <f t="shared" si="585"/>
        <v>0</v>
      </c>
      <c r="AU989" s="211">
        <f t="shared" si="566"/>
        <v>0</v>
      </c>
      <c r="AV989" s="211">
        <f t="shared" si="567"/>
        <v>0</v>
      </c>
      <c r="AW989" s="212">
        <f t="shared" si="578"/>
        <v>0</v>
      </c>
      <c r="AX989" s="213">
        <f t="shared" si="579"/>
        <v>0</v>
      </c>
      <c r="AY989" s="222" t="str">
        <f t="shared" si="580"/>
        <v>-</v>
      </c>
      <c r="AZ989" s="210">
        <f>_xlfn.MAXIFS(Y!$F$61:$J$61, Y!$F$61:$J$61, "&lt;="&amp;AY989)</f>
        <v>0</v>
      </c>
      <c r="BA989" s="210" cm="1">
        <f t="array" ref="BA989">IFERROR(IF(AW989&gt;0, INDEX(Appliances, $W989, MATCH($AQ989, Y!$F$61:$J$61, 0)+3),0), 0)</f>
        <v>0</v>
      </c>
      <c r="BB989" s="64"/>
    </row>
    <row r="990" spans="1:54" s="264" customFormat="1" ht="12" x14ac:dyDescent="0.2">
      <c r="A990" s="64"/>
      <c r="B990" s="251">
        <v>968</v>
      </c>
      <c r="C990" s="255"/>
      <c r="D990" s="255"/>
      <c r="E990" s="256"/>
      <c r="F990" s="257" t="str">
        <f>IFERROR(VLOOKUP(E990, Z!$A$2:$C$4127, 3, FALSE), "")</f>
        <v/>
      </c>
      <c r="G990" s="258"/>
      <c r="H990" s="255"/>
      <c r="I990" s="255"/>
      <c r="J990" s="256"/>
      <c r="K990" s="259"/>
      <c r="L990" s="260"/>
      <c r="M990" s="253">
        <f t="shared" si="582"/>
        <v>0</v>
      </c>
      <c r="N990" s="261"/>
      <c r="O990" s="260"/>
      <c r="P990" s="253">
        <f t="shared" si="568"/>
        <v>0</v>
      </c>
      <c r="Q990" s="261"/>
      <c r="R990" s="260"/>
      <c r="S990" s="262">
        <f t="shared" si="569"/>
        <v>0</v>
      </c>
      <c r="T990" s="268"/>
      <c r="U990" s="263">
        <f t="shared" si="570"/>
        <v>0</v>
      </c>
      <c r="V990" s="64"/>
      <c r="W990" s="210">
        <f t="shared" si="581"/>
        <v>0</v>
      </c>
      <c r="X990" s="210" t="str">
        <f t="shared" si="571"/>
        <v>-</v>
      </c>
      <c r="Y990" s="210" t="e">
        <f>IF(X990, MATCH(J990, Y!$F$62:$H$62, 0), 0)</f>
        <v>#VALUE!</v>
      </c>
      <c r="Z990" s="210" cm="1">
        <f t="array" ref="Z990">IFERROR(IF($X990, INDEX(Appliances, $W990, $Y990+3), 0), 0)</f>
        <v>0</v>
      </c>
      <c r="AA990" s="64"/>
      <c r="AB990" s="211" t="b">
        <f t="shared" si="583"/>
        <v>0</v>
      </c>
      <c r="AC990" s="211" cm="1">
        <f t="array" ref="AC990">IF($AB990, INDEX(Appliances, $W990, 9), 0)</f>
        <v>0</v>
      </c>
      <c r="AD990" s="211" cm="1">
        <f t="array" ref="AD990">IF($AB990, INDEX(Appliances, $W990, 10), 0)</f>
        <v>0</v>
      </c>
      <c r="AE990" s="212">
        <f t="shared" si="572"/>
        <v>0</v>
      </c>
      <c r="AF990" s="213">
        <f t="shared" si="573"/>
        <v>0</v>
      </c>
      <c r="AG990" s="222" t="str">
        <f t="shared" si="574"/>
        <v>-</v>
      </c>
      <c r="AH990" s="210">
        <f>_xlfn.MAXIFS(Y!$F$61:$J$61, Y!$F$61:$J$61, "&lt;="&amp;AG990)</f>
        <v>0</v>
      </c>
      <c r="AI990" s="210" cm="1">
        <f t="array" ref="AI990">IFERROR(IF(AE990&gt;0, INDEX(Appliances, $W990, MATCH($AH990, Y!$F$61:$J$61, 0)+3),0), 0)</f>
        <v>0</v>
      </c>
      <c r="AJ990" s="64"/>
      <c r="AK990" s="211" t="b">
        <f t="shared" si="584"/>
        <v>0</v>
      </c>
      <c r="AL990" s="211" cm="1">
        <f t="array" ref="AL990">IF($AK990, INDEX(Appliances, $W990, 9), 0)</f>
        <v>0</v>
      </c>
      <c r="AM990" s="211" cm="1">
        <f t="array" ref="AM990">IF($AK990, INDEX(Appliances, $W990, 10), 0)</f>
        <v>0</v>
      </c>
      <c r="AN990" s="212">
        <f t="shared" si="575"/>
        <v>0</v>
      </c>
      <c r="AO990" s="213">
        <f t="shared" si="576"/>
        <v>0</v>
      </c>
      <c r="AP990" s="222" t="str">
        <f t="shared" si="577"/>
        <v>-</v>
      </c>
      <c r="AQ990" s="210">
        <f>_xlfn.MAXIFS(Y!$F$61:$J$61, Y!$F$61:$J$61, "&lt;="&amp;AP990)</f>
        <v>0</v>
      </c>
      <c r="AR990" s="210" cm="1">
        <f t="array" ref="AR990">IFERROR(IF(AN990&gt;0, INDEX(Appliances, $W990, MATCH($AQ990, Y!$F$61:$J$61, 0)+3),0), 0)</f>
        <v>0</v>
      </c>
      <c r="AS990" s="64"/>
      <c r="AT990" s="211" t="b">
        <f t="shared" si="585"/>
        <v>0</v>
      </c>
      <c r="AU990" s="211">
        <f t="shared" si="566"/>
        <v>0</v>
      </c>
      <c r="AV990" s="211">
        <f t="shared" si="567"/>
        <v>0</v>
      </c>
      <c r="AW990" s="212">
        <f t="shared" si="578"/>
        <v>0</v>
      </c>
      <c r="AX990" s="213">
        <f t="shared" si="579"/>
        <v>0</v>
      </c>
      <c r="AY990" s="222" t="str">
        <f t="shared" si="580"/>
        <v>-</v>
      </c>
      <c r="AZ990" s="210">
        <f>_xlfn.MAXIFS(Y!$F$61:$J$61, Y!$F$61:$J$61, "&lt;="&amp;AY990)</f>
        <v>0</v>
      </c>
      <c r="BA990" s="210" cm="1">
        <f t="array" ref="BA990">IFERROR(IF(AW990&gt;0, INDEX(Appliances, $W990, MATCH($AQ990, Y!$F$61:$J$61, 0)+3),0), 0)</f>
        <v>0</v>
      </c>
      <c r="BB990" s="64"/>
    </row>
    <row r="991" spans="1:54" s="264" customFormat="1" ht="12" x14ac:dyDescent="0.2">
      <c r="A991" s="64"/>
      <c r="B991" s="251">
        <v>969</v>
      </c>
      <c r="C991" s="255"/>
      <c r="D991" s="255"/>
      <c r="E991" s="256"/>
      <c r="F991" s="257" t="str">
        <f>IFERROR(VLOOKUP(E991, Z!$A$2:$C$4127, 3, FALSE), "")</f>
        <v/>
      </c>
      <c r="G991" s="258"/>
      <c r="H991" s="255"/>
      <c r="I991" s="255"/>
      <c r="J991" s="256"/>
      <c r="K991" s="259"/>
      <c r="L991" s="260"/>
      <c r="M991" s="253">
        <f t="shared" si="582"/>
        <v>0</v>
      </c>
      <c r="N991" s="261"/>
      <c r="O991" s="260"/>
      <c r="P991" s="253">
        <f t="shared" si="568"/>
        <v>0</v>
      </c>
      <c r="Q991" s="261"/>
      <c r="R991" s="260"/>
      <c r="S991" s="262">
        <f t="shared" si="569"/>
        <v>0</v>
      </c>
      <c r="T991" s="268"/>
      <c r="U991" s="263">
        <f t="shared" si="570"/>
        <v>0</v>
      </c>
      <c r="V991" s="64"/>
      <c r="W991" s="210">
        <f t="shared" si="581"/>
        <v>0</v>
      </c>
      <c r="X991" s="210" t="str">
        <f t="shared" si="571"/>
        <v>-</v>
      </c>
      <c r="Y991" s="210" t="e">
        <f>IF(X991, MATCH(J991, Y!$F$62:$H$62, 0), 0)</f>
        <v>#VALUE!</v>
      </c>
      <c r="Z991" s="210" cm="1">
        <f t="array" ref="Z991">IFERROR(IF($X991, INDEX(Appliances, $W991, $Y991+3), 0), 0)</f>
        <v>0</v>
      </c>
      <c r="AA991" s="64"/>
      <c r="AB991" s="211" t="b">
        <f t="shared" si="583"/>
        <v>0</v>
      </c>
      <c r="AC991" s="211" cm="1">
        <f t="array" ref="AC991">IF($AB991, INDEX(Appliances, $W991, 9), 0)</f>
        <v>0</v>
      </c>
      <c r="AD991" s="211" cm="1">
        <f t="array" ref="AD991">IF($AB991, INDEX(Appliances, $W991, 10), 0)</f>
        <v>0</v>
      </c>
      <c r="AE991" s="212">
        <f t="shared" si="572"/>
        <v>0</v>
      </c>
      <c r="AF991" s="213">
        <f t="shared" si="573"/>
        <v>0</v>
      </c>
      <c r="AG991" s="222" t="str">
        <f t="shared" si="574"/>
        <v>-</v>
      </c>
      <c r="AH991" s="210">
        <f>_xlfn.MAXIFS(Y!$F$61:$J$61, Y!$F$61:$J$61, "&lt;="&amp;AG991)</f>
        <v>0</v>
      </c>
      <c r="AI991" s="210" cm="1">
        <f t="array" ref="AI991">IFERROR(IF(AE991&gt;0, INDEX(Appliances, $W991, MATCH($AH991, Y!$F$61:$J$61, 0)+3),0), 0)</f>
        <v>0</v>
      </c>
      <c r="AJ991" s="64"/>
      <c r="AK991" s="211" t="b">
        <f t="shared" si="584"/>
        <v>0</v>
      </c>
      <c r="AL991" s="211" cm="1">
        <f t="array" ref="AL991">IF($AK991, INDEX(Appliances, $W991, 9), 0)</f>
        <v>0</v>
      </c>
      <c r="AM991" s="211" cm="1">
        <f t="array" ref="AM991">IF($AK991, INDEX(Appliances, $W991, 10), 0)</f>
        <v>0</v>
      </c>
      <c r="AN991" s="212">
        <f t="shared" si="575"/>
        <v>0</v>
      </c>
      <c r="AO991" s="213">
        <f t="shared" si="576"/>
        <v>0</v>
      </c>
      <c r="AP991" s="222" t="str">
        <f t="shared" si="577"/>
        <v>-</v>
      </c>
      <c r="AQ991" s="210">
        <f>_xlfn.MAXIFS(Y!$F$61:$J$61, Y!$F$61:$J$61, "&lt;="&amp;AP991)</f>
        <v>0</v>
      </c>
      <c r="AR991" s="210" cm="1">
        <f t="array" ref="AR991">IFERROR(IF(AN991&gt;0, INDEX(Appliances, $W991, MATCH($AQ991, Y!$F$61:$J$61, 0)+3),0), 0)</f>
        <v>0</v>
      </c>
      <c r="AS991" s="64"/>
      <c r="AT991" s="211" t="b">
        <f t="shared" si="585"/>
        <v>0</v>
      </c>
      <c r="AU991" s="211">
        <f t="shared" si="566"/>
        <v>0</v>
      </c>
      <c r="AV991" s="211">
        <f t="shared" si="567"/>
        <v>0</v>
      </c>
      <c r="AW991" s="212">
        <f t="shared" si="578"/>
        <v>0</v>
      </c>
      <c r="AX991" s="213">
        <f t="shared" si="579"/>
        <v>0</v>
      </c>
      <c r="AY991" s="222" t="str">
        <f t="shared" si="580"/>
        <v>-</v>
      </c>
      <c r="AZ991" s="210">
        <f>_xlfn.MAXIFS(Y!$F$61:$J$61, Y!$F$61:$J$61, "&lt;="&amp;AY991)</f>
        <v>0</v>
      </c>
      <c r="BA991" s="210" cm="1">
        <f t="array" ref="BA991">IFERROR(IF(AW991&gt;0, INDEX(Appliances, $W991, MATCH($AQ991, Y!$F$61:$J$61, 0)+3),0), 0)</f>
        <v>0</v>
      </c>
      <c r="BB991" s="64"/>
    </row>
    <row r="992" spans="1:54" s="264" customFormat="1" ht="12" x14ac:dyDescent="0.2">
      <c r="A992" s="64"/>
      <c r="B992" s="251">
        <v>970</v>
      </c>
      <c r="C992" s="255"/>
      <c r="D992" s="255"/>
      <c r="E992" s="256"/>
      <c r="F992" s="257" t="str">
        <f>IFERROR(VLOOKUP(E992, Z!$A$2:$C$4127, 3, FALSE), "")</f>
        <v/>
      </c>
      <c r="G992" s="258"/>
      <c r="H992" s="255"/>
      <c r="I992" s="255"/>
      <c r="J992" s="256"/>
      <c r="K992" s="259"/>
      <c r="L992" s="260"/>
      <c r="M992" s="253">
        <f t="shared" si="582"/>
        <v>0</v>
      </c>
      <c r="N992" s="261"/>
      <c r="O992" s="260"/>
      <c r="P992" s="253">
        <f t="shared" si="568"/>
        <v>0</v>
      </c>
      <c r="Q992" s="261"/>
      <c r="R992" s="260"/>
      <c r="S992" s="262">
        <f t="shared" si="569"/>
        <v>0</v>
      </c>
      <c r="T992" s="268"/>
      <c r="U992" s="263">
        <f t="shared" si="570"/>
        <v>0</v>
      </c>
      <c r="V992" s="64"/>
      <c r="W992" s="210">
        <f t="shared" si="581"/>
        <v>0</v>
      </c>
      <c r="X992" s="210" t="str">
        <f t="shared" si="571"/>
        <v>-</v>
      </c>
      <c r="Y992" s="210" t="e">
        <f>IF(X992, MATCH(J992, Y!$F$62:$H$62, 0), 0)</f>
        <v>#VALUE!</v>
      </c>
      <c r="Z992" s="210" cm="1">
        <f t="array" ref="Z992">IFERROR(IF($X992, INDEX(Appliances, $W992, $Y992+3), 0), 0)</f>
        <v>0</v>
      </c>
      <c r="AA992" s="64"/>
      <c r="AB992" s="211" t="b">
        <f t="shared" si="583"/>
        <v>0</v>
      </c>
      <c r="AC992" s="211" cm="1">
        <f t="array" ref="AC992">IF($AB992, INDEX(Appliances, $W992, 9), 0)</f>
        <v>0</v>
      </c>
      <c r="AD992" s="211" cm="1">
        <f t="array" ref="AD992">IF($AB992, INDEX(Appliances, $W992, 10), 0)</f>
        <v>0</v>
      </c>
      <c r="AE992" s="212">
        <f t="shared" si="572"/>
        <v>0</v>
      </c>
      <c r="AF992" s="213">
        <f t="shared" si="573"/>
        <v>0</v>
      </c>
      <c r="AG992" s="222" t="str">
        <f t="shared" si="574"/>
        <v>-</v>
      </c>
      <c r="AH992" s="210">
        <f>_xlfn.MAXIFS(Y!$F$61:$J$61, Y!$F$61:$J$61, "&lt;="&amp;AG992)</f>
        <v>0</v>
      </c>
      <c r="AI992" s="210" cm="1">
        <f t="array" ref="AI992">IFERROR(IF(AE992&gt;0, INDEX(Appliances, $W992, MATCH($AH992, Y!$F$61:$J$61, 0)+3),0), 0)</f>
        <v>0</v>
      </c>
      <c r="AJ992" s="64"/>
      <c r="AK992" s="211" t="b">
        <f t="shared" si="584"/>
        <v>0</v>
      </c>
      <c r="AL992" s="211" cm="1">
        <f t="array" ref="AL992">IF($AK992, INDEX(Appliances, $W992, 9), 0)</f>
        <v>0</v>
      </c>
      <c r="AM992" s="211" cm="1">
        <f t="array" ref="AM992">IF($AK992, INDEX(Appliances, $W992, 10), 0)</f>
        <v>0</v>
      </c>
      <c r="AN992" s="212">
        <f t="shared" si="575"/>
        <v>0</v>
      </c>
      <c r="AO992" s="213">
        <f t="shared" si="576"/>
        <v>0</v>
      </c>
      <c r="AP992" s="222" t="str">
        <f t="shared" si="577"/>
        <v>-</v>
      </c>
      <c r="AQ992" s="210">
        <f>_xlfn.MAXIFS(Y!$F$61:$J$61, Y!$F$61:$J$61, "&lt;="&amp;AP992)</f>
        <v>0</v>
      </c>
      <c r="AR992" s="210" cm="1">
        <f t="array" ref="AR992">IFERROR(IF(AN992&gt;0, INDEX(Appliances, $W992, MATCH($AQ992, Y!$F$61:$J$61, 0)+3),0), 0)</f>
        <v>0</v>
      </c>
      <c r="AS992" s="64"/>
      <c r="AT992" s="211" t="b">
        <f t="shared" si="585"/>
        <v>0</v>
      </c>
      <c r="AU992" s="211">
        <f t="shared" si="566"/>
        <v>0</v>
      </c>
      <c r="AV992" s="211">
        <f t="shared" si="567"/>
        <v>0</v>
      </c>
      <c r="AW992" s="212">
        <f t="shared" si="578"/>
        <v>0</v>
      </c>
      <c r="AX992" s="213">
        <f t="shared" si="579"/>
        <v>0</v>
      </c>
      <c r="AY992" s="222" t="str">
        <f t="shared" si="580"/>
        <v>-</v>
      </c>
      <c r="AZ992" s="210">
        <f>_xlfn.MAXIFS(Y!$F$61:$J$61, Y!$F$61:$J$61, "&lt;="&amp;AY992)</f>
        <v>0</v>
      </c>
      <c r="BA992" s="210" cm="1">
        <f t="array" ref="BA992">IFERROR(IF(AW992&gt;0, INDEX(Appliances, $W992, MATCH($AQ992, Y!$F$61:$J$61, 0)+3),0), 0)</f>
        <v>0</v>
      </c>
      <c r="BB992" s="64"/>
    </row>
    <row r="993" spans="1:54" s="264" customFormat="1" ht="12" x14ac:dyDescent="0.2">
      <c r="A993" s="64"/>
      <c r="B993" s="251">
        <v>971</v>
      </c>
      <c r="C993" s="255"/>
      <c r="D993" s="255"/>
      <c r="E993" s="256"/>
      <c r="F993" s="257" t="str">
        <f>IFERROR(VLOOKUP(E993, Z!$A$2:$C$4127, 3, FALSE), "")</f>
        <v/>
      </c>
      <c r="G993" s="258"/>
      <c r="H993" s="255"/>
      <c r="I993" s="255"/>
      <c r="J993" s="256"/>
      <c r="K993" s="259"/>
      <c r="L993" s="260"/>
      <c r="M993" s="253">
        <f t="shared" si="582"/>
        <v>0</v>
      </c>
      <c r="N993" s="261"/>
      <c r="O993" s="260"/>
      <c r="P993" s="253">
        <f t="shared" si="568"/>
        <v>0</v>
      </c>
      <c r="Q993" s="261"/>
      <c r="R993" s="260"/>
      <c r="S993" s="262">
        <f t="shared" si="569"/>
        <v>0</v>
      </c>
      <c r="T993" s="268"/>
      <c r="U993" s="263">
        <f t="shared" si="570"/>
        <v>0</v>
      </c>
      <c r="V993" s="64"/>
      <c r="W993" s="210">
        <f t="shared" si="581"/>
        <v>0</v>
      </c>
      <c r="X993" s="210" t="str">
        <f t="shared" si="571"/>
        <v>-</v>
      </c>
      <c r="Y993" s="210" t="e">
        <f>IF(X993, MATCH(J993, Y!$F$62:$H$62, 0), 0)</f>
        <v>#VALUE!</v>
      </c>
      <c r="Z993" s="210" cm="1">
        <f t="array" ref="Z993">IFERROR(IF($X993, INDEX(Appliances, $W993, $Y993+3), 0), 0)</f>
        <v>0</v>
      </c>
      <c r="AA993" s="64"/>
      <c r="AB993" s="211" t="b">
        <f t="shared" si="583"/>
        <v>0</v>
      </c>
      <c r="AC993" s="211" cm="1">
        <f t="array" ref="AC993">IF($AB993, INDEX(Appliances, $W993, 9), 0)</f>
        <v>0</v>
      </c>
      <c r="AD993" s="211" cm="1">
        <f t="array" ref="AD993">IF($AB993, INDEX(Appliances, $W993, 10), 0)</f>
        <v>0</v>
      </c>
      <c r="AE993" s="212">
        <f t="shared" si="572"/>
        <v>0</v>
      </c>
      <c r="AF993" s="213">
        <f t="shared" si="573"/>
        <v>0</v>
      </c>
      <c r="AG993" s="222" t="str">
        <f t="shared" si="574"/>
        <v>-</v>
      </c>
      <c r="AH993" s="210">
        <f>_xlfn.MAXIFS(Y!$F$61:$J$61, Y!$F$61:$J$61, "&lt;="&amp;AG993)</f>
        <v>0</v>
      </c>
      <c r="AI993" s="210" cm="1">
        <f t="array" ref="AI993">IFERROR(IF(AE993&gt;0, INDEX(Appliances, $W993, MATCH($AH993, Y!$F$61:$J$61, 0)+3),0), 0)</f>
        <v>0</v>
      </c>
      <c r="AJ993" s="64"/>
      <c r="AK993" s="211" t="b">
        <f t="shared" si="584"/>
        <v>0</v>
      </c>
      <c r="AL993" s="211" cm="1">
        <f t="array" ref="AL993">IF($AK993, INDEX(Appliances, $W993, 9), 0)</f>
        <v>0</v>
      </c>
      <c r="AM993" s="211" cm="1">
        <f t="array" ref="AM993">IF($AK993, INDEX(Appliances, $W993, 10), 0)</f>
        <v>0</v>
      </c>
      <c r="AN993" s="212">
        <f t="shared" si="575"/>
        <v>0</v>
      </c>
      <c r="AO993" s="213">
        <f t="shared" si="576"/>
        <v>0</v>
      </c>
      <c r="AP993" s="222" t="str">
        <f t="shared" si="577"/>
        <v>-</v>
      </c>
      <c r="AQ993" s="210">
        <f>_xlfn.MAXIFS(Y!$F$61:$J$61, Y!$F$61:$J$61, "&lt;="&amp;AP993)</f>
        <v>0</v>
      </c>
      <c r="AR993" s="210" cm="1">
        <f t="array" ref="AR993">IFERROR(IF(AN993&gt;0, INDEX(Appliances, $W993, MATCH($AQ993, Y!$F$61:$J$61, 0)+3),0), 0)</f>
        <v>0</v>
      </c>
      <c r="AS993" s="64"/>
      <c r="AT993" s="211" t="b">
        <f t="shared" si="585"/>
        <v>0</v>
      </c>
      <c r="AU993" s="211">
        <f t="shared" si="566"/>
        <v>0</v>
      </c>
      <c r="AV993" s="211">
        <f t="shared" si="567"/>
        <v>0</v>
      </c>
      <c r="AW993" s="212">
        <f t="shared" si="578"/>
        <v>0</v>
      </c>
      <c r="AX993" s="213">
        <f t="shared" si="579"/>
        <v>0</v>
      </c>
      <c r="AY993" s="222" t="str">
        <f t="shared" si="580"/>
        <v>-</v>
      </c>
      <c r="AZ993" s="210">
        <f>_xlfn.MAXIFS(Y!$F$61:$J$61, Y!$F$61:$J$61, "&lt;="&amp;AY993)</f>
        <v>0</v>
      </c>
      <c r="BA993" s="210" cm="1">
        <f t="array" ref="BA993">IFERROR(IF(AW993&gt;0, INDEX(Appliances, $W993, MATCH($AQ993, Y!$F$61:$J$61, 0)+3),0), 0)</f>
        <v>0</v>
      </c>
      <c r="BB993" s="64"/>
    </row>
    <row r="994" spans="1:54" s="264" customFormat="1" ht="12" x14ac:dyDescent="0.2">
      <c r="A994" s="64"/>
      <c r="B994" s="251">
        <v>972</v>
      </c>
      <c r="C994" s="255"/>
      <c r="D994" s="255"/>
      <c r="E994" s="256"/>
      <c r="F994" s="257" t="str">
        <f>IFERROR(VLOOKUP(E994, Z!$A$2:$C$4127, 3, FALSE), "")</f>
        <v/>
      </c>
      <c r="G994" s="258"/>
      <c r="H994" s="255"/>
      <c r="I994" s="255"/>
      <c r="J994" s="256"/>
      <c r="K994" s="259"/>
      <c r="L994" s="260"/>
      <c r="M994" s="253">
        <f t="shared" si="582"/>
        <v>0</v>
      </c>
      <c r="N994" s="261"/>
      <c r="O994" s="260"/>
      <c r="P994" s="253">
        <f t="shared" si="568"/>
        <v>0</v>
      </c>
      <c r="Q994" s="261"/>
      <c r="R994" s="260"/>
      <c r="S994" s="262">
        <f t="shared" si="569"/>
        <v>0</v>
      </c>
      <c r="T994" s="268"/>
      <c r="U994" s="263">
        <f t="shared" si="570"/>
        <v>0</v>
      </c>
      <c r="V994" s="64"/>
      <c r="W994" s="210">
        <f t="shared" si="581"/>
        <v>0</v>
      </c>
      <c r="X994" s="210" t="str">
        <f t="shared" si="571"/>
        <v>-</v>
      </c>
      <c r="Y994" s="210" t="e">
        <f>IF(X994, MATCH(J994, Y!$F$62:$H$62, 0), 0)</f>
        <v>#VALUE!</v>
      </c>
      <c r="Z994" s="210" cm="1">
        <f t="array" ref="Z994">IFERROR(IF($X994, INDEX(Appliances, $W994, $Y994+3), 0), 0)</f>
        <v>0</v>
      </c>
      <c r="AA994" s="64"/>
      <c r="AB994" s="211" t="b">
        <f t="shared" si="583"/>
        <v>0</v>
      </c>
      <c r="AC994" s="211" cm="1">
        <f t="array" ref="AC994">IF($AB994, INDEX(Appliances, $W994, 9), 0)</f>
        <v>0</v>
      </c>
      <c r="AD994" s="211" cm="1">
        <f t="array" ref="AD994">IF($AB994, INDEX(Appliances, $W994, 10), 0)</f>
        <v>0</v>
      </c>
      <c r="AE994" s="212">
        <f t="shared" si="572"/>
        <v>0</v>
      </c>
      <c r="AF994" s="213">
        <f t="shared" si="573"/>
        <v>0</v>
      </c>
      <c r="AG994" s="222" t="str">
        <f t="shared" si="574"/>
        <v>-</v>
      </c>
      <c r="AH994" s="210">
        <f>_xlfn.MAXIFS(Y!$F$61:$J$61, Y!$F$61:$J$61, "&lt;="&amp;AG994)</f>
        <v>0</v>
      </c>
      <c r="AI994" s="210" cm="1">
        <f t="array" ref="AI994">IFERROR(IF(AE994&gt;0, INDEX(Appliances, $W994, MATCH($AH994, Y!$F$61:$J$61, 0)+3),0), 0)</f>
        <v>0</v>
      </c>
      <c r="AJ994" s="64"/>
      <c r="AK994" s="211" t="b">
        <f t="shared" si="584"/>
        <v>0</v>
      </c>
      <c r="AL994" s="211" cm="1">
        <f t="array" ref="AL994">IF($AK994, INDEX(Appliances, $W994, 9), 0)</f>
        <v>0</v>
      </c>
      <c r="AM994" s="211" cm="1">
        <f t="array" ref="AM994">IF($AK994, INDEX(Appliances, $W994, 10), 0)</f>
        <v>0</v>
      </c>
      <c r="AN994" s="212">
        <f t="shared" si="575"/>
        <v>0</v>
      </c>
      <c r="AO994" s="213">
        <f t="shared" si="576"/>
        <v>0</v>
      </c>
      <c r="AP994" s="222" t="str">
        <f t="shared" si="577"/>
        <v>-</v>
      </c>
      <c r="AQ994" s="210">
        <f>_xlfn.MAXIFS(Y!$F$61:$J$61, Y!$F$61:$J$61, "&lt;="&amp;AP994)</f>
        <v>0</v>
      </c>
      <c r="AR994" s="210" cm="1">
        <f t="array" ref="AR994">IFERROR(IF(AN994&gt;0, INDEX(Appliances, $W994, MATCH($AQ994, Y!$F$61:$J$61, 0)+3),0), 0)</f>
        <v>0</v>
      </c>
      <c r="AS994" s="64"/>
      <c r="AT994" s="211" t="b">
        <f t="shared" si="585"/>
        <v>0</v>
      </c>
      <c r="AU994" s="211">
        <f t="shared" si="566"/>
        <v>0</v>
      </c>
      <c r="AV994" s="211">
        <f t="shared" si="567"/>
        <v>0</v>
      </c>
      <c r="AW994" s="212">
        <f t="shared" si="578"/>
        <v>0</v>
      </c>
      <c r="AX994" s="213">
        <f t="shared" si="579"/>
        <v>0</v>
      </c>
      <c r="AY994" s="222" t="str">
        <f t="shared" si="580"/>
        <v>-</v>
      </c>
      <c r="AZ994" s="210">
        <f>_xlfn.MAXIFS(Y!$F$61:$J$61, Y!$F$61:$J$61, "&lt;="&amp;AY994)</f>
        <v>0</v>
      </c>
      <c r="BA994" s="210" cm="1">
        <f t="array" ref="BA994">IFERROR(IF(AW994&gt;0, INDEX(Appliances, $W994, MATCH($AQ994, Y!$F$61:$J$61, 0)+3),0), 0)</f>
        <v>0</v>
      </c>
      <c r="BB994" s="64"/>
    </row>
    <row r="995" spans="1:54" s="264" customFormat="1" ht="12" x14ac:dyDescent="0.2">
      <c r="A995" s="64"/>
      <c r="B995" s="251">
        <v>973</v>
      </c>
      <c r="C995" s="255"/>
      <c r="D995" s="255"/>
      <c r="E995" s="256"/>
      <c r="F995" s="257" t="str">
        <f>IFERROR(VLOOKUP(E995, Z!$A$2:$C$4127, 3, FALSE), "")</f>
        <v/>
      </c>
      <c r="G995" s="258"/>
      <c r="H995" s="255"/>
      <c r="I995" s="255"/>
      <c r="J995" s="256"/>
      <c r="K995" s="259"/>
      <c r="L995" s="260"/>
      <c r="M995" s="253">
        <f t="shared" si="582"/>
        <v>0</v>
      </c>
      <c r="N995" s="261"/>
      <c r="O995" s="260"/>
      <c r="P995" s="253">
        <f t="shared" si="568"/>
        <v>0</v>
      </c>
      <c r="Q995" s="261"/>
      <c r="R995" s="260"/>
      <c r="S995" s="262">
        <f t="shared" si="569"/>
        <v>0</v>
      </c>
      <c r="T995" s="268"/>
      <c r="U995" s="263">
        <f t="shared" si="570"/>
        <v>0</v>
      </c>
      <c r="V995" s="64"/>
      <c r="W995" s="210">
        <f t="shared" si="581"/>
        <v>0</v>
      </c>
      <c r="X995" s="210" t="str">
        <f t="shared" si="571"/>
        <v>-</v>
      </c>
      <c r="Y995" s="210" t="e">
        <f>IF(X995, MATCH(J995, Y!$F$62:$H$62, 0), 0)</f>
        <v>#VALUE!</v>
      </c>
      <c r="Z995" s="210" cm="1">
        <f t="array" ref="Z995">IFERROR(IF($X995, INDEX(Appliances, $W995, $Y995+3), 0), 0)</f>
        <v>0</v>
      </c>
      <c r="AA995" s="64"/>
      <c r="AB995" s="211" t="b">
        <f t="shared" si="583"/>
        <v>0</v>
      </c>
      <c r="AC995" s="211" cm="1">
        <f t="array" ref="AC995">IF($AB995, INDEX(Appliances, $W995, 9), 0)</f>
        <v>0</v>
      </c>
      <c r="AD995" s="211" cm="1">
        <f t="array" ref="AD995">IF($AB995, INDEX(Appliances, $W995, 10), 0)</f>
        <v>0</v>
      </c>
      <c r="AE995" s="212">
        <f t="shared" si="572"/>
        <v>0</v>
      </c>
      <c r="AF995" s="213">
        <f t="shared" si="573"/>
        <v>0</v>
      </c>
      <c r="AG995" s="222" t="str">
        <f t="shared" si="574"/>
        <v>-</v>
      </c>
      <c r="AH995" s="210">
        <f>_xlfn.MAXIFS(Y!$F$61:$J$61, Y!$F$61:$J$61, "&lt;="&amp;AG995)</f>
        <v>0</v>
      </c>
      <c r="AI995" s="210" cm="1">
        <f t="array" ref="AI995">IFERROR(IF(AE995&gt;0, INDEX(Appliances, $W995, MATCH($AH995, Y!$F$61:$J$61, 0)+3),0), 0)</f>
        <v>0</v>
      </c>
      <c r="AJ995" s="64"/>
      <c r="AK995" s="211" t="b">
        <f t="shared" si="584"/>
        <v>0</v>
      </c>
      <c r="AL995" s="211" cm="1">
        <f t="array" ref="AL995">IF($AK995, INDEX(Appliances, $W995, 9), 0)</f>
        <v>0</v>
      </c>
      <c r="AM995" s="211" cm="1">
        <f t="array" ref="AM995">IF($AK995, INDEX(Appliances, $W995, 10), 0)</f>
        <v>0</v>
      </c>
      <c r="AN995" s="212">
        <f t="shared" si="575"/>
        <v>0</v>
      </c>
      <c r="AO995" s="213">
        <f t="shared" si="576"/>
        <v>0</v>
      </c>
      <c r="AP995" s="222" t="str">
        <f t="shared" si="577"/>
        <v>-</v>
      </c>
      <c r="AQ995" s="210">
        <f>_xlfn.MAXIFS(Y!$F$61:$J$61, Y!$F$61:$J$61, "&lt;="&amp;AP995)</f>
        <v>0</v>
      </c>
      <c r="AR995" s="210" cm="1">
        <f t="array" ref="AR995">IFERROR(IF(AN995&gt;0, INDEX(Appliances, $W995, MATCH($AQ995, Y!$F$61:$J$61, 0)+3),0), 0)</f>
        <v>0</v>
      </c>
      <c r="AS995" s="64"/>
      <c r="AT995" s="211" t="b">
        <f t="shared" si="585"/>
        <v>0</v>
      </c>
      <c r="AU995" s="211">
        <f t="shared" si="566"/>
        <v>0</v>
      </c>
      <c r="AV995" s="211">
        <f t="shared" si="567"/>
        <v>0</v>
      </c>
      <c r="AW995" s="212">
        <f t="shared" si="578"/>
        <v>0</v>
      </c>
      <c r="AX995" s="213">
        <f t="shared" si="579"/>
        <v>0</v>
      </c>
      <c r="AY995" s="222" t="str">
        <f t="shared" si="580"/>
        <v>-</v>
      </c>
      <c r="AZ995" s="210">
        <f>_xlfn.MAXIFS(Y!$F$61:$J$61, Y!$F$61:$J$61, "&lt;="&amp;AY995)</f>
        <v>0</v>
      </c>
      <c r="BA995" s="210" cm="1">
        <f t="array" ref="BA995">IFERROR(IF(AW995&gt;0, INDEX(Appliances, $W995, MATCH($AQ995, Y!$F$61:$J$61, 0)+3),0), 0)</f>
        <v>0</v>
      </c>
      <c r="BB995" s="64"/>
    </row>
    <row r="996" spans="1:54" s="264" customFormat="1" ht="12" x14ac:dyDescent="0.2">
      <c r="A996" s="64"/>
      <c r="B996" s="251">
        <v>974</v>
      </c>
      <c r="C996" s="255"/>
      <c r="D996" s="255"/>
      <c r="E996" s="256"/>
      <c r="F996" s="257" t="str">
        <f>IFERROR(VLOOKUP(E996, Z!$A$2:$C$4127, 3, FALSE), "")</f>
        <v/>
      </c>
      <c r="G996" s="258"/>
      <c r="H996" s="255"/>
      <c r="I996" s="255"/>
      <c r="J996" s="256"/>
      <c r="K996" s="259"/>
      <c r="L996" s="260"/>
      <c r="M996" s="253">
        <f t="shared" si="582"/>
        <v>0</v>
      </c>
      <c r="N996" s="261"/>
      <c r="O996" s="260"/>
      <c r="P996" s="253">
        <f t="shared" si="568"/>
        <v>0</v>
      </c>
      <c r="Q996" s="261"/>
      <c r="R996" s="260"/>
      <c r="S996" s="262">
        <f t="shared" si="569"/>
        <v>0</v>
      </c>
      <c r="T996" s="268"/>
      <c r="U996" s="263">
        <f t="shared" si="570"/>
        <v>0</v>
      </c>
      <c r="V996" s="64"/>
      <c r="W996" s="210">
        <f t="shared" si="581"/>
        <v>0</v>
      </c>
      <c r="X996" s="210" t="str">
        <f t="shared" si="571"/>
        <v>-</v>
      </c>
      <c r="Y996" s="210" t="e">
        <f>IF(X996, MATCH(J996, Y!$F$62:$H$62, 0), 0)</f>
        <v>#VALUE!</v>
      </c>
      <c r="Z996" s="210" cm="1">
        <f t="array" ref="Z996">IFERROR(IF($X996, INDEX(Appliances, $W996, $Y996+3), 0), 0)</f>
        <v>0</v>
      </c>
      <c r="AA996" s="64"/>
      <c r="AB996" s="211" t="b">
        <f t="shared" si="583"/>
        <v>0</v>
      </c>
      <c r="AC996" s="211" cm="1">
        <f t="array" ref="AC996">IF($AB996, INDEX(Appliances, $W996, 9), 0)</f>
        <v>0</v>
      </c>
      <c r="AD996" s="211" cm="1">
        <f t="array" ref="AD996">IF($AB996, INDEX(Appliances, $W996, 10), 0)</f>
        <v>0</v>
      </c>
      <c r="AE996" s="212">
        <f t="shared" si="572"/>
        <v>0</v>
      </c>
      <c r="AF996" s="213">
        <f t="shared" si="573"/>
        <v>0</v>
      </c>
      <c r="AG996" s="222" t="str">
        <f t="shared" si="574"/>
        <v>-</v>
      </c>
      <c r="AH996" s="210">
        <f>_xlfn.MAXIFS(Y!$F$61:$J$61, Y!$F$61:$J$61, "&lt;="&amp;AG996)</f>
        <v>0</v>
      </c>
      <c r="AI996" s="210" cm="1">
        <f t="array" ref="AI996">IFERROR(IF(AE996&gt;0, INDEX(Appliances, $W996, MATCH($AH996, Y!$F$61:$J$61, 0)+3),0), 0)</f>
        <v>0</v>
      </c>
      <c r="AJ996" s="64"/>
      <c r="AK996" s="211" t="b">
        <f t="shared" si="584"/>
        <v>0</v>
      </c>
      <c r="AL996" s="211" cm="1">
        <f t="array" ref="AL996">IF($AK996, INDEX(Appliances, $W996, 9), 0)</f>
        <v>0</v>
      </c>
      <c r="AM996" s="211" cm="1">
        <f t="array" ref="AM996">IF($AK996, INDEX(Appliances, $W996, 10), 0)</f>
        <v>0</v>
      </c>
      <c r="AN996" s="212">
        <f t="shared" si="575"/>
        <v>0</v>
      </c>
      <c r="AO996" s="213">
        <f t="shared" si="576"/>
        <v>0</v>
      </c>
      <c r="AP996" s="222" t="str">
        <f t="shared" si="577"/>
        <v>-</v>
      </c>
      <c r="AQ996" s="210">
        <f>_xlfn.MAXIFS(Y!$F$61:$J$61, Y!$F$61:$J$61, "&lt;="&amp;AP996)</f>
        <v>0</v>
      </c>
      <c r="AR996" s="210" cm="1">
        <f t="array" ref="AR996">IFERROR(IF(AN996&gt;0, INDEX(Appliances, $W996, MATCH($AQ996, Y!$F$61:$J$61, 0)+3),0), 0)</f>
        <v>0</v>
      </c>
      <c r="AS996" s="64"/>
      <c r="AT996" s="211" t="b">
        <f t="shared" si="585"/>
        <v>0</v>
      </c>
      <c r="AU996" s="211">
        <f t="shared" si="566"/>
        <v>0</v>
      </c>
      <c r="AV996" s="211">
        <f t="shared" si="567"/>
        <v>0</v>
      </c>
      <c r="AW996" s="212">
        <f t="shared" si="578"/>
        <v>0</v>
      </c>
      <c r="AX996" s="213">
        <f t="shared" si="579"/>
        <v>0</v>
      </c>
      <c r="AY996" s="222" t="str">
        <f t="shared" si="580"/>
        <v>-</v>
      </c>
      <c r="AZ996" s="210">
        <f>_xlfn.MAXIFS(Y!$F$61:$J$61, Y!$F$61:$J$61, "&lt;="&amp;AY996)</f>
        <v>0</v>
      </c>
      <c r="BA996" s="210" cm="1">
        <f t="array" ref="BA996">IFERROR(IF(AW996&gt;0, INDEX(Appliances, $W996, MATCH($AQ996, Y!$F$61:$J$61, 0)+3),0), 0)</f>
        <v>0</v>
      </c>
      <c r="BB996" s="64"/>
    </row>
    <row r="997" spans="1:54" s="264" customFormat="1" ht="12" x14ac:dyDescent="0.2">
      <c r="A997" s="64"/>
      <c r="B997" s="251">
        <v>975</v>
      </c>
      <c r="C997" s="255"/>
      <c r="D997" s="255"/>
      <c r="E997" s="256"/>
      <c r="F997" s="257" t="str">
        <f>IFERROR(VLOOKUP(E997, Z!$A$2:$C$4127, 3, FALSE), "")</f>
        <v/>
      </c>
      <c r="G997" s="258"/>
      <c r="H997" s="255"/>
      <c r="I997" s="255"/>
      <c r="J997" s="256"/>
      <c r="K997" s="259"/>
      <c r="L997" s="260"/>
      <c r="M997" s="253">
        <f t="shared" si="582"/>
        <v>0</v>
      </c>
      <c r="N997" s="261"/>
      <c r="O997" s="260"/>
      <c r="P997" s="253">
        <f t="shared" si="568"/>
        <v>0</v>
      </c>
      <c r="Q997" s="261"/>
      <c r="R997" s="260"/>
      <c r="S997" s="262">
        <f t="shared" si="569"/>
        <v>0</v>
      </c>
      <c r="T997" s="268"/>
      <c r="U997" s="263">
        <f t="shared" si="570"/>
        <v>0</v>
      </c>
      <c r="V997" s="64"/>
      <c r="W997" s="210">
        <f t="shared" si="581"/>
        <v>0</v>
      </c>
      <c r="X997" s="210" t="str">
        <f t="shared" si="571"/>
        <v>-</v>
      </c>
      <c r="Y997" s="210" t="e">
        <f>IF(X997, MATCH(J997, Y!$F$62:$H$62, 0), 0)</f>
        <v>#VALUE!</v>
      </c>
      <c r="Z997" s="210" cm="1">
        <f t="array" ref="Z997">IFERROR(IF($X997, INDEX(Appliances, $W997, $Y997+3), 0), 0)</f>
        <v>0</v>
      </c>
      <c r="AA997" s="64"/>
      <c r="AB997" s="211" t="b">
        <f t="shared" si="583"/>
        <v>0</v>
      </c>
      <c r="AC997" s="211" cm="1">
        <f t="array" ref="AC997">IF($AB997, INDEX(Appliances, $W997, 9), 0)</f>
        <v>0</v>
      </c>
      <c r="AD997" s="211" cm="1">
        <f t="array" ref="AD997">IF($AB997, INDEX(Appliances, $W997, 10), 0)</f>
        <v>0</v>
      </c>
      <c r="AE997" s="212">
        <f t="shared" si="572"/>
        <v>0</v>
      </c>
      <c r="AF997" s="213">
        <f t="shared" si="573"/>
        <v>0</v>
      </c>
      <c r="AG997" s="222" t="str">
        <f t="shared" si="574"/>
        <v>-</v>
      </c>
      <c r="AH997" s="210">
        <f>_xlfn.MAXIFS(Y!$F$61:$J$61, Y!$F$61:$J$61, "&lt;="&amp;AG997)</f>
        <v>0</v>
      </c>
      <c r="AI997" s="210" cm="1">
        <f t="array" ref="AI997">IFERROR(IF(AE997&gt;0, INDEX(Appliances, $W997, MATCH($AH997, Y!$F$61:$J$61, 0)+3),0), 0)</f>
        <v>0</v>
      </c>
      <c r="AJ997" s="64"/>
      <c r="AK997" s="211" t="b">
        <f t="shared" si="584"/>
        <v>0</v>
      </c>
      <c r="AL997" s="211" cm="1">
        <f t="array" ref="AL997">IF($AK997, INDEX(Appliances, $W997, 9), 0)</f>
        <v>0</v>
      </c>
      <c r="AM997" s="211" cm="1">
        <f t="array" ref="AM997">IF($AK997, INDEX(Appliances, $W997, 10), 0)</f>
        <v>0</v>
      </c>
      <c r="AN997" s="212">
        <f t="shared" si="575"/>
        <v>0</v>
      </c>
      <c r="AO997" s="213">
        <f t="shared" si="576"/>
        <v>0</v>
      </c>
      <c r="AP997" s="222" t="str">
        <f t="shared" si="577"/>
        <v>-</v>
      </c>
      <c r="AQ997" s="210">
        <f>_xlfn.MAXIFS(Y!$F$61:$J$61, Y!$F$61:$J$61, "&lt;="&amp;AP997)</f>
        <v>0</v>
      </c>
      <c r="AR997" s="210" cm="1">
        <f t="array" ref="AR997">IFERROR(IF(AN997&gt;0, INDEX(Appliances, $W997, MATCH($AQ997, Y!$F$61:$J$61, 0)+3),0), 0)</f>
        <v>0</v>
      </c>
      <c r="AS997" s="64"/>
      <c r="AT997" s="211" t="b">
        <f t="shared" si="585"/>
        <v>0</v>
      </c>
      <c r="AU997" s="211">
        <f t="shared" si="566"/>
        <v>0</v>
      </c>
      <c r="AV997" s="211">
        <f t="shared" si="567"/>
        <v>0</v>
      </c>
      <c r="AW997" s="212">
        <f t="shared" si="578"/>
        <v>0</v>
      </c>
      <c r="AX997" s="213">
        <f t="shared" si="579"/>
        <v>0</v>
      </c>
      <c r="AY997" s="222" t="str">
        <f t="shared" si="580"/>
        <v>-</v>
      </c>
      <c r="AZ997" s="210">
        <f>_xlfn.MAXIFS(Y!$F$61:$J$61, Y!$F$61:$J$61, "&lt;="&amp;AY997)</f>
        <v>0</v>
      </c>
      <c r="BA997" s="210" cm="1">
        <f t="array" ref="BA997">IFERROR(IF(AW997&gt;0, INDEX(Appliances, $W997, MATCH($AQ997, Y!$F$61:$J$61, 0)+3),0), 0)</f>
        <v>0</v>
      </c>
      <c r="BB997" s="64"/>
    </row>
    <row r="998" spans="1:54" s="264" customFormat="1" ht="12" x14ac:dyDescent="0.2">
      <c r="A998" s="64"/>
      <c r="B998" s="251">
        <v>976</v>
      </c>
      <c r="C998" s="255"/>
      <c r="D998" s="255"/>
      <c r="E998" s="256"/>
      <c r="F998" s="257" t="str">
        <f>IFERROR(VLOOKUP(E998, Z!$A$2:$C$4127, 3, FALSE), "")</f>
        <v/>
      </c>
      <c r="G998" s="258"/>
      <c r="H998" s="255"/>
      <c r="I998" s="255"/>
      <c r="J998" s="256"/>
      <c r="K998" s="259"/>
      <c r="L998" s="260"/>
      <c r="M998" s="253">
        <f t="shared" si="582"/>
        <v>0</v>
      </c>
      <c r="N998" s="261"/>
      <c r="O998" s="260"/>
      <c r="P998" s="253">
        <f t="shared" si="568"/>
        <v>0</v>
      </c>
      <c r="Q998" s="261"/>
      <c r="R998" s="260"/>
      <c r="S998" s="262">
        <f t="shared" si="569"/>
        <v>0</v>
      </c>
      <c r="T998" s="268"/>
      <c r="U998" s="263">
        <f t="shared" si="570"/>
        <v>0</v>
      </c>
      <c r="V998" s="64"/>
      <c r="W998" s="210">
        <f t="shared" si="581"/>
        <v>0</v>
      </c>
      <c r="X998" s="210" t="str">
        <f t="shared" si="571"/>
        <v>-</v>
      </c>
      <c r="Y998" s="210" t="e">
        <f>IF(X998, MATCH(J998, Y!$F$62:$H$62, 0), 0)</f>
        <v>#VALUE!</v>
      </c>
      <c r="Z998" s="210" cm="1">
        <f t="array" ref="Z998">IFERROR(IF($X998, INDEX(Appliances, $W998, $Y998+3), 0), 0)</f>
        <v>0</v>
      </c>
      <c r="AA998" s="64"/>
      <c r="AB998" s="211" t="b">
        <f t="shared" si="583"/>
        <v>0</v>
      </c>
      <c r="AC998" s="211" cm="1">
        <f t="array" ref="AC998">IF($AB998, INDEX(Appliances, $W998, 9), 0)</f>
        <v>0</v>
      </c>
      <c r="AD998" s="211" cm="1">
        <f t="array" ref="AD998">IF($AB998, INDEX(Appliances, $W998, 10), 0)</f>
        <v>0</v>
      </c>
      <c r="AE998" s="212">
        <f t="shared" si="572"/>
        <v>0</v>
      </c>
      <c r="AF998" s="213">
        <f t="shared" si="573"/>
        <v>0</v>
      </c>
      <c r="AG998" s="222" t="str">
        <f t="shared" si="574"/>
        <v>-</v>
      </c>
      <c r="AH998" s="210">
        <f>_xlfn.MAXIFS(Y!$F$61:$J$61, Y!$F$61:$J$61, "&lt;="&amp;AG998)</f>
        <v>0</v>
      </c>
      <c r="AI998" s="210" cm="1">
        <f t="array" ref="AI998">IFERROR(IF(AE998&gt;0, INDEX(Appliances, $W998, MATCH($AH998, Y!$F$61:$J$61, 0)+3),0), 0)</f>
        <v>0</v>
      </c>
      <c r="AJ998" s="64"/>
      <c r="AK998" s="211" t="b">
        <f t="shared" si="584"/>
        <v>0</v>
      </c>
      <c r="AL998" s="211" cm="1">
        <f t="array" ref="AL998">IF($AK998, INDEX(Appliances, $W998, 9), 0)</f>
        <v>0</v>
      </c>
      <c r="AM998" s="211" cm="1">
        <f t="array" ref="AM998">IF($AK998, INDEX(Appliances, $W998, 10), 0)</f>
        <v>0</v>
      </c>
      <c r="AN998" s="212">
        <f t="shared" si="575"/>
        <v>0</v>
      </c>
      <c r="AO998" s="213">
        <f t="shared" si="576"/>
        <v>0</v>
      </c>
      <c r="AP998" s="222" t="str">
        <f t="shared" si="577"/>
        <v>-</v>
      </c>
      <c r="AQ998" s="210">
        <f>_xlfn.MAXIFS(Y!$F$61:$J$61, Y!$F$61:$J$61, "&lt;="&amp;AP998)</f>
        <v>0</v>
      </c>
      <c r="AR998" s="210" cm="1">
        <f t="array" ref="AR998">IFERROR(IF(AN998&gt;0, INDEX(Appliances, $W998, MATCH($AQ998, Y!$F$61:$J$61, 0)+3),0), 0)</f>
        <v>0</v>
      </c>
      <c r="AS998" s="64"/>
      <c r="AT998" s="211" t="b">
        <f t="shared" si="585"/>
        <v>0</v>
      </c>
      <c r="AU998" s="211">
        <f t="shared" si="566"/>
        <v>0</v>
      </c>
      <c r="AV998" s="211">
        <f t="shared" si="567"/>
        <v>0</v>
      </c>
      <c r="AW998" s="212">
        <f t="shared" si="578"/>
        <v>0</v>
      </c>
      <c r="AX998" s="213">
        <f t="shared" si="579"/>
        <v>0</v>
      </c>
      <c r="AY998" s="222" t="str">
        <f t="shared" si="580"/>
        <v>-</v>
      </c>
      <c r="AZ998" s="210">
        <f>_xlfn.MAXIFS(Y!$F$61:$J$61, Y!$F$61:$J$61, "&lt;="&amp;AY998)</f>
        <v>0</v>
      </c>
      <c r="BA998" s="210" cm="1">
        <f t="array" ref="BA998">IFERROR(IF(AW998&gt;0, INDEX(Appliances, $W998, MATCH($AQ998, Y!$F$61:$J$61, 0)+3),0), 0)</f>
        <v>0</v>
      </c>
      <c r="BB998" s="64"/>
    </row>
    <row r="999" spans="1:54" s="264" customFormat="1" ht="12" x14ac:dyDescent="0.2">
      <c r="A999" s="64"/>
      <c r="B999" s="251">
        <v>977</v>
      </c>
      <c r="C999" s="255"/>
      <c r="D999" s="255"/>
      <c r="E999" s="256"/>
      <c r="F999" s="257" t="str">
        <f>IFERROR(VLOOKUP(E999, Z!$A$2:$C$4127, 3, FALSE), "")</f>
        <v/>
      </c>
      <c r="G999" s="258"/>
      <c r="H999" s="255"/>
      <c r="I999" s="255"/>
      <c r="J999" s="256"/>
      <c r="K999" s="259"/>
      <c r="L999" s="260"/>
      <c r="M999" s="253">
        <f t="shared" si="582"/>
        <v>0</v>
      </c>
      <c r="N999" s="261"/>
      <c r="O999" s="260"/>
      <c r="P999" s="253">
        <f t="shared" si="568"/>
        <v>0</v>
      </c>
      <c r="Q999" s="261"/>
      <c r="R999" s="260"/>
      <c r="S999" s="262">
        <f t="shared" si="569"/>
        <v>0</v>
      </c>
      <c r="T999" s="268"/>
      <c r="U999" s="263">
        <f t="shared" si="570"/>
        <v>0</v>
      </c>
      <c r="V999" s="64"/>
      <c r="W999" s="210">
        <f t="shared" si="581"/>
        <v>0</v>
      </c>
      <c r="X999" s="210" t="str">
        <f t="shared" si="571"/>
        <v>-</v>
      </c>
      <c r="Y999" s="210" t="e">
        <f>IF(X999, MATCH(J999, Y!$F$62:$H$62, 0), 0)</f>
        <v>#VALUE!</v>
      </c>
      <c r="Z999" s="210" cm="1">
        <f t="array" ref="Z999">IFERROR(IF($X999, INDEX(Appliances, $W999, $Y999+3), 0), 0)</f>
        <v>0</v>
      </c>
      <c r="AA999" s="64"/>
      <c r="AB999" s="211" t="b">
        <f t="shared" si="583"/>
        <v>0</v>
      </c>
      <c r="AC999" s="211" cm="1">
        <f t="array" ref="AC999">IF($AB999, INDEX(Appliances, $W999, 9), 0)</f>
        <v>0</v>
      </c>
      <c r="AD999" s="211" cm="1">
        <f t="array" ref="AD999">IF($AB999, INDEX(Appliances, $W999, 10), 0)</f>
        <v>0</v>
      </c>
      <c r="AE999" s="212">
        <f t="shared" si="572"/>
        <v>0</v>
      </c>
      <c r="AF999" s="213">
        <f t="shared" si="573"/>
        <v>0</v>
      </c>
      <c r="AG999" s="222" t="str">
        <f t="shared" si="574"/>
        <v>-</v>
      </c>
      <c r="AH999" s="210">
        <f>_xlfn.MAXIFS(Y!$F$61:$J$61, Y!$F$61:$J$61, "&lt;="&amp;AG999)</f>
        <v>0</v>
      </c>
      <c r="AI999" s="210" cm="1">
        <f t="array" ref="AI999">IFERROR(IF(AE999&gt;0, INDEX(Appliances, $W999, MATCH($AH999, Y!$F$61:$J$61, 0)+3),0), 0)</f>
        <v>0</v>
      </c>
      <c r="AJ999" s="64"/>
      <c r="AK999" s="211" t="b">
        <f t="shared" si="584"/>
        <v>0</v>
      </c>
      <c r="AL999" s="211" cm="1">
        <f t="array" ref="AL999">IF($AK999, INDEX(Appliances, $W999, 9), 0)</f>
        <v>0</v>
      </c>
      <c r="AM999" s="211" cm="1">
        <f t="array" ref="AM999">IF($AK999, INDEX(Appliances, $W999, 10), 0)</f>
        <v>0</v>
      </c>
      <c r="AN999" s="212">
        <f t="shared" si="575"/>
        <v>0</v>
      </c>
      <c r="AO999" s="213">
        <f t="shared" si="576"/>
        <v>0</v>
      </c>
      <c r="AP999" s="222" t="str">
        <f t="shared" si="577"/>
        <v>-</v>
      </c>
      <c r="AQ999" s="210">
        <f>_xlfn.MAXIFS(Y!$F$61:$J$61, Y!$F$61:$J$61, "&lt;="&amp;AP999)</f>
        <v>0</v>
      </c>
      <c r="AR999" s="210" cm="1">
        <f t="array" ref="AR999">IFERROR(IF(AN999&gt;0, INDEX(Appliances, $W999, MATCH($AQ999, Y!$F$61:$J$61, 0)+3),0), 0)</f>
        <v>0</v>
      </c>
      <c r="AS999" s="64"/>
      <c r="AT999" s="211" t="b">
        <f t="shared" si="585"/>
        <v>0</v>
      </c>
      <c r="AU999" s="211">
        <f t="shared" si="566"/>
        <v>0</v>
      </c>
      <c r="AV999" s="211">
        <f t="shared" si="567"/>
        <v>0</v>
      </c>
      <c r="AW999" s="212">
        <f t="shared" si="578"/>
        <v>0</v>
      </c>
      <c r="AX999" s="213">
        <f t="shared" si="579"/>
        <v>0</v>
      </c>
      <c r="AY999" s="222" t="str">
        <f t="shared" si="580"/>
        <v>-</v>
      </c>
      <c r="AZ999" s="210">
        <f>_xlfn.MAXIFS(Y!$F$61:$J$61, Y!$F$61:$J$61, "&lt;="&amp;AY999)</f>
        <v>0</v>
      </c>
      <c r="BA999" s="210" cm="1">
        <f t="array" ref="BA999">IFERROR(IF(AW999&gt;0, INDEX(Appliances, $W999, MATCH($AQ999, Y!$F$61:$J$61, 0)+3),0), 0)</f>
        <v>0</v>
      </c>
      <c r="BB999" s="64"/>
    </row>
    <row r="1000" spans="1:54" s="264" customFormat="1" ht="12" x14ac:dyDescent="0.2">
      <c r="A1000" s="64"/>
      <c r="B1000" s="251">
        <v>978</v>
      </c>
      <c r="C1000" s="255"/>
      <c r="D1000" s="255"/>
      <c r="E1000" s="256"/>
      <c r="F1000" s="257" t="str">
        <f>IFERROR(VLOOKUP(E1000, Z!$A$2:$C$4127, 3, FALSE), "")</f>
        <v/>
      </c>
      <c r="G1000" s="258"/>
      <c r="H1000" s="255"/>
      <c r="I1000" s="255"/>
      <c r="J1000" s="256"/>
      <c r="K1000" s="259"/>
      <c r="L1000" s="260"/>
      <c r="M1000" s="253">
        <f t="shared" si="582"/>
        <v>0</v>
      </c>
      <c r="N1000" s="261"/>
      <c r="O1000" s="260"/>
      <c r="P1000" s="253">
        <f t="shared" si="568"/>
        <v>0</v>
      </c>
      <c r="Q1000" s="261"/>
      <c r="R1000" s="260"/>
      <c r="S1000" s="262">
        <f t="shared" si="569"/>
        <v>0</v>
      </c>
      <c r="T1000" s="268"/>
      <c r="U1000" s="263">
        <f t="shared" si="570"/>
        <v>0</v>
      </c>
      <c r="V1000" s="64"/>
      <c r="W1000" s="210">
        <f t="shared" si="581"/>
        <v>0</v>
      </c>
      <c r="X1000" s="210" t="str">
        <f t="shared" si="571"/>
        <v>-</v>
      </c>
      <c r="Y1000" s="210" t="e">
        <f>IF(X1000, MATCH(J1000, Y!$F$62:$H$62, 0), 0)</f>
        <v>#VALUE!</v>
      </c>
      <c r="Z1000" s="210" cm="1">
        <f t="array" ref="Z1000">IFERROR(IF($X1000, INDEX(Appliances, $W1000, $Y1000+3), 0), 0)</f>
        <v>0</v>
      </c>
      <c r="AA1000" s="64"/>
      <c r="AB1000" s="211" t="b">
        <f t="shared" si="583"/>
        <v>0</v>
      </c>
      <c r="AC1000" s="211" cm="1">
        <f t="array" ref="AC1000">IF($AB1000, INDEX(Appliances, $W1000, 9), 0)</f>
        <v>0</v>
      </c>
      <c r="AD1000" s="211" cm="1">
        <f t="array" ref="AD1000">IF($AB1000, INDEX(Appliances, $W1000, 10), 0)</f>
        <v>0</v>
      </c>
      <c r="AE1000" s="212">
        <f t="shared" si="572"/>
        <v>0</v>
      </c>
      <c r="AF1000" s="213">
        <f t="shared" si="573"/>
        <v>0</v>
      </c>
      <c r="AG1000" s="222" t="str">
        <f t="shared" si="574"/>
        <v>-</v>
      </c>
      <c r="AH1000" s="210">
        <f>_xlfn.MAXIFS(Y!$F$61:$J$61, Y!$F$61:$J$61, "&lt;="&amp;AG1000)</f>
        <v>0</v>
      </c>
      <c r="AI1000" s="210" cm="1">
        <f t="array" ref="AI1000">IFERROR(IF(AE1000&gt;0, INDEX(Appliances, $W1000, MATCH($AH1000, Y!$F$61:$J$61, 0)+3),0), 0)</f>
        <v>0</v>
      </c>
      <c r="AJ1000" s="64"/>
      <c r="AK1000" s="211" t="b">
        <f t="shared" si="584"/>
        <v>0</v>
      </c>
      <c r="AL1000" s="211" cm="1">
        <f t="array" ref="AL1000">IF($AK1000, INDEX(Appliances, $W1000, 9), 0)</f>
        <v>0</v>
      </c>
      <c r="AM1000" s="211" cm="1">
        <f t="array" ref="AM1000">IF($AK1000, INDEX(Appliances, $W1000, 10), 0)</f>
        <v>0</v>
      </c>
      <c r="AN1000" s="212">
        <f t="shared" si="575"/>
        <v>0</v>
      </c>
      <c r="AO1000" s="213">
        <f t="shared" si="576"/>
        <v>0</v>
      </c>
      <c r="AP1000" s="222" t="str">
        <f t="shared" si="577"/>
        <v>-</v>
      </c>
      <c r="AQ1000" s="210">
        <f>_xlfn.MAXIFS(Y!$F$61:$J$61, Y!$F$61:$J$61, "&lt;="&amp;AP1000)</f>
        <v>0</v>
      </c>
      <c r="AR1000" s="210" cm="1">
        <f t="array" ref="AR1000">IFERROR(IF(AN1000&gt;0, INDEX(Appliances, $W1000, MATCH($AQ1000, Y!$F$61:$J$61, 0)+3),0), 0)</f>
        <v>0</v>
      </c>
      <c r="AS1000" s="64"/>
      <c r="AT1000" s="211" t="b">
        <f t="shared" si="585"/>
        <v>0</v>
      </c>
      <c r="AU1000" s="211">
        <f t="shared" si="566"/>
        <v>0</v>
      </c>
      <c r="AV1000" s="211">
        <f t="shared" si="567"/>
        <v>0</v>
      </c>
      <c r="AW1000" s="212">
        <f t="shared" si="578"/>
        <v>0</v>
      </c>
      <c r="AX1000" s="213">
        <f t="shared" si="579"/>
        <v>0</v>
      </c>
      <c r="AY1000" s="222" t="str">
        <f t="shared" si="580"/>
        <v>-</v>
      </c>
      <c r="AZ1000" s="210">
        <f>_xlfn.MAXIFS(Y!$F$61:$J$61, Y!$F$61:$J$61, "&lt;="&amp;AY1000)</f>
        <v>0</v>
      </c>
      <c r="BA1000" s="210" cm="1">
        <f t="array" ref="BA1000">IFERROR(IF(AW1000&gt;0, INDEX(Appliances, $W1000, MATCH($AQ1000, Y!$F$61:$J$61, 0)+3),0), 0)</f>
        <v>0</v>
      </c>
      <c r="BB1000" s="64"/>
    </row>
    <row r="1001" spans="1:54" s="264" customFormat="1" ht="12" x14ac:dyDescent="0.2">
      <c r="A1001" s="64"/>
      <c r="B1001" s="251">
        <v>979</v>
      </c>
      <c r="C1001" s="255"/>
      <c r="D1001" s="255"/>
      <c r="E1001" s="256"/>
      <c r="F1001" s="257" t="str">
        <f>IFERROR(VLOOKUP(E1001, Z!$A$2:$C$4127, 3, FALSE), "")</f>
        <v/>
      </c>
      <c r="G1001" s="258"/>
      <c r="H1001" s="255"/>
      <c r="I1001" s="255"/>
      <c r="J1001" s="256"/>
      <c r="K1001" s="259"/>
      <c r="L1001" s="260"/>
      <c r="M1001" s="253">
        <f t="shared" si="582"/>
        <v>0</v>
      </c>
      <c r="N1001" s="261"/>
      <c r="O1001" s="260"/>
      <c r="P1001" s="253">
        <f t="shared" si="568"/>
        <v>0</v>
      </c>
      <c r="Q1001" s="261"/>
      <c r="R1001" s="260"/>
      <c r="S1001" s="262">
        <f t="shared" si="569"/>
        <v>0</v>
      </c>
      <c r="T1001" s="268"/>
      <c r="U1001" s="263">
        <f t="shared" si="570"/>
        <v>0</v>
      </c>
      <c r="V1001" s="64"/>
      <c r="W1001" s="210">
        <f t="shared" si="581"/>
        <v>0</v>
      </c>
      <c r="X1001" s="210" t="str">
        <f t="shared" si="571"/>
        <v>-</v>
      </c>
      <c r="Y1001" s="210" t="e">
        <f>IF(X1001, MATCH(J1001, Y!$F$62:$H$62, 0), 0)</f>
        <v>#VALUE!</v>
      </c>
      <c r="Z1001" s="210" cm="1">
        <f t="array" ref="Z1001">IFERROR(IF($X1001, INDEX(Appliances, $W1001, $Y1001+3), 0), 0)</f>
        <v>0</v>
      </c>
      <c r="AA1001" s="64"/>
      <c r="AB1001" s="211" t="b">
        <f t="shared" si="583"/>
        <v>0</v>
      </c>
      <c r="AC1001" s="211" cm="1">
        <f t="array" ref="AC1001">IF($AB1001, INDEX(Appliances, $W1001, 9), 0)</f>
        <v>0</v>
      </c>
      <c r="AD1001" s="211" cm="1">
        <f t="array" ref="AD1001">IF($AB1001, INDEX(Appliances, $W1001, 10), 0)</f>
        <v>0</v>
      </c>
      <c r="AE1001" s="212">
        <f t="shared" si="572"/>
        <v>0</v>
      </c>
      <c r="AF1001" s="213">
        <f t="shared" si="573"/>
        <v>0</v>
      </c>
      <c r="AG1001" s="222" t="str">
        <f t="shared" si="574"/>
        <v>-</v>
      </c>
      <c r="AH1001" s="210">
        <f>_xlfn.MAXIFS(Y!$F$61:$J$61, Y!$F$61:$J$61, "&lt;="&amp;AG1001)</f>
        <v>0</v>
      </c>
      <c r="AI1001" s="210" cm="1">
        <f t="array" ref="AI1001">IFERROR(IF(AE1001&gt;0, INDEX(Appliances, $W1001, MATCH($AH1001, Y!$F$61:$J$61, 0)+3),0), 0)</f>
        <v>0</v>
      </c>
      <c r="AJ1001" s="64"/>
      <c r="AK1001" s="211" t="b">
        <f t="shared" si="584"/>
        <v>0</v>
      </c>
      <c r="AL1001" s="211" cm="1">
        <f t="array" ref="AL1001">IF($AK1001, INDEX(Appliances, $W1001, 9), 0)</f>
        <v>0</v>
      </c>
      <c r="AM1001" s="211" cm="1">
        <f t="array" ref="AM1001">IF($AK1001, INDEX(Appliances, $W1001, 10), 0)</f>
        <v>0</v>
      </c>
      <c r="AN1001" s="212">
        <f t="shared" si="575"/>
        <v>0</v>
      </c>
      <c r="AO1001" s="213">
        <f t="shared" si="576"/>
        <v>0</v>
      </c>
      <c r="AP1001" s="222" t="str">
        <f t="shared" si="577"/>
        <v>-</v>
      </c>
      <c r="AQ1001" s="210">
        <f>_xlfn.MAXIFS(Y!$F$61:$J$61, Y!$F$61:$J$61, "&lt;="&amp;AP1001)</f>
        <v>0</v>
      </c>
      <c r="AR1001" s="210" cm="1">
        <f t="array" ref="AR1001">IFERROR(IF(AN1001&gt;0, INDEX(Appliances, $W1001, MATCH($AQ1001, Y!$F$61:$J$61, 0)+3),0), 0)</f>
        <v>0</v>
      </c>
      <c r="AS1001" s="64"/>
      <c r="AT1001" s="211" t="b">
        <f t="shared" si="585"/>
        <v>0</v>
      </c>
      <c r="AU1001" s="211">
        <f t="shared" si="566"/>
        <v>0</v>
      </c>
      <c r="AV1001" s="211">
        <f t="shared" si="567"/>
        <v>0</v>
      </c>
      <c r="AW1001" s="212">
        <f t="shared" si="578"/>
        <v>0</v>
      </c>
      <c r="AX1001" s="213">
        <f t="shared" si="579"/>
        <v>0</v>
      </c>
      <c r="AY1001" s="222" t="str">
        <f t="shared" si="580"/>
        <v>-</v>
      </c>
      <c r="AZ1001" s="210">
        <f>_xlfn.MAXIFS(Y!$F$61:$J$61, Y!$F$61:$J$61, "&lt;="&amp;AY1001)</f>
        <v>0</v>
      </c>
      <c r="BA1001" s="210" cm="1">
        <f t="array" ref="BA1001">IFERROR(IF(AW1001&gt;0, INDEX(Appliances, $W1001, MATCH($AQ1001, Y!$F$61:$J$61, 0)+3),0), 0)</f>
        <v>0</v>
      </c>
      <c r="BB1001" s="64"/>
    </row>
    <row r="1002" spans="1:54" s="264" customFormat="1" ht="12" x14ac:dyDescent="0.2">
      <c r="A1002" s="64"/>
      <c r="B1002" s="251">
        <v>980</v>
      </c>
      <c r="C1002" s="255"/>
      <c r="D1002" s="255"/>
      <c r="E1002" s="256"/>
      <c r="F1002" s="257" t="str">
        <f>IFERROR(VLOOKUP(E1002, Z!$A$2:$C$4127, 3, FALSE), "")</f>
        <v/>
      </c>
      <c r="G1002" s="258"/>
      <c r="H1002" s="255"/>
      <c r="I1002" s="255"/>
      <c r="J1002" s="256"/>
      <c r="K1002" s="259"/>
      <c r="L1002" s="260"/>
      <c r="M1002" s="253">
        <f t="shared" si="582"/>
        <v>0</v>
      </c>
      <c r="N1002" s="261"/>
      <c r="O1002" s="260"/>
      <c r="P1002" s="253">
        <f t="shared" si="568"/>
        <v>0</v>
      </c>
      <c r="Q1002" s="261"/>
      <c r="R1002" s="260"/>
      <c r="S1002" s="262">
        <f t="shared" si="569"/>
        <v>0</v>
      </c>
      <c r="T1002" s="268"/>
      <c r="U1002" s="263">
        <f t="shared" si="570"/>
        <v>0</v>
      </c>
      <c r="V1002" s="64"/>
      <c r="W1002" s="210">
        <f t="shared" si="581"/>
        <v>0</v>
      </c>
      <c r="X1002" s="210" t="str">
        <f t="shared" si="571"/>
        <v>-</v>
      </c>
      <c r="Y1002" s="210" t="e">
        <f>IF(X1002, MATCH(J1002, Y!$F$62:$H$62, 0), 0)</f>
        <v>#VALUE!</v>
      </c>
      <c r="Z1002" s="210" cm="1">
        <f t="array" ref="Z1002">IFERROR(IF($X1002, INDEX(Appliances, $W1002, $Y1002+3), 0), 0)</f>
        <v>0</v>
      </c>
      <c r="AA1002" s="64"/>
      <c r="AB1002" s="211" t="b">
        <f t="shared" si="583"/>
        <v>0</v>
      </c>
      <c r="AC1002" s="211" cm="1">
        <f t="array" ref="AC1002">IF($AB1002, INDEX(Appliances, $W1002, 9), 0)</f>
        <v>0</v>
      </c>
      <c r="AD1002" s="211" cm="1">
        <f t="array" ref="AD1002">IF($AB1002, INDEX(Appliances, $W1002, 10), 0)</f>
        <v>0</v>
      </c>
      <c r="AE1002" s="212">
        <f t="shared" si="572"/>
        <v>0</v>
      </c>
      <c r="AF1002" s="213">
        <f t="shared" si="573"/>
        <v>0</v>
      </c>
      <c r="AG1002" s="222" t="str">
        <f t="shared" si="574"/>
        <v>-</v>
      </c>
      <c r="AH1002" s="210">
        <f>_xlfn.MAXIFS(Y!$F$61:$J$61, Y!$F$61:$J$61, "&lt;="&amp;AG1002)</f>
        <v>0</v>
      </c>
      <c r="AI1002" s="210" cm="1">
        <f t="array" ref="AI1002">IFERROR(IF(AE1002&gt;0, INDEX(Appliances, $W1002, MATCH($AH1002, Y!$F$61:$J$61, 0)+3),0), 0)</f>
        <v>0</v>
      </c>
      <c r="AJ1002" s="64"/>
      <c r="AK1002" s="211" t="b">
        <f t="shared" si="584"/>
        <v>0</v>
      </c>
      <c r="AL1002" s="211" cm="1">
        <f t="array" ref="AL1002">IF($AK1002, INDEX(Appliances, $W1002, 9), 0)</f>
        <v>0</v>
      </c>
      <c r="AM1002" s="211" cm="1">
        <f t="array" ref="AM1002">IF($AK1002, INDEX(Appliances, $W1002, 10), 0)</f>
        <v>0</v>
      </c>
      <c r="AN1002" s="212">
        <f t="shared" si="575"/>
        <v>0</v>
      </c>
      <c r="AO1002" s="213">
        <f t="shared" si="576"/>
        <v>0</v>
      </c>
      <c r="AP1002" s="222" t="str">
        <f t="shared" si="577"/>
        <v>-</v>
      </c>
      <c r="AQ1002" s="210">
        <f>_xlfn.MAXIFS(Y!$F$61:$J$61, Y!$F$61:$J$61, "&lt;="&amp;AP1002)</f>
        <v>0</v>
      </c>
      <c r="AR1002" s="210" cm="1">
        <f t="array" ref="AR1002">IFERROR(IF(AN1002&gt;0, INDEX(Appliances, $W1002, MATCH($AQ1002, Y!$F$61:$J$61, 0)+3),0), 0)</f>
        <v>0</v>
      </c>
      <c r="AS1002" s="64"/>
      <c r="AT1002" s="211" t="b">
        <f t="shared" si="585"/>
        <v>0</v>
      </c>
      <c r="AU1002" s="211">
        <f t="shared" si="566"/>
        <v>0</v>
      </c>
      <c r="AV1002" s="211">
        <f t="shared" si="567"/>
        <v>0</v>
      </c>
      <c r="AW1002" s="212">
        <f t="shared" si="578"/>
        <v>0</v>
      </c>
      <c r="AX1002" s="213">
        <f t="shared" si="579"/>
        <v>0</v>
      </c>
      <c r="AY1002" s="222" t="str">
        <f t="shared" si="580"/>
        <v>-</v>
      </c>
      <c r="AZ1002" s="210">
        <f>_xlfn.MAXIFS(Y!$F$61:$J$61, Y!$F$61:$J$61, "&lt;="&amp;AY1002)</f>
        <v>0</v>
      </c>
      <c r="BA1002" s="210" cm="1">
        <f t="array" ref="BA1002">IFERROR(IF(AW1002&gt;0, INDEX(Appliances, $W1002, MATCH($AQ1002, Y!$F$61:$J$61, 0)+3),0), 0)</f>
        <v>0</v>
      </c>
      <c r="BB1002" s="64"/>
    </row>
    <row r="1003" spans="1:54" s="264" customFormat="1" ht="12" x14ac:dyDescent="0.2">
      <c r="A1003" s="64"/>
      <c r="B1003" s="251">
        <v>981</v>
      </c>
      <c r="C1003" s="255"/>
      <c r="D1003" s="255"/>
      <c r="E1003" s="256"/>
      <c r="F1003" s="257" t="str">
        <f>IFERROR(VLOOKUP(E1003, Z!$A$2:$C$4127, 3, FALSE), "")</f>
        <v/>
      </c>
      <c r="G1003" s="258"/>
      <c r="H1003" s="255"/>
      <c r="I1003" s="255"/>
      <c r="J1003" s="256"/>
      <c r="K1003" s="259"/>
      <c r="L1003" s="260"/>
      <c r="M1003" s="253">
        <f t="shared" si="582"/>
        <v>0</v>
      </c>
      <c r="N1003" s="261"/>
      <c r="O1003" s="260"/>
      <c r="P1003" s="253">
        <f t="shared" si="568"/>
        <v>0</v>
      </c>
      <c r="Q1003" s="261"/>
      <c r="R1003" s="260"/>
      <c r="S1003" s="262">
        <f t="shared" si="569"/>
        <v>0</v>
      </c>
      <c r="T1003" s="268"/>
      <c r="U1003" s="263">
        <f t="shared" si="570"/>
        <v>0</v>
      </c>
      <c r="V1003" s="64"/>
      <c r="W1003" s="210">
        <f t="shared" si="581"/>
        <v>0</v>
      </c>
      <c r="X1003" s="210" t="str">
        <f t="shared" si="571"/>
        <v>-</v>
      </c>
      <c r="Y1003" s="210" t="e">
        <f>IF(X1003, MATCH(J1003, Y!$F$62:$H$62, 0), 0)</f>
        <v>#VALUE!</v>
      </c>
      <c r="Z1003" s="210" cm="1">
        <f t="array" ref="Z1003">IFERROR(IF($X1003, INDEX(Appliances, $W1003, $Y1003+3), 0), 0)</f>
        <v>0</v>
      </c>
      <c r="AA1003" s="64"/>
      <c r="AB1003" s="211" t="b">
        <f t="shared" si="583"/>
        <v>0</v>
      </c>
      <c r="AC1003" s="211" cm="1">
        <f t="array" ref="AC1003">IF($AB1003, INDEX(Appliances, $W1003, 9), 0)</f>
        <v>0</v>
      </c>
      <c r="AD1003" s="211" cm="1">
        <f t="array" ref="AD1003">IF($AB1003, INDEX(Appliances, $W1003, 10), 0)</f>
        <v>0</v>
      </c>
      <c r="AE1003" s="212">
        <f t="shared" si="572"/>
        <v>0</v>
      </c>
      <c r="AF1003" s="213">
        <f t="shared" si="573"/>
        <v>0</v>
      </c>
      <c r="AG1003" s="222" t="str">
        <f t="shared" si="574"/>
        <v>-</v>
      </c>
      <c r="AH1003" s="210">
        <f>_xlfn.MAXIFS(Y!$F$61:$J$61, Y!$F$61:$J$61, "&lt;="&amp;AG1003)</f>
        <v>0</v>
      </c>
      <c r="AI1003" s="210" cm="1">
        <f t="array" ref="AI1003">IFERROR(IF(AE1003&gt;0, INDEX(Appliances, $W1003, MATCH($AH1003, Y!$F$61:$J$61, 0)+3),0), 0)</f>
        <v>0</v>
      </c>
      <c r="AJ1003" s="64"/>
      <c r="AK1003" s="211" t="b">
        <f t="shared" si="584"/>
        <v>0</v>
      </c>
      <c r="AL1003" s="211" cm="1">
        <f t="array" ref="AL1003">IF($AK1003, INDEX(Appliances, $W1003, 9), 0)</f>
        <v>0</v>
      </c>
      <c r="AM1003" s="211" cm="1">
        <f t="array" ref="AM1003">IF($AK1003, INDEX(Appliances, $W1003, 10), 0)</f>
        <v>0</v>
      </c>
      <c r="AN1003" s="212">
        <f t="shared" si="575"/>
        <v>0</v>
      </c>
      <c r="AO1003" s="213">
        <f t="shared" si="576"/>
        <v>0</v>
      </c>
      <c r="AP1003" s="222" t="str">
        <f t="shared" si="577"/>
        <v>-</v>
      </c>
      <c r="AQ1003" s="210">
        <f>_xlfn.MAXIFS(Y!$F$61:$J$61, Y!$F$61:$J$61, "&lt;="&amp;AP1003)</f>
        <v>0</v>
      </c>
      <c r="AR1003" s="210" cm="1">
        <f t="array" ref="AR1003">IFERROR(IF(AN1003&gt;0, INDEX(Appliances, $W1003, MATCH($AQ1003, Y!$F$61:$J$61, 0)+3),0), 0)</f>
        <v>0</v>
      </c>
      <c r="AS1003" s="64"/>
      <c r="AT1003" s="211" t="b">
        <f t="shared" si="585"/>
        <v>0</v>
      </c>
      <c r="AU1003" s="211">
        <f t="shared" si="566"/>
        <v>0</v>
      </c>
      <c r="AV1003" s="211">
        <f t="shared" si="567"/>
        <v>0</v>
      </c>
      <c r="AW1003" s="212">
        <f t="shared" si="578"/>
        <v>0</v>
      </c>
      <c r="AX1003" s="213">
        <f t="shared" si="579"/>
        <v>0</v>
      </c>
      <c r="AY1003" s="222" t="str">
        <f t="shared" si="580"/>
        <v>-</v>
      </c>
      <c r="AZ1003" s="210">
        <f>_xlfn.MAXIFS(Y!$F$61:$J$61, Y!$F$61:$J$61, "&lt;="&amp;AY1003)</f>
        <v>0</v>
      </c>
      <c r="BA1003" s="210" cm="1">
        <f t="array" ref="BA1003">IFERROR(IF(AW1003&gt;0, INDEX(Appliances, $W1003, MATCH($AQ1003, Y!$F$61:$J$61, 0)+3),0), 0)</f>
        <v>0</v>
      </c>
      <c r="BB1003" s="64"/>
    </row>
    <row r="1004" spans="1:54" s="264" customFormat="1" ht="12" x14ac:dyDescent="0.2">
      <c r="A1004" s="64"/>
      <c r="B1004" s="251">
        <v>982</v>
      </c>
      <c r="C1004" s="255"/>
      <c r="D1004" s="255"/>
      <c r="E1004" s="256"/>
      <c r="F1004" s="257" t="str">
        <f>IFERROR(VLOOKUP(E1004, Z!$A$2:$C$4127, 3, FALSE), "")</f>
        <v/>
      </c>
      <c r="G1004" s="258"/>
      <c r="H1004" s="255"/>
      <c r="I1004" s="255"/>
      <c r="J1004" s="256"/>
      <c r="K1004" s="259"/>
      <c r="L1004" s="260"/>
      <c r="M1004" s="253">
        <f t="shared" si="582"/>
        <v>0</v>
      </c>
      <c r="N1004" s="261"/>
      <c r="O1004" s="260"/>
      <c r="P1004" s="253">
        <f t="shared" si="568"/>
        <v>0</v>
      </c>
      <c r="Q1004" s="261"/>
      <c r="R1004" s="260"/>
      <c r="S1004" s="262">
        <f t="shared" si="569"/>
        <v>0</v>
      </c>
      <c r="T1004" s="268"/>
      <c r="U1004" s="263">
        <f t="shared" si="570"/>
        <v>0</v>
      </c>
      <c r="V1004" s="64"/>
      <c r="W1004" s="210">
        <f t="shared" si="581"/>
        <v>0</v>
      </c>
      <c r="X1004" s="210" t="str">
        <f t="shared" si="571"/>
        <v>-</v>
      </c>
      <c r="Y1004" s="210" t="e">
        <f>IF(X1004, MATCH(J1004, Y!$F$62:$H$62, 0), 0)</f>
        <v>#VALUE!</v>
      </c>
      <c r="Z1004" s="210" cm="1">
        <f t="array" ref="Z1004">IFERROR(IF($X1004, INDEX(Appliances, $W1004, $Y1004+3), 0), 0)</f>
        <v>0</v>
      </c>
      <c r="AA1004" s="64"/>
      <c r="AB1004" s="211" t="b">
        <f t="shared" si="583"/>
        <v>0</v>
      </c>
      <c r="AC1004" s="211" cm="1">
        <f t="array" ref="AC1004">IF($AB1004, INDEX(Appliances, $W1004, 9), 0)</f>
        <v>0</v>
      </c>
      <c r="AD1004" s="211" cm="1">
        <f t="array" ref="AD1004">IF($AB1004, INDEX(Appliances, $W1004, 10), 0)</f>
        <v>0</v>
      </c>
      <c r="AE1004" s="212">
        <f t="shared" si="572"/>
        <v>0</v>
      </c>
      <c r="AF1004" s="213">
        <f t="shared" si="573"/>
        <v>0</v>
      </c>
      <c r="AG1004" s="222" t="str">
        <f t="shared" si="574"/>
        <v>-</v>
      </c>
      <c r="AH1004" s="210">
        <f>_xlfn.MAXIFS(Y!$F$61:$J$61, Y!$F$61:$J$61, "&lt;="&amp;AG1004)</f>
        <v>0</v>
      </c>
      <c r="AI1004" s="210" cm="1">
        <f t="array" ref="AI1004">IFERROR(IF(AE1004&gt;0, INDEX(Appliances, $W1004, MATCH($AH1004, Y!$F$61:$J$61, 0)+3),0), 0)</f>
        <v>0</v>
      </c>
      <c r="AJ1004" s="64"/>
      <c r="AK1004" s="211" t="b">
        <f t="shared" si="584"/>
        <v>0</v>
      </c>
      <c r="AL1004" s="211" cm="1">
        <f t="array" ref="AL1004">IF($AK1004, INDEX(Appliances, $W1004, 9), 0)</f>
        <v>0</v>
      </c>
      <c r="AM1004" s="211" cm="1">
        <f t="array" ref="AM1004">IF($AK1004, INDEX(Appliances, $W1004, 10), 0)</f>
        <v>0</v>
      </c>
      <c r="AN1004" s="212">
        <f t="shared" si="575"/>
        <v>0</v>
      </c>
      <c r="AO1004" s="213">
        <f t="shared" si="576"/>
        <v>0</v>
      </c>
      <c r="AP1004" s="222" t="str">
        <f t="shared" si="577"/>
        <v>-</v>
      </c>
      <c r="AQ1004" s="210">
        <f>_xlfn.MAXIFS(Y!$F$61:$J$61, Y!$F$61:$J$61, "&lt;="&amp;AP1004)</f>
        <v>0</v>
      </c>
      <c r="AR1004" s="210" cm="1">
        <f t="array" ref="AR1004">IFERROR(IF(AN1004&gt;0, INDEX(Appliances, $W1004, MATCH($AQ1004, Y!$F$61:$J$61, 0)+3),0), 0)</f>
        <v>0</v>
      </c>
      <c r="AS1004" s="64"/>
      <c r="AT1004" s="211" t="b">
        <f t="shared" si="585"/>
        <v>0</v>
      </c>
      <c r="AU1004" s="211">
        <f t="shared" si="566"/>
        <v>0</v>
      </c>
      <c r="AV1004" s="211">
        <f t="shared" si="567"/>
        <v>0</v>
      </c>
      <c r="AW1004" s="212">
        <f t="shared" si="578"/>
        <v>0</v>
      </c>
      <c r="AX1004" s="213">
        <f t="shared" si="579"/>
        <v>0</v>
      </c>
      <c r="AY1004" s="222" t="str">
        <f t="shared" si="580"/>
        <v>-</v>
      </c>
      <c r="AZ1004" s="210">
        <f>_xlfn.MAXIFS(Y!$F$61:$J$61, Y!$F$61:$J$61, "&lt;="&amp;AY1004)</f>
        <v>0</v>
      </c>
      <c r="BA1004" s="210" cm="1">
        <f t="array" ref="BA1004">IFERROR(IF(AW1004&gt;0, INDEX(Appliances, $W1004, MATCH($AQ1004, Y!$F$61:$J$61, 0)+3),0), 0)</f>
        <v>0</v>
      </c>
      <c r="BB1004" s="64"/>
    </row>
    <row r="1005" spans="1:54" s="264" customFormat="1" ht="12" x14ac:dyDescent="0.2">
      <c r="A1005" s="64"/>
      <c r="B1005" s="251">
        <v>983</v>
      </c>
      <c r="C1005" s="255"/>
      <c r="D1005" s="255"/>
      <c r="E1005" s="256"/>
      <c r="F1005" s="257" t="str">
        <f>IFERROR(VLOOKUP(E1005, Z!$A$2:$C$4127, 3, FALSE), "")</f>
        <v/>
      </c>
      <c r="G1005" s="258"/>
      <c r="H1005" s="255"/>
      <c r="I1005" s="255"/>
      <c r="J1005" s="256"/>
      <c r="K1005" s="259"/>
      <c r="L1005" s="260"/>
      <c r="M1005" s="253">
        <f t="shared" si="582"/>
        <v>0</v>
      </c>
      <c r="N1005" s="261"/>
      <c r="O1005" s="260"/>
      <c r="P1005" s="253">
        <f t="shared" si="568"/>
        <v>0</v>
      </c>
      <c r="Q1005" s="261"/>
      <c r="R1005" s="260"/>
      <c r="S1005" s="262">
        <f t="shared" si="569"/>
        <v>0</v>
      </c>
      <c r="T1005" s="268"/>
      <c r="U1005" s="263">
        <f t="shared" si="570"/>
        <v>0</v>
      </c>
      <c r="V1005" s="64"/>
      <c r="W1005" s="210">
        <f t="shared" si="581"/>
        <v>0</v>
      </c>
      <c r="X1005" s="210" t="str">
        <f t="shared" si="571"/>
        <v>-</v>
      </c>
      <c r="Y1005" s="210" t="e">
        <f>IF(X1005, MATCH(J1005, Y!$F$62:$H$62, 0), 0)</f>
        <v>#VALUE!</v>
      </c>
      <c r="Z1005" s="210" cm="1">
        <f t="array" ref="Z1005">IFERROR(IF($X1005, INDEX(Appliances, $W1005, $Y1005+3), 0), 0)</f>
        <v>0</v>
      </c>
      <c r="AA1005" s="64"/>
      <c r="AB1005" s="211" t="b">
        <f t="shared" si="583"/>
        <v>0</v>
      </c>
      <c r="AC1005" s="211" cm="1">
        <f t="array" ref="AC1005">IF($AB1005, INDEX(Appliances, $W1005, 9), 0)</f>
        <v>0</v>
      </c>
      <c r="AD1005" s="211" cm="1">
        <f t="array" ref="AD1005">IF($AB1005, INDEX(Appliances, $W1005, 10), 0)</f>
        <v>0</v>
      </c>
      <c r="AE1005" s="212">
        <f t="shared" si="572"/>
        <v>0</v>
      </c>
      <c r="AF1005" s="213">
        <f t="shared" si="573"/>
        <v>0</v>
      </c>
      <c r="AG1005" s="222" t="str">
        <f t="shared" si="574"/>
        <v>-</v>
      </c>
      <c r="AH1005" s="210">
        <f>_xlfn.MAXIFS(Y!$F$61:$J$61, Y!$F$61:$J$61, "&lt;="&amp;AG1005)</f>
        <v>0</v>
      </c>
      <c r="AI1005" s="210" cm="1">
        <f t="array" ref="AI1005">IFERROR(IF(AE1005&gt;0, INDEX(Appliances, $W1005, MATCH($AH1005, Y!$F$61:$J$61, 0)+3),0), 0)</f>
        <v>0</v>
      </c>
      <c r="AJ1005" s="64"/>
      <c r="AK1005" s="211" t="b">
        <f t="shared" si="584"/>
        <v>0</v>
      </c>
      <c r="AL1005" s="211" cm="1">
        <f t="array" ref="AL1005">IF($AK1005, INDEX(Appliances, $W1005, 9), 0)</f>
        <v>0</v>
      </c>
      <c r="AM1005" s="211" cm="1">
        <f t="array" ref="AM1005">IF($AK1005, INDEX(Appliances, $W1005, 10), 0)</f>
        <v>0</v>
      </c>
      <c r="AN1005" s="212">
        <f t="shared" si="575"/>
        <v>0</v>
      </c>
      <c r="AO1005" s="213">
        <f t="shared" si="576"/>
        <v>0</v>
      </c>
      <c r="AP1005" s="222" t="str">
        <f t="shared" si="577"/>
        <v>-</v>
      </c>
      <c r="AQ1005" s="210">
        <f>_xlfn.MAXIFS(Y!$F$61:$J$61, Y!$F$61:$J$61, "&lt;="&amp;AP1005)</f>
        <v>0</v>
      </c>
      <c r="AR1005" s="210" cm="1">
        <f t="array" ref="AR1005">IFERROR(IF(AN1005&gt;0, INDEX(Appliances, $W1005, MATCH($AQ1005, Y!$F$61:$J$61, 0)+3),0), 0)</f>
        <v>0</v>
      </c>
      <c r="AS1005" s="64"/>
      <c r="AT1005" s="211" t="b">
        <f t="shared" si="585"/>
        <v>0</v>
      </c>
      <c r="AU1005" s="211">
        <f t="shared" si="566"/>
        <v>0</v>
      </c>
      <c r="AV1005" s="211">
        <f t="shared" si="567"/>
        <v>0</v>
      </c>
      <c r="AW1005" s="212">
        <f t="shared" si="578"/>
        <v>0</v>
      </c>
      <c r="AX1005" s="213">
        <f t="shared" si="579"/>
        <v>0</v>
      </c>
      <c r="AY1005" s="222" t="str">
        <f t="shared" si="580"/>
        <v>-</v>
      </c>
      <c r="AZ1005" s="210">
        <f>_xlfn.MAXIFS(Y!$F$61:$J$61, Y!$F$61:$J$61, "&lt;="&amp;AY1005)</f>
        <v>0</v>
      </c>
      <c r="BA1005" s="210" cm="1">
        <f t="array" ref="BA1005">IFERROR(IF(AW1005&gt;0, INDEX(Appliances, $W1005, MATCH($AQ1005, Y!$F$61:$J$61, 0)+3),0), 0)</f>
        <v>0</v>
      </c>
      <c r="BB1005" s="64"/>
    </row>
    <row r="1006" spans="1:54" s="264" customFormat="1" ht="12" x14ac:dyDescent="0.2">
      <c r="A1006" s="64"/>
      <c r="B1006" s="251">
        <v>984</v>
      </c>
      <c r="C1006" s="255"/>
      <c r="D1006" s="255"/>
      <c r="E1006" s="256"/>
      <c r="F1006" s="257" t="str">
        <f>IFERROR(VLOOKUP(E1006, Z!$A$2:$C$4127, 3, FALSE), "")</f>
        <v/>
      </c>
      <c r="G1006" s="258"/>
      <c r="H1006" s="255"/>
      <c r="I1006" s="255"/>
      <c r="J1006" s="256"/>
      <c r="K1006" s="259"/>
      <c r="L1006" s="260"/>
      <c r="M1006" s="253">
        <f t="shared" si="582"/>
        <v>0</v>
      </c>
      <c r="N1006" s="261"/>
      <c r="O1006" s="260"/>
      <c r="P1006" s="253">
        <f t="shared" si="568"/>
        <v>0</v>
      </c>
      <c r="Q1006" s="261"/>
      <c r="R1006" s="260"/>
      <c r="S1006" s="262">
        <f t="shared" si="569"/>
        <v>0</v>
      </c>
      <c r="T1006" s="268"/>
      <c r="U1006" s="263">
        <f t="shared" si="570"/>
        <v>0</v>
      </c>
      <c r="V1006" s="64"/>
      <c r="W1006" s="210">
        <f t="shared" si="581"/>
        <v>0</v>
      </c>
      <c r="X1006" s="210" t="str">
        <f t="shared" si="571"/>
        <v>-</v>
      </c>
      <c r="Y1006" s="210" t="e">
        <f>IF(X1006, MATCH(J1006, Y!$F$62:$H$62, 0), 0)</f>
        <v>#VALUE!</v>
      </c>
      <c r="Z1006" s="210" cm="1">
        <f t="array" ref="Z1006">IFERROR(IF($X1006, INDEX(Appliances, $W1006, $Y1006+3), 0), 0)</f>
        <v>0</v>
      </c>
      <c r="AA1006" s="64"/>
      <c r="AB1006" s="211" t="b">
        <f t="shared" si="583"/>
        <v>0</v>
      </c>
      <c r="AC1006" s="211" cm="1">
        <f t="array" ref="AC1006">IF($AB1006, INDEX(Appliances, $W1006, 9), 0)</f>
        <v>0</v>
      </c>
      <c r="AD1006" s="211" cm="1">
        <f t="array" ref="AD1006">IF($AB1006, INDEX(Appliances, $W1006, 10), 0)</f>
        <v>0</v>
      </c>
      <c r="AE1006" s="212">
        <f t="shared" si="572"/>
        <v>0</v>
      </c>
      <c r="AF1006" s="213">
        <f t="shared" si="573"/>
        <v>0</v>
      </c>
      <c r="AG1006" s="222" t="str">
        <f t="shared" si="574"/>
        <v>-</v>
      </c>
      <c r="AH1006" s="210">
        <f>_xlfn.MAXIFS(Y!$F$61:$J$61, Y!$F$61:$J$61, "&lt;="&amp;AG1006)</f>
        <v>0</v>
      </c>
      <c r="AI1006" s="210" cm="1">
        <f t="array" ref="AI1006">IFERROR(IF(AE1006&gt;0, INDEX(Appliances, $W1006, MATCH($AH1006, Y!$F$61:$J$61, 0)+3),0), 0)</f>
        <v>0</v>
      </c>
      <c r="AJ1006" s="64"/>
      <c r="AK1006" s="211" t="b">
        <f t="shared" si="584"/>
        <v>0</v>
      </c>
      <c r="AL1006" s="211" cm="1">
        <f t="array" ref="AL1006">IF($AK1006, INDEX(Appliances, $W1006, 9), 0)</f>
        <v>0</v>
      </c>
      <c r="AM1006" s="211" cm="1">
        <f t="array" ref="AM1006">IF($AK1006, INDEX(Appliances, $W1006, 10), 0)</f>
        <v>0</v>
      </c>
      <c r="AN1006" s="212">
        <f t="shared" si="575"/>
        <v>0</v>
      </c>
      <c r="AO1006" s="213">
        <f t="shared" si="576"/>
        <v>0</v>
      </c>
      <c r="AP1006" s="222" t="str">
        <f t="shared" si="577"/>
        <v>-</v>
      </c>
      <c r="AQ1006" s="210">
        <f>_xlfn.MAXIFS(Y!$F$61:$J$61, Y!$F$61:$J$61, "&lt;="&amp;AP1006)</f>
        <v>0</v>
      </c>
      <c r="AR1006" s="210" cm="1">
        <f t="array" ref="AR1006">IFERROR(IF(AN1006&gt;0, INDEX(Appliances, $W1006, MATCH($AQ1006, Y!$F$61:$J$61, 0)+3),0), 0)</f>
        <v>0</v>
      </c>
      <c r="AS1006" s="64"/>
      <c r="AT1006" s="211" t="b">
        <f t="shared" si="585"/>
        <v>0</v>
      </c>
      <c r="AU1006" s="211">
        <f t="shared" si="566"/>
        <v>0</v>
      </c>
      <c r="AV1006" s="211">
        <f t="shared" si="567"/>
        <v>0</v>
      </c>
      <c r="AW1006" s="212">
        <f t="shared" si="578"/>
        <v>0</v>
      </c>
      <c r="AX1006" s="213">
        <f t="shared" si="579"/>
        <v>0</v>
      </c>
      <c r="AY1006" s="222" t="str">
        <f t="shared" si="580"/>
        <v>-</v>
      </c>
      <c r="AZ1006" s="210">
        <f>_xlfn.MAXIFS(Y!$F$61:$J$61, Y!$F$61:$J$61, "&lt;="&amp;AY1006)</f>
        <v>0</v>
      </c>
      <c r="BA1006" s="210" cm="1">
        <f t="array" ref="BA1006">IFERROR(IF(AW1006&gt;0, INDEX(Appliances, $W1006, MATCH($AQ1006, Y!$F$61:$J$61, 0)+3),0), 0)</f>
        <v>0</v>
      </c>
      <c r="BB1006" s="64"/>
    </row>
    <row r="1007" spans="1:54" s="264" customFormat="1" ht="12" x14ac:dyDescent="0.2">
      <c r="A1007" s="64"/>
      <c r="B1007" s="251">
        <v>985</v>
      </c>
      <c r="C1007" s="255"/>
      <c r="D1007" s="255"/>
      <c r="E1007" s="256"/>
      <c r="F1007" s="257" t="str">
        <f>IFERROR(VLOOKUP(E1007, Z!$A$2:$C$4127, 3, FALSE), "")</f>
        <v/>
      </c>
      <c r="G1007" s="258"/>
      <c r="H1007" s="255"/>
      <c r="I1007" s="255"/>
      <c r="J1007" s="256"/>
      <c r="K1007" s="259"/>
      <c r="L1007" s="260"/>
      <c r="M1007" s="253">
        <f t="shared" si="582"/>
        <v>0</v>
      </c>
      <c r="N1007" s="261"/>
      <c r="O1007" s="260"/>
      <c r="P1007" s="253">
        <f t="shared" si="568"/>
        <v>0</v>
      </c>
      <c r="Q1007" s="261"/>
      <c r="R1007" s="260"/>
      <c r="S1007" s="262">
        <f t="shared" si="569"/>
        <v>0</v>
      </c>
      <c r="T1007" s="268"/>
      <c r="U1007" s="263">
        <f t="shared" si="570"/>
        <v>0</v>
      </c>
      <c r="V1007" s="64"/>
      <c r="W1007" s="210">
        <f t="shared" si="581"/>
        <v>0</v>
      </c>
      <c r="X1007" s="210" t="str">
        <f t="shared" si="571"/>
        <v>-</v>
      </c>
      <c r="Y1007" s="210" t="e">
        <f>IF(X1007, MATCH(J1007, Y!$F$62:$H$62, 0), 0)</f>
        <v>#VALUE!</v>
      </c>
      <c r="Z1007" s="210" cm="1">
        <f t="array" ref="Z1007">IFERROR(IF($X1007, INDEX(Appliances, $W1007, $Y1007+3), 0), 0)</f>
        <v>0</v>
      </c>
      <c r="AA1007" s="64"/>
      <c r="AB1007" s="211" t="b">
        <f t="shared" si="583"/>
        <v>0</v>
      </c>
      <c r="AC1007" s="211" cm="1">
        <f t="array" ref="AC1007">IF($AB1007, INDEX(Appliances, $W1007, 9), 0)</f>
        <v>0</v>
      </c>
      <c r="AD1007" s="211" cm="1">
        <f t="array" ref="AD1007">IF($AB1007, INDEX(Appliances, $W1007, 10), 0)</f>
        <v>0</v>
      </c>
      <c r="AE1007" s="212">
        <f t="shared" si="572"/>
        <v>0</v>
      </c>
      <c r="AF1007" s="213">
        <f t="shared" si="573"/>
        <v>0</v>
      </c>
      <c r="AG1007" s="222" t="str">
        <f t="shared" si="574"/>
        <v>-</v>
      </c>
      <c r="AH1007" s="210">
        <f>_xlfn.MAXIFS(Y!$F$61:$J$61, Y!$F$61:$J$61, "&lt;="&amp;AG1007)</f>
        <v>0</v>
      </c>
      <c r="AI1007" s="210" cm="1">
        <f t="array" ref="AI1007">IFERROR(IF(AE1007&gt;0, INDEX(Appliances, $W1007, MATCH($AH1007, Y!$F$61:$J$61, 0)+3),0), 0)</f>
        <v>0</v>
      </c>
      <c r="AJ1007" s="64"/>
      <c r="AK1007" s="211" t="b">
        <f t="shared" si="584"/>
        <v>0</v>
      </c>
      <c r="AL1007" s="211" cm="1">
        <f t="array" ref="AL1007">IF($AK1007, INDEX(Appliances, $W1007, 9), 0)</f>
        <v>0</v>
      </c>
      <c r="AM1007" s="211" cm="1">
        <f t="array" ref="AM1007">IF($AK1007, INDEX(Appliances, $W1007, 10), 0)</f>
        <v>0</v>
      </c>
      <c r="AN1007" s="212">
        <f t="shared" si="575"/>
        <v>0</v>
      </c>
      <c r="AO1007" s="213">
        <f t="shared" si="576"/>
        <v>0</v>
      </c>
      <c r="AP1007" s="222" t="str">
        <f t="shared" si="577"/>
        <v>-</v>
      </c>
      <c r="AQ1007" s="210">
        <f>_xlfn.MAXIFS(Y!$F$61:$J$61, Y!$F$61:$J$61, "&lt;="&amp;AP1007)</f>
        <v>0</v>
      </c>
      <c r="AR1007" s="210" cm="1">
        <f t="array" ref="AR1007">IFERROR(IF(AN1007&gt;0, INDEX(Appliances, $W1007, MATCH($AQ1007, Y!$F$61:$J$61, 0)+3),0), 0)</f>
        <v>0</v>
      </c>
      <c r="AS1007" s="64"/>
      <c r="AT1007" s="211" t="b">
        <f t="shared" si="585"/>
        <v>0</v>
      </c>
      <c r="AU1007" s="211">
        <f t="shared" si="566"/>
        <v>0</v>
      </c>
      <c r="AV1007" s="211">
        <f t="shared" si="567"/>
        <v>0</v>
      </c>
      <c r="AW1007" s="212">
        <f t="shared" si="578"/>
        <v>0</v>
      </c>
      <c r="AX1007" s="213">
        <f t="shared" si="579"/>
        <v>0</v>
      </c>
      <c r="AY1007" s="222" t="str">
        <f t="shared" si="580"/>
        <v>-</v>
      </c>
      <c r="AZ1007" s="210">
        <f>_xlfn.MAXIFS(Y!$F$61:$J$61, Y!$F$61:$J$61, "&lt;="&amp;AY1007)</f>
        <v>0</v>
      </c>
      <c r="BA1007" s="210" cm="1">
        <f t="array" ref="BA1007">IFERROR(IF(AW1007&gt;0, INDEX(Appliances, $W1007, MATCH($AQ1007, Y!$F$61:$J$61, 0)+3),0), 0)</f>
        <v>0</v>
      </c>
      <c r="BB1007" s="64"/>
    </row>
    <row r="1008" spans="1:54" s="264" customFormat="1" ht="12" x14ac:dyDescent="0.2">
      <c r="A1008" s="64"/>
      <c r="B1008" s="251">
        <v>986</v>
      </c>
      <c r="C1008" s="255"/>
      <c r="D1008" s="255"/>
      <c r="E1008" s="256"/>
      <c r="F1008" s="257" t="str">
        <f>IFERROR(VLOOKUP(E1008, Z!$A$2:$C$4127, 3, FALSE), "")</f>
        <v/>
      </c>
      <c r="G1008" s="258"/>
      <c r="H1008" s="255"/>
      <c r="I1008" s="255"/>
      <c r="J1008" s="256"/>
      <c r="K1008" s="259"/>
      <c r="L1008" s="260"/>
      <c r="M1008" s="253">
        <f t="shared" si="582"/>
        <v>0</v>
      </c>
      <c r="N1008" s="261"/>
      <c r="O1008" s="260"/>
      <c r="P1008" s="253">
        <f t="shared" si="568"/>
        <v>0</v>
      </c>
      <c r="Q1008" s="261"/>
      <c r="R1008" s="260"/>
      <c r="S1008" s="262">
        <f t="shared" si="569"/>
        <v>0</v>
      </c>
      <c r="T1008" s="268"/>
      <c r="U1008" s="263">
        <f t="shared" si="570"/>
        <v>0</v>
      </c>
      <c r="V1008" s="64"/>
      <c r="W1008" s="210">
        <f t="shared" si="581"/>
        <v>0</v>
      </c>
      <c r="X1008" s="210" t="str">
        <f t="shared" si="571"/>
        <v>-</v>
      </c>
      <c r="Y1008" s="210" t="e">
        <f>IF(X1008, MATCH(J1008, Y!$F$62:$H$62, 0), 0)</f>
        <v>#VALUE!</v>
      </c>
      <c r="Z1008" s="210" cm="1">
        <f t="array" ref="Z1008">IFERROR(IF($X1008, INDEX(Appliances, $W1008, $Y1008+3), 0), 0)</f>
        <v>0</v>
      </c>
      <c r="AA1008" s="64"/>
      <c r="AB1008" s="211" t="b">
        <f t="shared" si="583"/>
        <v>0</v>
      </c>
      <c r="AC1008" s="211" cm="1">
        <f t="array" ref="AC1008">IF($AB1008, INDEX(Appliances, $W1008, 9), 0)</f>
        <v>0</v>
      </c>
      <c r="AD1008" s="211" cm="1">
        <f t="array" ref="AD1008">IF($AB1008, INDEX(Appliances, $W1008, 10), 0)</f>
        <v>0</v>
      </c>
      <c r="AE1008" s="212">
        <f t="shared" si="572"/>
        <v>0</v>
      </c>
      <c r="AF1008" s="213">
        <f t="shared" si="573"/>
        <v>0</v>
      </c>
      <c r="AG1008" s="222" t="str">
        <f t="shared" si="574"/>
        <v>-</v>
      </c>
      <c r="AH1008" s="210">
        <f>_xlfn.MAXIFS(Y!$F$61:$J$61, Y!$F$61:$J$61, "&lt;="&amp;AG1008)</f>
        <v>0</v>
      </c>
      <c r="AI1008" s="210" cm="1">
        <f t="array" ref="AI1008">IFERROR(IF(AE1008&gt;0, INDEX(Appliances, $W1008, MATCH($AH1008, Y!$F$61:$J$61, 0)+3),0), 0)</f>
        <v>0</v>
      </c>
      <c r="AJ1008" s="64"/>
      <c r="AK1008" s="211" t="b">
        <f t="shared" si="584"/>
        <v>0</v>
      </c>
      <c r="AL1008" s="211" cm="1">
        <f t="array" ref="AL1008">IF($AK1008, INDEX(Appliances, $W1008, 9), 0)</f>
        <v>0</v>
      </c>
      <c r="AM1008" s="211" cm="1">
        <f t="array" ref="AM1008">IF($AK1008, INDEX(Appliances, $W1008, 10), 0)</f>
        <v>0</v>
      </c>
      <c r="AN1008" s="212">
        <f t="shared" si="575"/>
        <v>0</v>
      </c>
      <c r="AO1008" s="213">
        <f t="shared" si="576"/>
        <v>0</v>
      </c>
      <c r="AP1008" s="222" t="str">
        <f t="shared" si="577"/>
        <v>-</v>
      </c>
      <c r="AQ1008" s="210">
        <f>_xlfn.MAXIFS(Y!$F$61:$J$61, Y!$F$61:$J$61, "&lt;="&amp;AP1008)</f>
        <v>0</v>
      </c>
      <c r="AR1008" s="210" cm="1">
        <f t="array" ref="AR1008">IFERROR(IF(AN1008&gt;0, INDEX(Appliances, $W1008, MATCH($AQ1008, Y!$F$61:$J$61, 0)+3),0), 0)</f>
        <v>0</v>
      </c>
      <c r="AS1008" s="64"/>
      <c r="AT1008" s="211" t="b">
        <f t="shared" si="585"/>
        <v>0</v>
      </c>
      <c r="AU1008" s="211">
        <f t="shared" si="566"/>
        <v>0</v>
      </c>
      <c r="AV1008" s="211">
        <f t="shared" si="567"/>
        <v>0</v>
      </c>
      <c r="AW1008" s="212">
        <f t="shared" si="578"/>
        <v>0</v>
      </c>
      <c r="AX1008" s="213">
        <f t="shared" si="579"/>
        <v>0</v>
      </c>
      <c r="AY1008" s="222" t="str">
        <f t="shared" si="580"/>
        <v>-</v>
      </c>
      <c r="AZ1008" s="210">
        <f>_xlfn.MAXIFS(Y!$F$61:$J$61, Y!$F$61:$J$61, "&lt;="&amp;AY1008)</f>
        <v>0</v>
      </c>
      <c r="BA1008" s="210" cm="1">
        <f t="array" ref="BA1008">IFERROR(IF(AW1008&gt;0, INDEX(Appliances, $W1008, MATCH($AQ1008, Y!$F$61:$J$61, 0)+3),0), 0)</f>
        <v>0</v>
      </c>
      <c r="BB1008" s="64"/>
    </row>
    <row r="1009" spans="1:54" s="264" customFormat="1" ht="12" x14ac:dyDescent="0.2">
      <c r="A1009" s="64"/>
      <c r="B1009" s="251">
        <v>987</v>
      </c>
      <c r="C1009" s="255"/>
      <c r="D1009" s="255"/>
      <c r="E1009" s="256"/>
      <c r="F1009" s="257" t="str">
        <f>IFERROR(VLOOKUP(E1009, Z!$A$2:$C$4127, 3, FALSE), "")</f>
        <v/>
      </c>
      <c r="G1009" s="258"/>
      <c r="H1009" s="255"/>
      <c r="I1009" s="255"/>
      <c r="J1009" s="256"/>
      <c r="K1009" s="259"/>
      <c r="L1009" s="260"/>
      <c r="M1009" s="253">
        <f t="shared" si="582"/>
        <v>0</v>
      </c>
      <c r="N1009" s="261"/>
      <c r="O1009" s="260"/>
      <c r="P1009" s="253">
        <f t="shared" si="568"/>
        <v>0</v>
      </c>
      <c r="Q1009" s="261"/>
      <c r="R1009" s="260"/>
      <c r="S1009" s="262">
        <f t="shared" si="569"/>
        <v>0</v>
      </c>
      <c r="T1009" s="268"/>
      <c r="U1009" s="263">
        <f t="shared" si="570"/>
        <v>0</v>
      </c>
      <c r="V1009" s="64"/>
      <c r="W1009" s="210">
        <f t="shared" si="581"/>
        <v>0</v>
      </c>
      <c r="X1009" s="210" t="str">
        <f t="shared" si="571"/>
        <v>-</v>
      </c>
      <c r="Y1009" s="210" t="e">
        <f>IF(X1009, MATCH(J1009, Y!$F$62:$H$62, 0), 0)</f>
        <v>#VALUE!</v>
      </c>
      <c r="Z1009" s="210" cm="1">
        <f t="array" ref="Z1009">IFERROR(IF($X1009, INDEX(Appliances, $W1009, $Y1009+3), 0), 0)</f>
        <v>0</v>
      </c>
      <c r="AA1009" s="64"/>
      <c r="AB1009" s="211" t="b">
        <f t="shared" si="583"/>
        <v>0</v>
      </c>
      <c r="AC1009" s="211" cm="1">
        <f t="array" ref="AC1009">IF($AB1009, INDEX(Appliances, $W1009, 9), 0)</f>
        <v>0</v>
      </c>
      <c r="AD1009" s="211" cm="1">
        <f t="array" ref="AD1009">IF($AB1009, INDEX(Appliances, $W1009, 10), 0)</f>
        <v>0</v>
      </c>
      <c r="AE1009" s="212">
        <f t="shared" si="572"/>
        <v>0</v>
      </c>
      <c r="AF1009" s="213">
        <f t="shared" si="573"/>
        <v>0</v>
      </c>
      <c r="AG1009" s="222" t="str">
        <f t="shared" si="574"/>
        <v>-</v>
      </c>
      <c r="AH1009" s="210">
        <f>_xlfn.MAXIFS(Y!$F$61:$J$61, Y!$F$61:$J$61, "&lt;="&amp;AG1009)</f>
        <v>0</v>
      </c>
      <c r="AI1009" s="210" cm="1">
        <f t="array" ref="AI1009">IFERROR(IF(AE1009&gt;0, INDEX(Appliances, $W1009, MATCH($AH1009, Y!$F$61:$J$61, 0)+3),0), 0)</f>
        <v>0</v>
      </c>
      <c r="AJ1009" s="64"/>
      <c r="AK1009" s="211" t="b">
        <f t="shared" si="584"/>
        <v>0</v>
      </c>
      <c r="AL1009" s="211" cm="1">
        <f t="array" ref="AL1009">IF($AK1009, INDEX(Appliances, $W1009, 9), 0)</f>
        <v>0</v>
      </c>
      <c r="AM1009" s="211" cm="1">
        <f t="array" ref="AM1009">IF($AK1009, INDEX(Appliances, $W1009, 10), 0)</f>
        <v>0</v>
      </c>
      <c r="AN1009" s="212">
        <f t="shared" si="575"/>
        <v>0</v>
      </c>
      <c r="AO1009" s="213">
        <f t="shared" si="576"/>
        <v>0</v>
      </c>
      <c r="AP1009" s="222" t="str">
        <f t="shared" si="577"/>
        <v>-</v>
      </c>
      <c r="AQ1009" s="210">
        <f>_xlfn.MAXIFS(Y!$F$61:$J$61, Y!$F$61:$J$61, "&lt;="&amp;AP1009)</f>
        <v>0</v>
      </c>
      <c r="AR1009" s="210" cm="1">
        <f t="array" ref="AR1009">IFERROR(IF(AN1009&gt;0, INDEX(Appliances, $W1009, MATCH($AQ1009, Y!$F$61:$J$61, 0)+3),0), 0)</f>
        <v>0</v>
      </c>
      <c r="AS1009" s="64"/>
      <c r="AT1009" s="211" t="b">
        <f t="shared" si="585"/>
        <v>0</v>
      </c>
      <c r="AU1009" s="211">
        <f t="shared" si="566"/>
        <v>0</v>
      </c>
      <c r="AV1009" s="211">
        <f t="shared" si="567"/>
        <v>0</v>
      </c>
      <c r="AW1009" s="212">
        <f t="shared" si="578"/>
        <v>0</v>
      </c>
      <c r="AX1009" s="213">
        <f t="shared" si="579"/>
        <v>0</v>
      </c>
      <c r="AY1009" s="222" t="str">
        <f t="shared" si="580"/>
        <v>-</v>
      </c>
      <c r="AZ1009" s="210">
        <f>_xlfn.MAXIFS(Y!$F$61:$J$61, Y!$F$61:$J$61, "&lt;="&amp;AY1009)</f>
        <v>0</v>
      </c>
      <c r="BA1009" s="210" cm="1">
        <f t="array" ref="BA1009">IFERROR(IF(AW1009&gt;0, INDEX(Appliances, $W1009, MATCH($AQ1009, Y!$F$61:$J$61, 0)+3),0), 0)</f>
        <v>0</v>
      </c>
      <c r="BB1009" s="64"/>
    </row>
    <row r="1010" spans="1:54" s="264" customFormat="1" ht="12" x14ac:dyDescent="0.2">
      <c r="A1010" s="64"/>
      <c r="B1010" s="251">
        <v>988</v>
      </c>
      <c r="C1010" s="255"/>
      <c r="D1010" s="255"/>
      <c r="E1010" s="256"/>
      <c r="F1010" s="257" t="str">
        <f>IFERROR(VLOOKUP(E1010, Z!$A$2:$C$4127, 3, FALSE), "")</f>
        <v/>
      </c>
      <c r="G1010" s="258"/>
      <c r="H1010" s="255"/>
      <c r="I1010" s="255"/>
      <c r="J1010" s="256"/>
      <c r="K1010" s="259"/>
      <c r="L1010" s="260"/>
      <c r="M1010" s="253">
        <f t="shared" si="582"/>
        <v>0</v>
      </c>
      <c r="N1010" s="261"/>
      <c r="O1010" s="260"/>
      <c r="P1010" s="253">
        <f t="shared" si="568"/>
        <v>0</v>
      </c>
      <c r="Q1010" s="261"/>
      <c r="R1010" s="260"/>
      <c r="S1010" s="262">
        <f t="shared" si="569"/>
        <v>0</v>
      </c>
      <c r="T1010" s="268"/>
      <c r="U1010" s="263">
        <f t="shared" si="570"/>
        <v>0</v>
      </c>
      <c r="V1010" s="64"/>
      <c r="W1010" s="210">
        <f t="shared" si="581"/>
        <v>0</v>
      </c>
      <c r="X1010" s="210" t="str">
        <f t="shared" si="571"/>
        <v>-</v>
      </c>
      <c r="Y1010" s="210" t="e">
        <f>IF(X1010, MATCH(J1010, Y!$F$62:$H$62, 0), 0)</f>
        <v>#VALUE!</v>
      </c>
      <c r="Z1010" s="210" cm="1">
        <f t="array" ref="Z1010">IFERROR(IF($X1010, INDEX(Appliances, $W1010, $Y1010+3), 0), 0)</f>
        <v>0</v>
      </c>
      <c r="AA1010" s="64"/>
      <c r="AB1010" s="211" t="b">
        <f t="shared" si="583"/>
        <v>0</v>
      </c>
      <c r="AC1010" s="211" cm="1">
        <f t="array" ref="AC1010">IF($AB1010, INDEX(Appliances, $W1010, 9), 0)</f>
        <v>0</v>
      </c>
      <c r="AD1010" s="211" cm="1">
        <f t="array" ref="AD1010">IF($AB1010, INDEX(Appliances, $W1010, 10), 0)</f>
        <v>0</v>
      </c>
      <c r="AE1010" s="212">
        <f t="shared" si="572"/>
        <v>0</v>
      </c>
      <c r="AF1010" s="213">
        <f t="shared" si="573"/>
        <v>0</v>
      </c>
      <c r="AG1010" s="222" t="str">
        <f t="shared" si="574"/>
        <v>-</v>
      </c>
      <c r="AH1010" s="210">
        <f>_xlfn.MAXIFS(Y!$F$61:$J$61, Y!$F$61:$J$61, "&lt;="&amp;AG1010)</f>
        <v>0</v>
      </c>
      <c r="AI1010" s="210" cm="1">
        <f t="array" ref="AI1010">IFERROR(IF(AE1010&gt;0, INDEX(Appliances, $W1010, MATCH($AH1010, Y!$F$61:$J$61, 0)+3),0), 0)</f>
        <v>0</v>
      </c>
      <c r="AJ1010" s="64"/>
      <c r="AK1010" s="211" t="b">
        <f t="shared" si="584"/>
        <v>0</v>
      </c>
      <c r="AL1010" s="211" cm="1">
        <f t="array" ref="AL1010">IF($AK1010, INDEX(Appliances, $W1010, 9), 0)</f>
        <v>0</v>
      </c>
      <c r="AM1010" s="211" cm="1">
        <f t="array" ref="AM1010">IF($AK1010, INDEX(Appliances, $W1010, 10), 0)</f>
        <v>0</v>
      </c>
      <c r="AN1010" s="212">
        <f t="shared" si="575"/>
        <v>0</v>
      </c>
      <c r="AO1010" s="213">
        <f t="shared" si="576"/>
        <v>0</v>
      </c>
      <c r="AP1010" s="222" t="str">
        <f t="shared" si="577"/>
        <v>-</v>
      </c>
      <c r="AQ1010" s="210">
        <f>_xlfn.MAXIFS(Y!$F$61:$J$61, Y!$F$61:$J$61, "&lt;="&amp;AP1010)</f>
        <v>0</v>
      </c>
      <c r="AR1010" s="210" cm="1">
        <f t="array" ref="AR1010">IFERROR(IF(AN1010&gt;0, INDEX(Appliances, $W1010, MATCH($AQ1010, Y!$F$61:$J$61, 0)+3),0), 0)</f>
        <v>0</v>
      </c>
      <c r="AS1010" s="64"/>
      <c r="AT1010" s="211" t="b">
        <f t="shared" si="585"/>
        <v>0</v>
      </c>
      <c r="AU1010" s="211">
        <f t="shared" si="566"/>
        <v>0</v>
      </c>
      <c r="AV1010" s="211">
        <f t="shared" si="567"/>
        <v>0</v>
      </c>
      <c r="AW1010" s="212">
        <f t="shared" si="578"/>
        <v>0</v>
      </c>
      <c r="AX1010" s="213">
        <f t="shared" si="579"/>
        <v>0</v>
      </c>
      <c r="AY1010" s="222" t="str">
        <f t="shared" si="580"/>
        <v>-</v>
      </c>
      <c r="AZ1010" s="210">
        <f>_xlfn.MAXIFS(Y!$F$61:$J$61, Y!$F$61:$J$61, "&lt;="&amp;AY1010)</f>
        <v>0</v>
      </c>
      <c r="BA1010" s="210" cm="1">
        <f t="array" ref="BA1010">IFERROR(IF(AW1010&gt;0, INDEX(Appliances, $W1010, MATCH($AQ1010, Y!$F$61:$J$61, 0)+3),0), 0)</f>
        <v>0</v>
      </c>
      <c r="BB1010" s="64"/>
    </row>
    <row r="1011" spans="1:54" s="264" customFormat="1" ht="12" x14ac:dyDescent="0.2">
      <c r="A1011" s="64"/>
      <c r="B1011" s="251">
        <v>989</v>
      </c>
      <c r="C1011" s="255"/>
      <c r="D1011" s="255"/>
      <c r="E1011" s="256"/>
      <c r="F1011" s="257" t="str">
        <f>IFERROR(VLOOKUP(E1011, Z!$A$2:$C$4127, 3, FALSE), "")</f>
        <v/>
      </c>
      <c r="G1011" s="258"/>
      <c r="H1011" s="255"/>
      <c r="I1011" s="255"/>
      <c r="J1011" s="256"/>
      <c r="K1011" s="259"/>
      <c r="L1011" s="260"/>
      <c r="M1011" s="253">
        <f t="shared" si="582"/>
        <v>0</v>
      </c>
      <c r="N1011" s="261"/>
      <c r="O1011" s="260"/>
      <c r="P1011" s="253">
        <f t="shared" si="568"/>
        <v>0</v>
      </c>
      <c r="Q1011" s="261"/>
      <c r="R1011" s="260"/>
      <c r="S1011" s="262">
        <f t="shared" si="569"/>
        <v>0</v>
      </c>
      <c r="T1011" s="268"/>
      <c r="U1011" s="263">
        <f t="shared" si="570"/>
        <v>0</v>
      </c>
      <c r="V1011" s="64"/>
      <c r="W1011" s="210">
        <f t="shared" si="581"/>
        <v>0</v>
      </c>
      <c r="X1011" s="210" t="str">
        <f t="shared" si="571"/>
        <v>-</v>
      </c>
      <c r="Y1011" s="210" t="e">
        <f>IF(X1011, MATCH(J1011, Y!$F$62:$H$62, 0), 0)</f>
        <v>#VALUE!</v>
      </c>
      <c r="Z1011" s="210" cm="1">
        <f t="array" ref="Z1011">IFERROR(IF($X1011, INDEX(Appliances, $W1011, $Y1011+3), 0), 0)</f>
        <v>0</v>
      </c>
      <c r="AA1011" s="64"/>
      <c r="AB1011" s="211" t="b">
        <f t="shared" si="583"/>
        <v>0</v>
      </c>
      <c r="AC1011" s="211" cm="1">
        <f t="array" ref="AC1011">IF($AB1011, INDEX(Appliances, $W1011, 9), 0)</f>
        <v>0</v>
      </c>
      <c r="AD1011" s="211" cm="1">
        <f t="array" ref="AD1011">IF($AB1011, INDEX(Appliances, $W1011, 10), 0)</f>
        <v>0</v>
      </c>
      <c r="AE1011" s="212">
        <f t="shared" si="572"/>
        <v>0</v>
      </c>
      <c r="AF1011" s="213">
        <f t="shared" si="573"/>
        <v>0</v>
      </c>
      <c r="AG1011" s="222" t="str">
        <f t="shared" si="574"/>
        <v>-</v>
      </c>
      <c r="AH1011" s="210">
        <f>_xlfn.MAXIFS(Y!$F$61:$J$61, Y!$F$61:$J$61, "&lt;="&amp;AG1011)</f>
        <v>0</v>
      </c>
      <c r="AI1011" s="210" cm="1">
        <f t="array" ref="AI1011">IFERROR(IF(AE1011&gt;0, INDEX(Appliances, $W1011, MATCH($AH1011, Y!$F$61:$J$61, 0)+3),0), 0)</f>
        <v>0</v>
      </c>
      <c r="AJ1011" s="64"/>
      <c r="AK1011" s="211" t="b">
        <f t="shared" si="584"/>
        <v>0</v>
      </c>
      <c r="AL1011" s="211" cm="1">
        <f t="array" ref="AL1011">IF($AK1011, INDEX(Appliances, $W1011, 9), 0)</f>
        <v>0</v>
      </c>
      <c r="AM1011" s="211" cm="1">
        <f t="array" ref="AM1011">IF($AK1011, INDEX(Appliances, $W1011, 10), 0)</f>
        <v>0</v>
      </c>
      <c r="AN1011" s="212">
        <f t="shared" si="575"/>
        <v>0</v>
      </c>
      <c r="AO1011" s="213">
        <f t="shared" si="576"/>
        <v>0</v>
      </c>
      <c r="AP1011" s="222" t="str">
        <f t="shared" si="577"/>
        <v>-</v>
      </c>
      <c r="AQ1011" s="210">
        <f>_xlfn.MAXIFS(Y!$F$61:$J$61, Y!$F$61:$J$61, "&lt;="&amp;AP1011)</f>
        <v>0</v>
      </c>
      <c r="AR1011" s="210" cm="1">
        <f t="array" ref="AR1011">IFERROR(IF(AN1011&gt;0, INDEX(Appliances, $W1011, MATCH($AQ1011, Y!$F$61:$J$61, 0)+3),0), 0)</f>
        <v>0</v>
      </c>
      <c r="AS1011" s="64"/>
      <c r="AT1011" s="211" t="b">
        <f t="shared" si="585"/>
        <v>0</v>
      </c>
      <c r="AU1011" s="211">
        <f t="shared" si="566"/>
        <v>0</v>
      </c>
      <c r="AV1011" s="211">
        <f t="shared" si="567"/>
        <v>0</v>
      </c>
      <c r="AW1011" s="212">
        <f t="shared" si="578"/>
        <v>0</v>
      </c>
      <c r="AX1011" s="213">
        <f t="shared" si="579"/>
        <v>0</v>
      </c>
      <c r="AY1011" s="222" t="str">
        <f t="shared" si="580"/>
        <v>-</v>
      </c>
      <c r="AZ1011" s="210">
        <f>_xlfn.MAXIFS(Y!$F$61:$J$61, Y!$F$61:$J$61, "&lt;="&amp;AY1011)</f>
        <v>0</v>
      </c>
      <c r="BA1011" s="210" cm="1">
        <f t="array" ref="BA1011">IFERROR(IF(AW1011&gt;0, INDEX(Appliances, $W1011, MATCH($AQ1011, Y!$F$61:$J$61, 0)+3),0), 0)</f>
        <v>0</v>
      </c>
      <c r="BB1011" s="64"/>
    </row>
    <row r="1012" spans="1:54" s="264" customFormat="1" ht="12" x14ac:dyDescent="0.2">
      <c r="A1012" s="64"/>
      <c r="B1012" s="251">
        <v>990</v>
      </c>
      <c r="C1012" s="255"/>
      <c r="D1012" s="255"/>
      <c r="E1012" s="256"/>
      <c r="F1012" s="257" t="str">
        <f>IFERROR(VLOOKUP(E1012, Z!$A$2:$C$4127, 3, FALSE), "")</f>
        <v/>
      </c>
      <c r="G1012" s="258"/>
      <c r="H1012" s="255"/>
      <c r="I1012" s="255"/>
      <c r="J1012" s="256"/>
      <c r="K1012" s="259"/>
      <c r="L1012" s="260"/>
      <c r="M1012" s="253">
        <f t="shared" si="582"/>
        <v>0</v>
      </c>
      <c r="N1012" s="261"/>
      <c r="O1012" s="260"/>
      <c r="P1012" s="253">
        <f t="shared" si="568"/>
        <v>0</v>
      </c>
      <c r="Q1012" s="261"/>
      <c r="R1012" s="260"/>
      <c r="S1012" s="262">
        <f t="shared" si="569"/>
        <v>0</v>
      </c>
      <c r="T1012" s="268"/>
      <c r="U1012" s="263">
        <f t="shared" si="570"/>
        <v>0</v>
      </c>
      <c r="V1012" s="64"/>
      <c r="W1012" s="210">
        <f t="shared" si="581"/>
        <v>0</v>
      </c>
      <c r="X1012" s="210" t="str">
        <f t="shared" si="571"/>
        <v>-</v>
      </c>
      <c r="Y1012" s="210" t="e">
        <f>IF(X1012, MATCH(J1012, Y!$F$62:$H$62, 0), 0)</f>
        <v>#VALUE!</v>
      </c>
      <c r="Z1012" s="210" cm="1">
        <f t="array" ref="Z1012">IFERROR(IF($X1012, INDEX(Appliances, $W1012, $Y1012+3), 0), 0)</f>
        <v>0</v>
      </c>
      <c r="AA1012" s="64"/>
      <c r="AB1012" s="211" t="b">
        <f t="shared" si="583"/>
        <v>0</v>
      </c>
      <c r="AC1012" s="211" cm="1">
        <f t="array" ref="AC1012">IF($AB1012, INDEX(Appliances, $W1012, 9), 0)</f>
        <v>0</v>
      </c>
      <c r="AD1012" s="211" cm="1">
        <f t="array" ref="AD1012">IF($AB1012, INDEX(Appliances, $W1012, 10), 0)</f>
        <v>0</v>
      </c>
      <c r="AE1012" s="212">
        <f t="shared" si="572"/>
        <v>0</v>
      </c>
      <c r="AF1012" s="213">
        <f t="shared" si="573"/>
        <v>0</v>
      </c>
      <c r="AG1012" s="222" t="str">
        <f t="shared" si="574"/>
        <v>-</v>
      </c>
      <c r="AH1012" s="210">
        <f>_xlfn.MAXIFS(Y!$F$61:$J$61, Y!$F$61:$J$61, "&lt;="&amp;AG1012)</f>
        <v>0</v>
      </c>
      <c r="AI1012" s="210" cm="1">
        <f t="array" ref="AI1012">IFERROR(IF(AE1012&gt;0, INDEX(Appliances, $W1012, MATCH($AH1012, Y!$F$61:$J$61, 0)+3),0), 0)</f>
        <v>0</v>
      </c>
      <c r="AJ1012" s="64"/>
      <c r="AK1012" s="211" t="b">
        <f t="shared" si="584"/>
        <v>0</v>
      </c>
      <c r="AL1012" s="211" cm="1">
        <f t="array" ref="AL1012">IF($AK1012, INDEX(Appliances, $W1012, 9), 0)</f>
        <v>0</v>
      </c>
      <c r="AM1012" s="211" cm="1">
        <f t="array" ref="AM1012">IF($AK1012, INDEX(Appliances, $W1012, 10), 0)</f>
        <v>0</v>
      </c>
      <c r="AN1012" s="212">
        <f t="shared" si="575"/>
        <v>0</v>
      </c>
      <c r="AO1012" s="213">
        <f t="shared" si="576"/>
        <v>0</v>
      </c>
      <c r="AP1012" s="222" t="str">
        <f t="shared" si="577"/>
        <v>-</v>
      </c>
      <c r="AQ1012" s="210">
        <f>_xlfn.MAXIFS(Y!$F$61:$J$61, Y!$F$61:$J$61, "&lt;="&amp;AP1012)</f>
        <v>0</v>
      </c>
      <c r="AR1012" s="210" cm="1">
        <f t="array" ref="AR1012">IFERROR(IF(AN1012&gt;0, INDEX(Appliances, $W1012, MATCH($AQ1012, Y!$F$61:$J$61, 0)+3),0), 0)</f>
        <v>0</v>
      </c>
      <c r="AS1012" s="64"/>
      <c r="AT1012" s="211" t="b">
        <f t="shared" si="585"/>
        <v>0</v>
      </c>
      <c r="AU1012" s="211">
        <f t="shared" si="566"/>
        <v>0</v>
      </c>
      <c r="AV1012" s="211">
        <f t="shared" si="567"/>
        <v>0</v>
      </c>
      <c r="AW1012" s="212">
        <f t="shared" si="578"/>
        <v>0</v>
      </c>
      <c r="AX1012" s="213">
        <f t="shared" si="579"/>
        <v>0</v>
      </c>
      <c r="AY1012" s="222" t="str">
        <f t="shared" si="580"/>
        <v>-</v>
      </c>
      <c r="AZ1012" s="210">
        <f>_xlfn.MAXIFS(Y!$F$61:$J$61, Y!$F$61:$J$61, "&lt;="&amp;AY1012)</f>
        <v>0</v>
      </c>
      <c r="BA1012" s="210" cm="1">
        <f t="array" ref="BA1012">IFERROR(IF(AW1012&gt;0, INDEX(Appliances, $W1012, MATCH($AQ1012, Y!$F$61:$J$61, 0)+3),0), 0)</f>
        <v>0</v>
      </c>
      <c r="BB1012" s="64"/>
    </row>
    <row r="1013" spans="1:54" s="264" customFormat="1" ht="12" x14ac:dyDescent="0.2">
      <c r="A1013" s="64"/>
      <c r="B1013" s="251">
        <v>991</v>
      </c>
      <c r="C1013" s="255"/>
      <c r="D1013" s="255"/>
      <c r="E1013" s="256"/>
      <c r="F1013" s="257" t="str">
        <f>IFERROR(VLOOKUP(E1013, Z!$A$2:$C$4127, 3, FALSE), "")</f>
        <v/>
      </c>
      <c r="G1013" s="258"/>
      <c r="H1013" s="255"/>
      <c r="I1013" s="255"/>
      <c r="J1013" s="256"/>
      <c r="K1013" s="259"/>
      <c r="L1013" s="260"/>
      <c r="M1013" s="253">
        <f t="shared" si="582"/>
        <v>0</v>
      </c>
      <c r="N1013" s="261"/>
      <c r="O1013" s="260"/>
      <c r="P1013" s="253">
        <f t="shared" si="568"/>
        <v>0</v>
      </c>
      <c r="Q1013" s="261"/>
      <c r="R1013" s="260"/>
      <c r="S1013" s="262">
        <f t="shared" si="569"/>
        <v>0</v>
      </c>
      <c r="T1013" s="268"/>
      <c r="U1013" s="263">
        <f t="shared" si="570"/>
        <v>0</v>
      </c>
      <c r="V1013" s="64"/>
      <c r="W1013" s="210">
        <f t="shared" si="581"/>
        <v>0</v>
      </c>
      <c r="X1013" s="210" t="str">
        <f t="shared" si="571"/>
        <v>-</v>
      </c>
      <c r="Y1013" s="210" t="e">
        <f>IF(X1013, MATCH(J1013, Y!$F$62:$H$62, 0), 0)</f>
        <v>#VALUE!</v>
      </c>
      <c r="Z1013" s="210" cm="1">
        <f t="array" ref="Z1013">IFERROR(IF($X1013, INDEX(Appliances, $W1013, $Y1013+3), 0), 0)</f>
        <v>0</v>
      </c>
      <c r="AA1013" s="64"/>
      <c r="AB1013" s="211" t="b">
        <f t="shared" si="583"/>
        <v>0</v>
      </c>
      <c r="AC1013" s="211" cm="1">
        <f t="array" ref="AC1013">IF($AB1013, INDEX(Appliances, $W1013, 9), 0)</f>
        <v>0</v>
      </c>
      <c r="AD1013" s="211" cm="1">
        <f t="array" ref="AD1013">IF($AB1013, INDEX(Appliances, $W1013, 10), 0)</f>
        <v>0</v>
      </c>
      <c r="AE1013" s="212">
        <f t="shared" si="572"/>
        <v>0</v>
      </c>
      <c r="AF1013" s="213">
        <f t="shared" si="573"/>
        <v>0</v>
      </c>
      <c r="AG1013" s="222" t="str">
        <f t="shared" si="574"/>
        <v>-</v>
      </c>
      <c r="AH1013" s="210">
        <f>_xlfn.MAXIFS(Y!$F$61:$J$61, Y!$F$61:$J$61, "&lt;="&amp;AG1013)</f>
        <v>0</v>
      </c>
      <c r="AI1013" s="210" cm="1">
        <f t="array" ref="AI1013">IFERROR(IF(AE1013&gt;0, INDEX(Appliances, $W1013, MATCH($AH1013, Y!$F$61:$J$61, 0)+3),0), 0)</f>
        <v>0</v>
      </c>
      <c r="AJ1013" s="64"/>
      <c r="AK1013" s="211" t="b">
        <f t="shared" si="584"/>
        <v>0</v>
      </c>
      <c r="AL1013" s="211" cm="1">
        <f t="array" ref="AL1013">IF($AK1013, INDEX(Appliances, $W1013, 9), 0)</f>
        <v>0</v>
      </c>
      <c r="AM1013" s="211" cm="1">
        <f t="array" ref="AM1013">IF($AK1013, INDEX(Appliances, $W1013, 10), 0)</f>
        <v>0</v>
      </c>
      <c r="AN1013" s="212">
        <f t="shared" si="575"/>
        <v>0</v>
      </c>
      <c r="AO1013" s="213">
        <f t="shared" si="576"/>
        <v>0</v>
      </c>
      <c r="AP1013" s="222" t="str">
        <f t="shared" si="577"/>
        <v>-</v>
      </c>
      <c r="AQ1013" s="210">
        <f>_xlfn.MAXIFS(Y!$F$61:$J$61, Y!$F$61:$J$61, "&lt;="&amp;AP1013)</f>
        <v>0</v>
      </c>
      <c r="AR1013" s="210" cm="1">
        <f t="array" ref="AR1013">IFERROR(IF(AN1013&gt;0, INDEX(Appliances, $W1013, MATCH($AQ1013, Y!$F$61:$J$61, 0)+3),0), 0)</f>
        <v>0</v>
      </c>
      <c r="AS1013" s="64"/>
      <c r="AT1013" s="211" t="b">
        <f t="shared" si="585"/>
        <v>0</v>
      </c>
      <c r="AU1013" s="211">
        <f t="shared" si="566"/>
        <v>0</v>
      </c>
      <c r="AV1013" s="211">
        <f t="shared" si="567"/>
        <v>0</v>
      </c>
      <c r="AW1013" s="212">
        <f t="shared" si="578"/>
        <v>0</v>
      </c>
      <c r="AX1013" s="213">
        <f t="shared" si="579"/>
        <v>0</v>
      </c>
      <c r="AY1013" s="222" t="str">
        <f t="shared" si="580"/>
        <v>-</v>
      </c>
      <c r="AZ1013" s="210">
        <f>_xlfn.MAXIFS(Y!$F$61:$J$61, Y!$F$61:$J$61, "&lt;="&amp;AY1013)</f>
        <v>0</v>
      </c>
      <c r="BA1013" s="210" cm="1">
        <f t="array" ref="BA1013">IFERROR(IF(AW1013&gt;0, INDEX(Appliances, $W1013, MATCH($AQ1013, Y!$F$61:$J$61, 0)+3),0), 0)</f>
        <v>0</v>
      </c>
      <c r="BB1013" s="64"/>
    </row>
    <row r="1014" spans="1:54" s="264" customFormat="1" ht="12" x14ac:dyDescent="0.2">
      <c r="A1014" s="64"/>
      <c r="B1014" s="251">
        <v>992</v>
      </c>
      <c r="C1014" s="255"/>
      <c r="D1014" s="255"/>
      <c r="E1014" s="256"/>
      <c r="F1014" s="257" t="str">
        <f>IFERROR(VLOOKUP(E1014, Z!$A$2:$C$4127, 3, FALSE), "")</f>
        <v/>
      </c>
      <c r="G1014" s="258"/>
      <c r="H1014" s="255"/>
      <c r="I1014" s="255"/>
      <c r="J1014" s="256"/>
      <c r="K1014" s="259"/>
      <c r="L1014" s="260"/>
      <c r="M1014" s="253">
        <f t="shared" si="582"/>
        <v>0</v>
      </c>
      <c r="N1014" s="261"/>
      <c r="O1014" s="260"/>
      <c r="P1014" s="253">
        <f t="shared" si="568"/>
        <v>0</v>
      </c>
      <c r="Q1014" s="261"/>
      <c r="R1014" s="260"/>
      <c r="S1014" s="262">
        <f t="shared" si="569"/>
        <v>0</v>
      </c>
      <c r="T1014" s="268"/>
      <c r="U1014" s="263">
        <f t="shared" si="570"/>
        <v>0</v>
      </c>
      <c r="V1014" s="64"/>
      <c r="W1014" s="210">
        <f t="shared" si="581"/>
        <v>0</v>
      </c>
      <c r="X1014" s="210" t="str">
        <f t="shared" si="571"/>
        <v>-</v>
      </c>
      <c r="Y1014" s="210" t="e">
        <f>IF(X1014, MATCH(J1014, Y!$F$62:$H$62, 0), 0)</f>
        <v>#VALUE!</v>
      </c>
      <c r="Z1014" s="210" cm="1">
        <f t="array" ref="Z1014">IFERROR(IF($X1014, INDEX(Appliances, $W1014, $Y1014+3), 0), 0)</f>
        <v>0</v>
      </c>
      <c r="AA1014" s="64"/>
      <c r="AB1014" s="211" t="b">
        <f t="shared" si="583"/>
        <v>0</v>
      </c>
      <c r="AC1014" s="211" cm="1">
        <f t="array" ref="AC1014">IF($AB1014, INDEX(Appliances, $W1014, 9), 0)</f>
        <v>0</v>
      </c>
      <c r="AD1014" s="211" cm="1">
        <f t="array" ref="AD1014">IF($AB1014, INDEX(Appliances, $W1014, 10), 0)</f>
        <v>0</v>
      </c>
      <c r="AE1014" s="212">
        <f t="shared" si="572"/>
        <v>0</v>
      </c>
      <c r="AF1014" s="213">
        <f t="shared" si="573"/>
        <v>0</v>
      </c>
      <c r="AG1014" s="222" t="str">
        <f t="shared" si="574"/>
        <v>-</v>
      </c>
      <c r="AH1014" s="210">
        <f>_xlfn.MAXIFS(Y!$F$61:$J$61, Y!$F$61:$J$61, "&lt;="&amp;AG1014)</f>
        <v>0</v>
      </c>
      <c r="AI1014" s="210" cm="1">
        <f t="array" ref="AI1014">IFERROR(IF(AE1014&gt;0, INDEX(Appliances, $W1014, MATCH($AH1014, Y!$F$61:$J$61, 0)+3),0), 0)</f>
        <v>0</v>
      </c>
      <c r="AJ1014" s="64"/>
      <c r="AK1014" s="211" t="b">
        <f t="shared" si="584"/>
        <v>0</v>
      </c>
      <c r="AL1014" s="211" cm="1">
        <f t="array" ref="AL1014">IF($AK1014, INDEX(Appliances, $W1014, 9), 0)</f>
        <v>0</v>
      </c>
      <c r="AM1014" s="211" cm="1">
        <f t="array" ref="AM1014">IF($AK1014, INDEX(Appliances, $W1014, 10), 0)</f>
        <v>0</v>
      </c>
      <c r="AN1014" s="212">
        <f t="shared" si="575"/>
        <v>0</v>
      </c>
      <c r="AO1014" s="213">
        <f t="shared" si="576"/>
        <v>0</v>
      </c>
      <c r="AP1014" s="222" t="str">
        <f t="shared" si="577"/>
        <v>-</v>
      </c>
      <c r="AQ1014" s="210">
        <f>_xlfn.MAXIFS(Y!$F$61:$J$61, Y!$F$61:$J$61, "&lt;="&amp;AP1014)</f>
        <v>0</v>
      </c>
      <c r="AR1014" s="210" cm="1">
        <f t="array" ref="AR1014">IFERROR(IF(AN1014&gt;0, INDEX(Appliances, $W1014, MATCH($AQ1014, Y!$F$61:$J$61, 0)+3),0), 0)</f>
        <v>0</v>
      </c>
      <c r="AS1014" s="64"/>
      <c r="AT1014" s="211" t="b">
        <f t="shared" si="585"/>
        <v>0</v>
      </c>
      <c r="AU1014" s="211">
        <f t="shared" si="566"/>
        <v>0</v>
      </c>
      <c r="AV1014" s="211">
        <f t="shared" si="567"/>
        <v>0</v>
      </c>
      <c r="AW1014" s="212">
        <f t="shared" si="578"/>
        <v>0</v>
      </c>
      <c r="AX1014" s="213">
        <f t="shared" si="579"/>
        <v>0</v>
      </c>
      <c r="AY1014" s="222" t="str">
        <f t="shared" si="580"/>
        <v>-</v>
      </c>
      <c r="AZ1014" s="210">
        <f>_xlfn.MAXIFS(Y!$F$61:$J$61, Y!$F$61:$J$61, "&lt;="&amp;AY1014)</f>
        <v>0</v>
      </c>
      <c r="BA1014" s="210" cm="1">
        <f t="array" ref="BA1014">IFERROR(IF(AW1014&gt;0, INDEX(Appliances, $W1014, MATCH($AQ1014, Y!$F$61:$J$61, 0)+3),0), 0)</f>
        <v>0</v>
      </c>
      <c r="BB1014" s="64"/>
    </row>
    <row r="1015" spans="1:54" s="264" customFormat="1" ht="12" x14ac:dyDescent="0.2">
      <c r="A1015" s="64"/>
      <c r="B1015" s="251">
        <v>993</v>
      </c>
      <c r="C1015" s="255"/>
      <c r="D1015" s="255"/>
      <c r="E1015" s="256"/>
      <c r="F1015" s="257" t="str">
        <f>IFERROR(VLOOKUP(E1015, Z!$A$2:$C$4127, 3, FALSE), "")</f>
        <v/>
      </c>
      <c r="G1015" s="258"/>
      <c r="H1015" s="255"/>
      <c r="I1015" s="255"/>
      <c r="J1015" s="256"/>
      <c r="K1015" s="259"/>
      <c r="L1015" s="260"/>
      <c r="M1015" s="253">
        <f t="shared" si="582"/>
        <v>0</v>
      </c>
      <c r="N1015" s="261"/>
      <c r="O1015" s="260"/>
      <c r="P1015" s="253">
        <f t="shared" si="568"/>
        <v>0</v>
      </c>
      <c r="Q1015" s="261"/>
      <c r="R1015" s="260"/>
      <c r="S1015" s="262">
        <f t="shared" si="569"/>
        <v>0</v>
      </c>
      <c r="T1015" s="268"/>
      <c r="U1015" s="263">
        <f t="shared" si="570"/>
        <v>0</v>
      </c>
      <c r="V1015" s="64"/>
      <c r="W1015" s="210">
        <f t="shared" si="581"/>
        <v>0</v>
      </c>
      <c r="X1015" s="210" t="str">
        <f t="shared" si="571"/>
        <v>-</v>
      </c>
      <c r="Y1015" s="210" t="e">
        <f>IF(X1015, MATCH(J1015, Y!$F$62:$H$62, 0), 0)</f>
        <v>#VALUE!</v>
      </c>
      <c r="Z1015" s="210" cm="1">
        <f t="array" ref="Z1015">IFERROR(IF($X1015, INDEX(Appliances, $W1015, $Y1015+3), 0), 0)</f>
        <v>0</v>
      </c>
      <c r="AA1015" s="64"/>
      <c r="AB1015" s="211" t="b">
        <f t="shared" si="583"/>
        <v>0</v>
      </c>
      <c r="AC1015" s="211" cm="1">
        <f t="array" ref="AC1015">IF($AB1015, INDEX(Appliances, $W1015, 9), 0)</f>
        <v>0</v>
      </c>
      <c r="AD1015" s="211" cm="1">
        <f t="array" ref="AD1015">IF($AB1015, INDEX(Appliances, $W1015, 10), 0)</f>
        <v>0</v>
      </c>
      <c r="AE1015" s="212">
        <f t="shared" si="572"/>
        <v>0</v>
      </c>
      <c r="AF1015" s="213">
        <f t="shared" si="573"/>
        <v>0</v>
      </c>
      <c r="AG1015" s="222" t="str">
        <f t="shared" si="574"/>
        <v>-</v>
      </c>
      <c r="AH1015" s="210">
        <f>_xlfn.MAXIFS(Y!$F$61:$J$61, Y!$F$61:$J$61, "&lt;="&amp;AG1015)</f>
        <v>0</v>
      </c>
      <c r="AI1015" s="210" cm="1">
        <f t="array" ref="AI1015">IFERROR(IF(AE1015&gt;0, INDEX(Appliances, $W1015, MATCH($AH1015, Y!$F$61:$J$61, 0)+3),0), 0)</f>
        <v>0</v>
      </c>
      <c r="AJ1015" s="64"/>
      <c r="AK1015" s="211" t="b">
        <f t="shared" si="584"/>
        <v>0</v>
      </c>
      <c r="AL1015" s="211" cm="1">
        <f t="array" ref="AL1015">IF($AK1015, INDEX(Appliances, $W1015, 9), 0)</f>
        <v>0</v>
      </c>
      <c r="AM1015" s="211" cm="1">
        <f t="array" ref="AM1015">IF($AK1015, INDEX(Appliances, $W1015, 10), 0)</f>
        <v>0</v>
      </c>
      <c r="AN1015" s="212">
        <f t="shared" si="575"/>
        <v>0</v>
      </c>
      <c r="AO1015" s="213">
        <f t="shared" si="576"/>
        <v>0</v>
      </c>
      <c r="AP1015" s="222" t="str">
        <f t="shared" si="577"/>
        <v>-</v>
      </c>
      <c r="AQ1015" s="210">
        <f>_xlfn.MAXIFS(Y!$F$61:$J$61, Y!$F$61:$J$61, "&lt;="&amp;AP1015)</f>
        <v>0</v>
      </c>
      <c r="AR1015" s="210" cm="1">
        <f t="array" ref="AR1015">IFERROR(IF(AN1015&gt;0, INDEX(Appliances, $W1015, MATCH($AQ1015, Y!$F$61:$J$61, 0)+3),0), 0)</f>
        <v>0</v>
      </c>
      <c r="AS1015" s="64"/>
      <c r="AT1015" s="211" t="b">
        <f t="shared" si="585"/>
        <v>0</v>
      </c>
      <c r="AU1015" s="211">
        <f t="shared" ref="AU1015:AU1022" si="586">IF($AT1015, INDEX(Appliances, 10, 9), 0)</f>
        <v>0</v>
      </c>
      <c r="AV1015" s="211">
        <f t="shared" ref="AV1015:AV1022" si="587">IF($AT1015, INDEX(Appliances, 10, 10), 0)</f>
        <v>0</v>
      </c>
      <c r="AW1015" s="212">
        <f t="shared" si="578"/>
        <v>0</v>
      </c>
      <c r="AX1015" s="213">
        <f t="shared" si="579"/>
        <v>0</v>
      </c>
      <c r="AY1015" s="222" t="str">
        <f t="shared" si="580"/>
        <v>-</v>
      </c>
      <c r="AZ1015" s="210">
        <f>_xlfn.MAXIFS(Y!$F$61:$J$61, Y!$F$61:$J$61, "&lt;="&amp;AY1015)</f>
        <v>0</v>
      </c>
      <c r="BA1015" s="210" cm="1">
        <f t="array" ref="BA1015">IFERROR(IF(AW1015&gt;0, INDEX(Appliances, $W1015, MATCH($AQ1015, Y!$F$61:$J$61, 0)+3),0), 0)</f>
        <v>0</v>
      </c>
      <c r="BB1015" s="64"/>
    </row>
    <row r="1016" spans="1:54" s="264" customFormat="1" ht="12" x14ac:dyDescent="0.2">
      <c r="A1016" s="64"/>
      <c r="B1016" s="251">
        <v>994</v>
      </c>
      <c r="C1016" s="255"/>
      <c r="D1016" s="255"/>
      <c r="E1016" s="256"/>
      <c r="F1016" s="257" t="str">
        <f>IFERROR(VLOOKUP(E1016, Z!$A$2:$C$4127, 3, FALSE), "")</f>
        <v/>
      </c>
      <c r="G1016" s="258"/>
      <c r="H1016" s="255"/>
      <c r="I1016" s="255"/>
      <c r="J1016" s="256"/>
      <c r="K1016" s="259"/>
      <c r="L1016" s="260"/>
      <c r="M1016" s="253">
        <f t="shared" si="582"/>
        <v>0</v>
      </c>
      <c r="N1016" s="261"/>
      <c r="O1016" s="260"/>
      <c r="P1016" s="253">
        <f t="shared" si="568"/>
        <v>0</v>
      </c>
      <c r="Q1016" s="261"/>
      <c r="R1016" s="260"/>
      <c r="S1016" s="262">
        <f t="shared" si="569"/>
        <v>0</v>
      </c>
      <c r="T1016" s="268"/>
      <c r="U1016" s="263">
        <f t="shared" si="570"/>
        <v>0</v>
      </c>
      <c r="V1016" s="64"/>
      <c r="W1016" s="210">
        <f t="shared" si="581"/>
        <v>0</v>
      </c>
      <c r="X1016" s="210" t="str">
        <f t="shared" si="571"/>
        <v>-</v>
      </c>
      <c r="Y1016" s="210" t="e">
        <f>IF(X1016, MATCH(J1016, Y!$F$62:$H$62, 0), 0)</f>
        <v>#VALUE!</v>
      </c>
      <c r="Z1016" s="210" cm="1">
        <f t="array" ref="Z1016">IFERROR(IF($X1016, INDEX(Appliances, $W1016, $Y1016+3), 0), 0)</f>
        <v>0</v>
      </c>
      <c r="AA1016" s="64"/>
      <c r="AB1016" s="211" t="b">
        <f t="shared" si="583"/>
        <v>0</v>
      </c>
      <c r="AC1016" s="211" cm="1">
        <f t="array" ref="AC1016">IF($AB1016, INDEX(Appliances, $W1016, 9), 0)</f>
        <v>0</v>
      </c>
      <c r="AD1016" s="211" cm="1">
        <f t="array" ref="AD1016">IF($AB1016, INDEX(Appliances, $W1016, 10), 0)</f>
        <v>0</v>
      </c>
      <c r="AE1016" s="212">
        <f t="shared" si="572"/>
        <v>0</v>
      </c>
      <c r="AF1016" s="213">
        <f t="shared" si="573"/>
        <v>0</v>
      </c>
      <c r="AG1016" s="222" t="str">
        <f t="shared" si="574"/>
        <v>-</v>
      </c>
      <c r="AH1016" s="210">
        <f>_xlfn.MAXIFS(Y!$F$61:$J$61, Y!$F$61:$J$61, "&lt;="&amp;AG1016)</f>
        <v>0</v>
      </c>
      <c r="AI1016" s="210" cm="1">
        <f t="array" ref="AI1016">IFERROR(IF(AE1016&gt;0, INDEX(Appliances, $W1016, MATCH($AH1016, Y!$F$61:$J$61, 0)+3),0), 0)</f>
        <v>0</v>
      </c>
      <c r="AJ1016" s="64"/>
      <c r="AK1016" s="211" t="b">
        <f t="shared" si="584"/>
        <v>0</v>
      </c>
      <c r="AL1016" s="211" cm="1">
        <f t="array" ref="AL1016">IF($AK1016, INDEX(Appliances, $W1016, 9), 0)</f>
        <v>0</v>
      </c>
      <c r="AM1016" s="211" cm="1">
        <f t="array" ref="AM1016">IF($AK1016, INDEX(Appliances, $W1016, 10), 0)</f>
        <v>0</v>
      </c>
      <c r="AN1016" s="212">
        <f t="shared" si="575"/>
        <v>0</v>
      </c>
      <c r="AO1016" s="213">
        <f t="shared" si="576"/>
        <v>0</v>
      </c>
      <c r="AP1016" s="222" t="str">
        <f t="shared" si="577"/>
        <v>-</v>
      </c>
      <c r="AQ1016" s="210">
        <f>_xlfn.MAXIFS(Y!$F$61:$J$61, Y!$F$61:$J$61, "&lt;="&amp;AP1016)</f>
        <v>0</v>
      </c>
      <c r="AR1016" s="210" cm="1">
        <f t="array" ref="AR1016">IFERROR(IF(AN1016&gt;0, INDEX(Appliances, $W1016, MATCH($AQ1016, Y!$F$61:$J$61, 0)+3),0), 0)</f>
        <v>0</v>
      </c>
      <c r="AS1016" s="64"/>
      <c r="AT1016" s="211" t="b">
        <f t="shared" si="585"/>
        <v>0</v>
      </c>
      <c r="AU1016" s="211">
        <f t="shared" si="586"/>
        <v>0</v>
      </c>
      <c r="AV1016" s="211">
        <f t="shared" si="587"/>
        <v>0</v>
      </c>
      <c r="AW1016" s="212">
        <f t="shared" si="578"/>
        <v>0</v>
      </c>
      <c r="AX1016" s="213">
        <f t="shared" si="579"/>
        <v>0</v>
      </c>
      <c r="AY1016" s="222" t="str">
        <f t="shared" si="580"/>
        <v>-</v>
      </c>
      <c r="AZ1016" s="210">
        <f>_xlfn.MAXIFS(Y!$F$61:$J$61, Y!$F$61:$J$61, "&lt;="&amp;AY1016)</f>
        <v>0</v>
      </c>
      <c r="BA1016" s="210" cm="1">
        <f t="array" ref="BA1016">IFERROR(IF(AW1016&gt;0, INDEX(Appliances, $W1016, MATCH($AQ1016, Y!$F$61:$J$61, 0)+3),0), 0)</f>
        <v>0</v>
      </c>
      <c r="BB1016" s="64"/>
    </row>
    <row r="1017" spans="1:54" s="264" customFormat="1" ht="12" x14ac:dyDescent="0.2">
      <c r="A1017" s="64"/>
      <c r="B1017" s="251">
        <v>995</v>
      </c>
      <c r="C1017" s="255"/>
      <c r="D1017" s="255"/>
      <c r="E1017" s="256"/>
      <c r="F1017" s="257" t="str">
        <f>IFERROR(VLOOKUP(E1017, Z!$A$2:$C$4127, 3, FALSE), "")</f>
        <v/>
      </c>
      <c r="G1017" s="258"/>
      <c r="H1017" s="255"/>
      <c r="I1017" s="255"/>
      <c r="J1017" s="256"/>
      <c r="K1017" s="259"/>
      <c r="L1017" s="260"/>
      <c r="M1017" s="253">
        <f t="shared" si="582"/>
        <v>0</v>
      </c>
      <c r="N1017" s="261"/>
      <c r="O1017" s="260"/>
      <c r="P1017" s="253">
        <f t="shared" si="568"/>
        <v>0</v>
      </c>
      <c r="Q1017" s="261"/>
      <c r="R1017" s="260"/>
      <c r="S1017" s="262">
        <f t="shared" si="569"/>
        <v>0</v>
      </c>
      <c r="T1017" s="268"/>
      <c r="U1017" s="263">
        <f t="shared" si="570"/>
        <v>0</v>
      </c>
      <c r="V1017" s="64"/>
      <c r="W1017" s="210">
        <f t="shared" si="581"/>
        <v>0</v>
      </c>
      <c r="X1017" s="210" t="str">
        <f t="shared" si="571"/>
        <v>-</v>
      </c>
      <c r="Y1017" s="210" t="e">
        <f>IF(X1017, MATCH(J1017, Y!$F$62:$H$62, 0), 0)</f>
        <v>#VALUE!</v>
      </c>
      <c r="Z1017" s="210" cm="1">
        <f t="array" ref="Z1017">IFERROR(IF($X1017, INDEX(Appliances, $W1017, $Y1017+3), 0), 0)</f>
        <v>0</v>
      </c>
      <c r="AA1017" s="64"/>
      <c r="AB1017" s="211" t="b">
        <f t="shared" si="583"/>
        <v>0</v>
      </c>
      <c r="AC1017" s="211" cm="1">
        <f t="array" ref="AC1017">IF($AB1017, INDEX(Appliances, $W1017, 9), 0)</f>
        <v>0</v>
      </c>
      <c r="AD1017" s="211" cm="1">
        <f t="array" ref="AD1017">IF($AB1017, INDEX(Appliances, $W1017, 10), 0)</f>
        <v>0</v>
      </c>
      <c r="AE1017" s="212">
        <f t="shared" si="572"/>
        <v>0</v>
      </c>
      <c r="AF1017" s="213">
        <f t="shared" si="573"/>
        <v>0</v>
      </c>
      <c r="AG1017" s="222" t="str">
        <f t="shared" si="574"/>
        <v>-</v>
      </c>
      <c r="AH1017" s="210">
        <f>_xlfn.MAXIFS(Y!$F$61:$J$61, Y!$F$61:$J$61, "&lt;="&amp;AG1017)</f>
        <v>0</v>
      </c>
      <c r="AI1017" s="210" cm="1">
        <f t="array" ref="AI1017">IFERROR(IF(AE1017&gt;0, INDEX(Appliances, $W1017, MATCH($AH1017, Y!$F$61:$J$61, 0)+3),0), 0)</f>
        <v>0</v>
      </c>
      <c r="AJ1017" s="64"/>
      <c r="AK1017" s="211" t="b">
        <f t="shared" si="584"/>
        <v>0</v>
      </c>
      <c r="AL1017" s="211" cm="1">
        <f t="array" ref="AL1017">IF($AK1017, INDEX(Appliances, $W1017, 9), 0)</f>
        <v>0</v>
      </c>
      <c r="AM1017" s="211" cm="1">
        <f t="array" ref="AM1017">IF($AK1017, INDEX(Appliances, $W1017, 10), 0)</f>
        <v>0</v>
      </c>
      <c r="AN1017" s="212">
        <f t="shared" si="575"/>
        <v>0</v>
      </c>
      <c r="AO1017" s="213">
        <f t="shared" si="576"/>
        <v>0</v>
      </c>
      <c r="AP1017" s="222" t="str">
        <f t="shared" si="577"/>
        <v>-</v>
      </c>
      <c r="AQ1017" s="210">
        <f>_xlfn.MAXIFS(Y!$F$61:$J$61, Y!$F$61:$J$61, "&lt;="&amp;AP1017)</f>
        <v>0</v>
      </c>
      <c r="AR1017" s="210" cm="1">
        <f t="array" ref="AR1017">IFERROR(IF(AN1017&gt;0, INDEX(Appliances, $W1017, MATCH($AQ1017, Y!$F$61:$J$61, 0)+3),0), 0)</f>
        <v>0</v>
      </c>
      <c r="AS1017" s="64"/>
      <c r="AT1017" s="211" t="b">
        <f t="shared" si="585"/>
        <v>0</v>
      </c>
      <c r="AU1017" s="211">
        <f t="shared" si="586"/>
        <v>0</v>
      </c>
      <c r="AV1017" s="211">
        <f t="shared" si="587"/>
        <v>0</v>
      </c>
      <c r="AW1017" s="212">
        <f t="shared" si="578"/>
        <v>0</v>
      </c>
      <c r="AX1017" s="213">
        <f t="shared" si="579"/>
        <v>0</v>
      </c>
      <c r="AY1017" s="222" t="str">
        <f t="shared" si="580"/>
        <v>-</v>
      </c>
      <c r="AZ1017" s="210">
        <f>_xlfn.MAXIFS(Y!$F$61:$J$61, Y!$F$61:$J$61, "&lt;="&amp;AY1017)</f>
        <v>0</v>
      </c>
      <c r="BA1017" s="210" cm="1">
        <f t="array" ref="BA1017">IFERROR(IF(AW1017&gt;0, INDEX(Appliances, $W1017, MATCH($AQ1017, Y!$F$61:$J$61, 0)+3),0), 0)</f>
        <v>0</v>
      </c>
      <c r="BB1017" s="64"/>
    </row>
    <row r="1018" spans="1:54" s="264" customFormat="1" ht="12" x14ac:dyDescent="0.2">
      <c r="A1018" s="64"/>
      <c r="B1018" s="251">
        <v>996</v>
      </c>
      <c r="C1018" s="255"/>
      <c r="D1018" s="255"/>
      <c r="E1018" s="256"/>
      <c r="F1018" s="257" t="str">
        <f>IFERROR(VLOOKUP(E1018, Z!$A$2:$C$4127, 3, FALSE), "")</f>
        <v/>
      </c>
      <c r="G1018" s="258"/>
      <c r="H1018" s="255"/>
      <c r="I1018" s="255"/>
      <c r="J1018" s="256"/>
      <c r="K1018" s="259"/>
      <c r="L1018" s="260"/>
      <c r="M1018" s="253">
        <f t="shared" si="582"/>
        <v>0</v>
      </c>
      <c r="N1018" s="261"/>
      <c r="O1018" s="260"/>
      <c r="P1018" s="253">
        <f t="shared" si="568"/>
        <v>0</v>
      </c>
      <c r="Q1018" s="261"/>
      <c r="R1018" s="260"/>
      <c r="S1018" s="262">
        <f t="shared" si="569"/>
        <v>0</v>
      </c>
      <c r="T1018" s="268"/>
      <c r="U1018" s="263">
        <f t="shared" si="570"/>
        <v>0</v>
      </c>
      <c r="V1018" s="64"/>
      <c r="W1018" s="210">
        <f t="shared" si="581"/>
        <v>0</v>
      </c>
      <c r="X1018" s="210" t="str">
        <f t="shared" si="571"/>
        <v>-</v>
      </c>
      <c r="Y1018" s="210" t="e">
        <f>IF(X1018, MATCH(J1018, Y!$F$62:$H$62, 0), 0)</f>
        <v>#VALUE!</v>
      </c>
      <c r="Z1018" s="210" cm="1">
        <f t="array" ref="Z1018">IFERROR(IF($X1018, INDEX(Appliances, $W1018, $Y1018+3), 0), 0)</f>
        <v>0</v>
      </c>
      <c r="AA1018" s="64"/>
      <c r="AB1018" s="211" t="b">
        <f t="shared" si="583"/>
        <v>0</v>
      </c>
      <c r="AC1018" s="211" cm="1">
        <f t="array" ref="AC1018">IF($AB1018, INDEX(Appliances, $W1018, 9), 0)</f>
        <v>0</v>
      </c>
      <c r="AD1018" s="211" cm="1">
        <f t="array" ref="AD1018">IF($AB1018, INDEX(Appliances, $W1018, 10), 0)</f>
        <v>0</v>
      </c>
      <c r="AE1018" s="212">
        <f t="shared" si="572"/>
        <v>0</v>
      </c>
      <c r="AF1018" s="213">
        <f t="shared" si="573"/>
        <v>0</v>
      </c>
      <c r="AG1018" s="222" t="str">
        <f t="shared" si="574"/>
        <v>-</v>
      </c>
      <c r="AH1018" s="210">
        <f>_xlfn.MAXIFS(Y!$F$61:$J$61, Y!$F$61:$J$61, "&lt;="&amp;AG1018)</f>
        <v>0</v>
      </c>
      <c r="AI1018" s="210" cm="1">
        <f t="array" ref="AI1018">IFERROR(IF(AE1018&gt;0, INDEX(Appliances, $W1018, MATCH($AH1018, Y!$F$61:$J$61, 0)+3),0), 0)</f>
        <v>0</v>
      </c>
      <c r="AJ1018" s="64"/>
      <c r="AK1018" s="211" t="b">
        <f t="shared" si="584"/>
        <v>0</v>
      </c>
      <c r="AL1018" s="211" cm="1">
        <f t="array" ref="AL1018">IF($AK1018, INDEX(Appliances, $W1018, 9), 0)</f>
        <v>0</v>
      </c>
      <c r="AM1018" s="211" cm="1">
        <f t="array" ref="AM1018">IF($AK1018, INDEX(Appliances, $W1018, 10), 0)</f>
        <v>0</v>
      </c>
      <c r="AN1018" s="212">
        <f t="shared" si="575"/>
        <v>0</v>
      </c>
      <c r="AO1018" s="213">
        <f t="shared" si="576"/>
        <v>0</v>
      </c>
      <c r="AP1018" s="222" t="str">
        <f t="shared" si="577"/>
        <v>-</v>
      </c>
      <c r="AQ1018" s="210">
        <f>_xlfn.MAXIFS(Y!$F$61:$J$61, Y!$F$61:$J$61, "&lt;="&amp;AP1018)</f>
        <v>0</v>
      </c>
      <c r="AR1018" s="210" cm="1">
        <f t="array" ref="AR1018">IFERROR(IF(AN1018&gt;0, INDEX(Appliances, $W1018, MATCH($AQ1018, Y!$F$61:$J$61, 0)+3),0), 0)</f>
        <v>0</v>
      </c>
      <c r="AS1018" s="64"/>
      <c r="AT1018" s="211" t="b">
        <f t="shared" si="585"/>
        <v>0</v>
      </c>
      <c r="AU1018" s="211">
        <f t="shared" si="586"/>
        <v>0</v>
      </c>
      <c r="AV1018" s="211">
        <f t="shared" si="587"/>
        <v>0</v>
      </c>
      <c r="AW1018" s="212">
        <f t="shared" si="578"/>
        <v>0</v>
      </c>
      <c r="AX1018" s="213">
        <f t="shared" si="579"/>
        <v>0</v>
      </c>
      <c r="AY1018" s="222" t="str">
        <f t="shared" si="580"/>
        <v>-</v>
      </c>
      <c r="AZ1018" s="210">
        <f>_xlfn.MAXIFS(Y!$F$61:$J$61, Y!$F$61:$J$61, "&lt;="&amp;AY1018)</f>
        <v>0</v>
      </c>
      <c r="BA1018" s="210" cm="1">
        <f t="array" ref="BA1018">IFERROR(IF(AW1018&gt;0, INDEX(Appliances, $W1018, MATCH($AQ1018, Y!$F$61:$J$61, 0)+3),0), 0)</f>
        <v>0</v>
      </c>
      <c r="BB1018" s="64"/>
    </row>
    <row r="1019" spans="1:54" s="264" customFormat="1" ht="12" x14ac:dyDescent="0.2">
      <c r="A1019" s="64"/>
      <c r="B1019" s="251">
        <v>997</v>
      </c>
      <c r="C1019" s="255"/>
      <c r="D1019" s="255"/>
      <c r="E1019" s="256"/>
      <c r="F1019" s="257" t="str">
        <f>IFERROR(VLOOKUP(E1019, Z!$A$2:$C$4127, 3, FALSE), "")</f>
        <v/>
      </c>
      <c r="G1019" s="258"/>
      <c r="H1019" s="255"/>
      <c r="I1019" s="255"/>
      <c r="J1019" s="256"/>
      <c r="K1019" s="259"/>
      <c r="L1019" s="260"/>
      <c r="M1019" s="253">
        <f t="shared" si="582"/>
        <v>0</v>
      </c>
      <c r="N1019" s="261"/>
      <c r="O1019" s="260"/>
      <c r="P1019" s="253">
        <f t="shared" ref="P1019:P1022" si="588">AX1019</f>
        <v>0</v>
      </c>
      <c r="Q1019" s="261"/>
      <c r="R1019" s="260"/>
      <c r="S1019" s="262">
        <f t="shared" ref="S1019:S1022" si="589">AO1019</f>
        <v>0</v>
      </c>
      <c r="T1019" s="268"/>
      <c r="U1019" s="263">
        <f t="shared" ref="U1019:U1022" si="590">MAX(Z1019,AI1019,AR1019,BA1019)*1000</f>
        <v>0</v>
      </c>
      <c r="V1019" s="64"/>
      <c r="W1019" s="210">
        <f t="shared" si="581"/>
        <v>0</v>
      </c>
      <c r="X1019" s="210" t="str">
        <f t="shared" ref="X1019:X1022" si="591">IF(W1019=0, "-", IF(W1019&lt;=8, TRUE, FALSE))</f>
        <v>-</v>
      </c>
      <c r="Y1019" s="210" t="e">
        <f>IF(X1019, MATCH(J1019, Y!$F$62:$H$62, 0), 0)</f>
        <v>#VALUE!</v>
      </c>
      <c r="Z1019" s="210" cm="1">
        <f t="array" ref="Z1019">IFERROR(IF($X1019, INDEX(Appliances, $W1019, $Y1019+3), 0), 0)</f>
        <v>0</v>
      </c>
      <c r="AA1019" s="64"/>
      <c r="AB1019" s="211" t="b">
        <f t="shared" si="583"/>
        <v>0</v>
      </c>
      <c r="AC1019" s="211" cm="1">
        <f t="array" ref="AC1019">IF($AB1019, INDEX(Appliances, $W1019, 9), 0)</f>
        <v>0</v>
      </c>
      <c r="AD1019" s="211" cm="1">
        <f t="array" ref="AD1019">IF($AB1019, INDEX(Appliances, $W1019, 10), 0)</f>
        <v>0</v>
      </c>
      <c r="AE1019" s="212">
        <f t="shared" ref="AE1019:AE1022" si="592">IF(AB1019, $K1019, 0)</f>
        <v>0</v>
      </c>
      <c r="AF1019" s="213">
        <f t="shared" ref="AF1019:AF1022" si="593">IFERROR($AC1019 * AE1019 + $AD1019, 0)</f>
        <v>0</v>
      </c>
      <c r="AG1019" s="222" t="str">
        <f t="shared" ref="AG1019:AG1022" si="594">IFERROR(1 - L1019/AF1019, "-")</f>
        <v>-</v>
      </c>
      <c r="AH1019" s="210">
        <f>_xlfn.MAXIFS(Y!$F$61:$J$61, Y!$F$61:$J$61, "&lt;="&amp;AG1019)</f>
        <v>0</v>
      </c>
      <c r="AI1019" s="210" cm="1">
        <f t="array" ref="AI1019">IFERROR(IF(AE1019&gt;0, INDEX(Appliances, $W1019, MATCH($AH1019, Y!$F$61:$J$61, 0)+3),0), 0)</f>
        <v>0</v>
      </c>
      <c r="AJ1019" s="64"/>
      <c r="AK1019" s="211" t="b">
        <f t="shared" si="584"/>
        <v>0</v>
      </c>
      <c r="AL1019" s="211" cm="1">
        <f t="array" ref="AL1019">IF($AK1019, INDEX(Appliances, $W1019, 9), 0)</f>
        <v>0</v>
      </c>
      <c r="AM1019" s="211" cm="1">
        <f t="array" ref="AM1019">IF($AK1019, INDEX(Appliances, $W1019, 10), 0)</f>
        <v>0</v>
      </c>
      <c r="AN1019" s="212">
        <f t="shared" ref="AN1019:AN1022" si="595">IF(AK1019, $Q1019, 0)</f>
        <v>0</v>
      </c>
      <c r="AO1019" s="213">
        <f t="shared" ref="AO1019:AO1022" si="596">IFERROR($AL1019 * AN1019 + $AM1019, 0)</f>
        <v>0</v>
      </c>
      <c r="AP1019" s="222" t="str">
        <f t="shared" ref="AP1019:AP1022" si="597">IFERROR(1 - R1019/AO1019, "-")</f>
        <v>-</v>
      </c>
      <c r="AQ1019" s="210">
        <f>_xlfn.MAXIFS(Y!$F$61:$J$61, Y!$F$61:$J$61, "&lt;="&amp;AP1019)</f>
        <v>0</v>
      </c>
      <c r="AR1019" s="210" cm="1">
        <f t="array" ref="AR1019">IFERROR(IF(AN1019&gt;0, INDEX(Appliances, $W1019, MATCH($AQ1019, Y!$F$61:$J$61, 0)+3),0), 0)</f>
        <v>0</v>
      </c>
      <c r="AS1019" s="64"/>
      <c r="AT1019" s="211" t="b">
        <f t="shared" si="585"/>
        <v>0</v>
      </c>
      <c r="AU1019" s="211">
        <f t="shared" si="586"/>
        <v>0</v>
      </c>
      <c r="AV1019" s="211">
        <f t="shared" si="587"/>
        <v>0</v>
      </c>
      <c r="AW1019" s="212">
        <f t="shared" ref="AW1019:AW1022" si="598">IF(AT1019, $N1019, 0)</f>
        <v>0</v>
      </c>
      <c r="AX1019" s="213">
        <f t="shared" ref="AX1019:AX1022" si="599">IFERROR(IF(AW1019&lt;35, $AU1019 * AW1019 + $AV1019, 0.05), 0)</f>
        <v>0</v>
      </c>
      <c r="AY1019" s="222" t="str">
        <f t="shared" ref="AY1019:AY1022" si="600">IFERROR(1 - AA1019/AX1019, "-")</f>
        <v>-</v>
      </c>
      <c r="AZ1019" s="210">
        <f>_xlfn.MAXIFS(Y!$F$61:$J$61, Y!$F$61:$J$61, "&lt;="&amp;AY1019)</f>
        <v>0</v>
      </c>
      <c r="BA1019" s="210" cm="1">
        <f t="array" ref="BA1019">IFERROR(IF(AW1019&gt;0, INDEX(Appliances, $W1019, MATCH($AQ1019, Y!$F$61:$J$61, 0)+3),0), 0)</f>
        <v>0</v>
      </c>
      <c r="BB1019" s="64"/>
    </row>
    <row r="1020" spans="1:54" s="264" customFormat="1" ht="12" x14ac:dyDescent="0.2">
      <c r="A1020" s="64"/>
      <c r="B1020" s="251">
        <v>998</v>
      </c>
      <c r="C1020" s="255"/>
      <c r="D1020" s="255"/>
      <c r="E1020" s="256"/>
      <c r="F1020" s="257" t="str">
        <f>IFERROR(VLOOKUP(E1020, Z!$A$2:$C$4127, 3, FALSE), "")</f>
        <v/>
      </c>
      <c r="G1020" s="258"/>
      <c r="H1020" s="255"/>
      <c r="I1020" s="255"/>
      <c r="J1020" s="256"/>
      <c r="K1020" s="259"/>
      <c r="L1020" s="260"/>
      <c r="M1020" s="253">
        <f t="shared" si="582"/>
        <v>0</v>
      </c>
      <c r="N1020" s="261"/>
      <c r="O1020" s="260"/>
      <c r="P1020" s="253">
        <f t="shared" si="588"/>
        <v>0</v>
      </c>
      <c r="Q1020" s="261"/>
      <c r="R1020" s="260"/>
      <c r="S1020" s="262">
        <f t="shared" si="589"/>
        <v>0</v>
      </c>
      <c r="T1020" s="268"/>
      <c r="U1020" s="263">
        <f t="shared" si="590"/>
        <v>0</v>
      </c>
      <c r="V1020" s="64"/>
      <c r="W1020" s="210">
        <f t="shared" ref="W1020:W1022" si="601">IFERROR(IFERROR(IFERROR( MATCH(G1020, INDEX(Appliances,,1), 0), MATCH(G1020, INDEX(Appliances,,2), 0)), MATCH(G1020, INDEX(Appliances,,3), 0)), 0)</f>
        <v>0</v>
      </c>
      <c r="X1020" s="210" t="str">
        <f t="shared" si="591"/>
        <v>-</v>
      </c>
      <c r="Y1020" s="210" t="e">
        <f>IF(X1020, MATCH(J1020, Y!$F$62:$H$62, 0), 0)</f>
        <v>#VALUE!</v>
      </c>
      <c r="Z1020" s="210" cm="1">
        <f t="array" ref="Z1020">IFERROR(IF($X1020, INDEX(Appliances, $W1020, $Y1020+3), 0), 0)</f>
        <v>0</v>
      </c>
      <c r="AA1020" s="64"/>
      <c r="AB1020" s="211" t="b">
        <f t="shared" si="583"/>
        <v>0</v>
      </c>
      <c r="AC1020" s="211" cm="1">
        <f t="array" ref="AC1020">IF($AB1020, INDEX(Appliances, $W1020, 9), 0)</f>
        <v>0</v>
      </c>
      <c r="AD1020" s="211" cm="1">
        <f t="array" ref="AD1020">IF($AB1020, INDEX(Appliances, $W1020, 10), 0)</f>
        <v>0</v>
      </c>
      <c r="AE1020" s="212">
        <f t="shared" si="592"/>
        <v>0</v>
      </c>
      <c r="AF1020" s="213">
        <f t="shared" si="593"/>
        <v>0</v>
      </c>
      <c r="AG1020" s="222" t="str">
        <f t="shared" si="594"/>
        <v>-</v>
      </c>
      <c r="AH1020" s="210">
        <f>_xlfn.MAXIFS(Y!$F$61:$J$61, Y!$F$61:$J$61, "&lt;="&amp;AG1020)</f>
        <v>0</v>
      </c>
      <c r="AI1020" s="210" cm="1">
        <f t="array" ref="AI1020">IFERROR(IF(AE1020&gt;0, INDEX(Appliances, $W1020, MATCH($AH1020, Y!$F$61:$J$61, 0)+3),0), 0)</f>
        <v>0</v>
      </c>
      <c r="AJ1020" s="64"/>
      <c r="AK1020" s="211" t="b">
        <f t="shared" si="584"/>
        <v>0</v>
      </c>
      <c r="AL1020" s="211" cm="1">
        <f t="array" ref="AL1020">IF($AK1020, INDEX(Appliances, $W1020, 9), 0)</f>
        <v>0</v>
      </c>
      <c r="AM1020" s="211" cm="1">
        <f t="array" ref="AM1020">IF($AK1020, INDEX(Appliances, $W1020, 10), 0)</f>
        <v>0</v>
      </c>
      <c r="AN1020" s="212">
        <f t="shared" si="595"/>
        <v>0</v>
      </c>
      <c r="AO1020" s="213">
        <f t="shared" si="596"/>
        <v>0</v>
      </c>
      <c r="AP1020" s="222" t="str">
        <f t="shared" si="597"/>
        <v>-</v>
      </c>
      <c r="AQ1020" s="210">
        <f>_xlfn.MAXIFS(Y!$F$61:$J$61, Y!$F$61:$J$61, "&lt;="&amp;AP1020)</f>
        <v>0</v>
      </c>
      <c r="AR1020" s="210" cm="1">
        <f t="array" ref="AR1020">IFERROR(IF(AN1020&gt;0, INDEX(Appliances, $W1020, MATCH($AQ1020, Y!$F$61:$J$61, 0)+3),0), 0)</f>
        <v>0</v>
      </c>
      <c r="AS1020" s="64"/>
      <c r="AT1020" s="211" t="b">
        <f t="shared" si="585"/>
        <v>0</v>
      </c>
      <c r="AU1020" s="211">
        <f t="shared" si="586"/>
        <v>0</v>
      </c>
      <c r="AV1020" s="211">
        <f t="shared" si="587"/>
        <v>0</v>
      </c>
      <c r="AW1020" s="212">
        <f t="shared" si="598"/>
        <v>0</v>
      </c>
      <c r="AX1020" s="213">
        <f t="shared" si="599"/>
        <v>0</v>
      </c>
      <c r="AY1020" s="222" t="str">
        <f t="shared" si="600"/>
        <v>-</v>
      </c>
      <c r="AZ1020" s="210">
        <f>_xlfn.MAXIFS(Y!$F$61:$J$61, Y!$F$61:$J$61, "&lt;="&amp;AY1020)</f>
        <v>0</v>
      </c>
      <c r="BA1020" s="210" cm="1">
        <f t="array" ref="BA1020">IFERROR(IF(AW1020&gt;0, INDEX(Appliances, $W1020, MATCH($AQ1020, Y!$F$61:$J$61, 0)+3),0), 0)</f>
        <v>0</v>
      </c>
      <c r="BB1020" s="64"/>
    </row>
    <row r="1021" spans="1:54" s="264" customFormat="1" ht="12" x14ac:dyDescent="0.2">
      <c r="A1021" s="64"/>
      <c r="B1021" s="251">
        <v>999</v>
      </c>
      <c r="C1021" s="255"/>
      <c r="D1021" s="255"/>
      <c r="E1021" s="256"/>
      <c r="F1021" s="257" t="str">
        <f>IFERROR(VLOOKUP(E1021, Z!$A$2:$C$4127, 3, FALSE), "")</f>
        <v/>
      </c>
      <c r="G1021" s="258"/>
      <c r="H1021" s="255"/>
      <c r="I1021" s="255"/>
      <c r="J1021" s="256"/>
      <c r="K1021" s="259"/>
      <c r="L1021" s="260"/>
      <c r="M1021" s="253">
        <f t="shared" si="582"/>
        <v>0</v>
      </c>
      <c r="N1021" s="261"/>
      <c r="O1021" s="260"/>
      <c r="P1021" s="253">
        <f t="shared" si="588"/>
        <v>0</v>
      </c>
      <c r="Q1021" s="261"/>
      <c r="R1021" s="260"/>
      <c r="S1021" s="262">
        <f t="shared" si="589"/>
        <v>0</v>
      </c>
      <c r="T1021" s="268"/>
      <c r="U1021" s="263">
        <f t="shared" si="590"/>
        <v>0</v>
      </c>
      <c r="V1021" s="64"/>
      <c r="W1021" s="210">
        <f t="shared" si="601"/>
        <v>0</v>
      </c>
      <c r="X1021" s="210" t="str">
        <f t="shared" si="591"/>
        <v>-</v>
      </c>
      <c r="Y1021" s="210" t="e">
        <f>IF(X1021, MATCH(J1021, Y!$F$62:$H$62, 0), 0)</f>
        <v>#VALUE!</v>
      </c>
      <c r="Z1021" s="210" cm="1">
        <f t="array" ref="Z1021">IFERROR(IF($X1021, INDEX(Appliances, $W1021, $Y1021+3), 0), 0)</f>
        <v>0</v>
      </c>
      <c r="AA1021" s="64"/>
      <c r="AB1021" s="211" t="b">
        <f t="shared" si="583"/>
        <v>0</v>
      </c>
      <c r="AC1021" s="211" cm="1">
        <f t="array" ref="AC1021">IF($AB1021, INDEX(Appliances, $W1021, 9), 0)</f>
        <v>0</v>
      </c>
      <c r="AD1021" s="211" cm="1">
        <f t="array" ref="AD1021">IF($AB1021, INDEX(Appliances, $W1021, 10), 0)</f>
        <v>0</v>
      </c>
      <c r="AE1021" s="212">
        <f t="shared" si="592"/>
        <v>0</v>
      </c>
      <c r="AF1021" s="213">
        <f t="shared" si="593"/>
        <v>0</v>
      </c>
      <c r="AG1021" s="222" t="str">
        <f t="shared" si="594"/>
        <v>-</v>
      </c>
      <c r="AH1021" s="210">
        <f>_xlfn.MAXIFS(Y!$F$61:$J$61, Y!$F$61:$J$61, "&lt;="&amp;AG1021)</f>
        <v>0</v>
      </c>
      <c r="AI1021" s="210" cm="1">
        <f t="array" ref="AI1021">IFERROR(IF(AE1021&gt;0, INDEX(Appliances, $W1021, MATCH($AH1021, Y!$F$61:$J$61, 0)+3),0), 0)</f>
        <v>0</v>
      </c>
      <c r="AJ1021" s="64"/>
      <c r="AK1021" s="211" t="b">
        <f t="shared" si="584"/>
        <v>0</v>
      </c>
      <c r="AL1021" s="211" cm="1">
        <f t="array" ref="AL1021">IF($AK1021, INDEX(Appliances, $W1021, 9), 0)</f>
        <v>0</v>
      </c>
      <c r="AM1021" s="211" cm="1">
        <f t="array" ref="AM1021">IF($AK1021, INDEX(Appliances, $W1021, 10), 0)</f>
        <v>0</v>
      </c>
      <c r="AN1021" s="212">
        <f t="shared" si="595"/>
        <v>0</v>
      </c>
      <c r="AO1021" s="213">
        <f t="shared" si="596"/>
        <v>0</v>
      </c>
      <c r="AP1021" s="222" t="str">
        <f t="shared" si="597"/>
        <v>-</v>
      </c>
      <c r="AQ1021" s="210">
        <f>_xlfn.MAXIFS(Y!$F$61:$J$61, Y!$F$61:$J$61, "&lt;="&amp;AP1021)</f>
        <v>0</v>
      </c>
      <c r="AR1021" s="210" cm="1">
        <f t="array" ref="AR1021">IFERROR(IF(AN1021&gt;0, INDEX(Appliances, $W1021, MATCH($AQ1021, Y!$F$61:$J$61, 0)+3),0), 0)</f>
        <v>0</v>
      </c>
      <c r="AS1021" s="64"/>
      <c r="AT1021" s="211" t="b">
        <f t="shared" si="585"/>
        <v>0</v>
      </c>
      <c r="AU1021" s="211">
        <f t="shared" si="586"/>
        <v>0</v>
      </c>
      <c r="AV1021" s="211">
        <f t="shared" si="587"/>
        <v>0</v>
      </c>
      <c r="AW1021" s="212">
        <f t="shared" si="598"/>
        <v>0</v>
      </c>
      <c r="AX1021" s="213">
        <f t="shared" si="599"/>
        <v>0</v>
      </c>
      <c r="AY1021" s="222" t="str">
        <f t="shared" si="600"/>
        <v>-</v>
      </c>
      <c r="AZ1021" s="210">
        <f>_xlfn.MAXIFS(Y!$F$61:$J$61, Y!$F$61:$J$61, "&lt;="&amp;AY1021)</f>
        <v>0</v>
      </c>
      <c r="BA1021" s="210" cm="1">
        <f t="array" ref="BA1021">IFERROR(IF(AW1021&gt;0, INDEX(Appliances, $W1021, MATCH($AQ1021, Y!$F$61:$J$61, 0)+3),0), 0)</f>
        <v>0</v>
      </c>
      <c r="BB1021" s="64"/>
    </row>
    <row r="1022" spans="1:54" s="264" customFormat="1" ht="12" x14ac:dyDescent="0.2">
      <c r="A1022" s="64"/>
      <c r="B1022" s="251">
        <v>1000</v>
      </c>
      <c r="C1022" s="255"/>
      <c r="D1022" s="255"/>
      <c r="E1022" s="256"/>
      <c r="F1022" s="257" t="str">
        <f>IFERROR(VLOOKUP(E1022, Z!$A$2:$C$4127, 3, FALSE), "")</f>
        <v/>
      </c>
      <c r="G1022" s="258"/>
      <c r="H1022" s="255"/>
      <c r="I1022" s="255"/>
      <c r="J1022" s="256"/>
      <c r="K1022" s="259"/>
      <c r="L1022" s="260"/>
      <c r="M1022" s="253">
        <f t="shared" si="582"/>
        <v>0</v>
      </c>
      <c r="N1022" s="261"/>
      <c r="O1022" s="260"/>
      <c r="P1022" s="253">
        <f t="shared" si="588"/>
        <v>0</v>
      </c>
      <c r="Q1022" s="261"/>
      <c r="R1022" s="260"/>
      <c r="S1022" s="262">
        <f t="shared" si="589"/>
        <v>0</v>
      </c>
      <c r="T1022" s="268"/>
      <c r="U1022" s="263">
        <f t="shared" si="590"/>
        <v>0</v>
      </c>
      <c r="V1022" s="64"/>
      <c r="W1022" s="210">
        <f t="shared" si="601"/>
        <v>0</v>
      </c>
      <c r="X1022" s="210" t="str">
        <f t="shared" si="591"/>
        <v>-</v>
      </c>
      <c r="Y1022" s="210" t="e">
        <f>IF(X1022, MATCH(J1022, Y!$F$62:$H$62, 0), 0)</f>
        <v>#VALUE!</v>
      </c>
      <c r="Z1022" s="210" cm="1">
        <f t="array" ref="Z1022">IFERROR(IF($X1022, INDEX(Appliances, $W1022, $Y1022+3), 0), 0)</f>
        <v>0</v>
      </c>
      <c r="AA1022" s="64"/>
      <c r="AB1022" s="211" t="b">
        <f t="shared" si="583"/>
        <v>0</v>
      </c>
      <c r="AC1022" s="211" cm="1">
        <f t="array" ref="AC1022">IF($AB1022, INDEX(Appliances, $W1022, 9), 0)</f>
        <v>0</v>
      </c>
      <c r="AD1022" s="211" cm="1">
        <f t="array" ref="AD1022">IF($AB1022, INDEX(Appliances, $W1022, 10), 0)</f>
        <v>0</v>
      </c>
      <c r="AE1022" s="212">
        <f t="shared" si="592"/>
        <v>0</v>
      </c>
      <c r="AF1022" s="213">
        <f t="shared" si="593"/>
        <v>0</v>
      </c>
      <c r="AG1022" s="222" t="str">
        <f t="shared" si="594"/>
        <v>-</v>
      </c>
      <c r="AH1022" s="210">
        <f>_xlfn.MAXIFS(Y!$F$61:$J$61, Y!$F$61:$J$61, "&lt;="&amp;AG1022)</f>
        <v>0</v>
      </c>
      <c r="AI1022" s="210" cm="1">
        <f t="array" ref="AI1022">IFERROR(IF(AE1022&gt;0, INDEX(Appliances, $W1022, MATCH($AH1022, Y!$F$61:$J$61, 0)+3),0), 0)</f>
        <v>0</v>
      </c>
      <c r="AJ1022" s="64"/>
      <c r="AK1022" s="211" t="b">
        <f t="shared" si="584"/>
        <v>0</v>
      </c>
      <c r="AL1022" s="211" cm="1">
        <f t="array" ref="AL1022">IF($AK1022, INDEX(Appliances, $W1022, 9), 0)</f>
        <v>0</v>
      </c>
      <c r="AM1022" s="211" cm="1">
        <f t="array" ref="AM1022">IF($AK1022, INDEX(Appliances, $W1022, 10), 0)</f>
        <v>0</v>
      </c>
      <c r="AN1022" s="212">
        <f t="shared" si="595"/>
        <v>0</v>
      </c>
      <c r="AO1022" s="213">
        <f t="shared" si="596"/>
        <v>0</v>
      </c>
      <c r="AP1022" s="222" t="str">
        <f t="shared" si="597"/>
        <v>-</v>
      </c>
      <c r="AQ1022" s="210">
        <f>_xlfn.MAXIFS(Y!$F$61:$J$61, Y!$F$61:$J$61, "&lt;="&amp;AP1022)</f>
        <v>0</v>
      </c>
      <c r="AR1022" s="210" cm="1">
        <f t="array" ref="AR1022">IFERROR(IF(AN1022&gt;0, INDEX(Appliances, $W1022, MATCH($AQ1022, Y!$F$61:$J$61, 0)+3),0), 0)</f>
        <v>0</v>
      </c>
      <c r="AS1022" s="64"/>
      <c r="AT1022" s="211" t="b">
        <f t="shared" si="585"/>
        <v>0</v>
      </c>
      <c r="AU1022" s="211">
        <f t="shared" si="586"/>
        <v>0</v>
      </c>
      <c r="AV1022" s="211">
        <f t="shared" si="587"/>
        <v>0</v>
      </c>
      <c r="AW1022" s="212">
        <f t="shared" si="598"/>
        <v>0</v>
      </c>
      <c r="AX1022" s="213">
        <f t="shared" si="599"/>
        <v>0</v>
      </c>
      <c r="AY1022" s="222" t="str">
        <f t="shared" si="600"/>
        <v>-</v>
      </c>
      <c r="AZ1022" s="210">
        <f>_xlfn.MAXIFS(Y!$F$61:$J$61, Y!$F$61:$J$61, "&lt;="&amp;AY1022)</f>
        <v>0</v>
      </c>
      <c r="BA1022" s="210" cm="1">
        <f t="array" ref="BA1022">IFERROR(IF(AW1022&gt;0, INDEX(Appliances, $W1022, MATCH($AQ1022, Y!$F$61:$J$61, 0)+3),0), 0)</f>
        <v>0</v>
      </c>
      <c r="BB1022" s="64"/>
    </row>
    <row r="1023" spans="1:54" s="64" customFormat="1" ht="12" x14ac:dyDescent="0.2">
      <c r="B1023" s="265"/>
      <c r="E1023" s="265"/>
      <c r="N1023" s="266"/>
      <c r="O1023" s="267"/>
      <c r="Q1023" s="266"/>
      <c r="R1023" s="267"/>
      <c r="T1023" s="265"/>
      <c r="W1023" s="214"/>
      <c r="X1023" s="214"/>
      <c r="Y1023" s="214"/>
      <c r="Z1023" s="214"/>
      <c r="AB1023" s="215"/>
      <c r="AC1023" s="215"/>
      <c r="AD1023" s="215"/>
      <c r="AE1023" s="216"/>
      <c r="AF1023" s="217"/>
      <c r="AG1023" s="214"/>
      <c r="AH1023" s="214"/>
      <c r="AI1023" s="214"/>
      <c r="AK1023" s="215"/>
      <c r="AL1023" s="215"/>
      <c r="AM1023" s="215"/>
      <c r="AN1023" s="216"/>
      <c r="AO1023" s="217"/>
      <c r="AP1023" s="214"/>
      <c r="AQ1023" s="214"/>
      <c r="AR1023" s="214"/>
      <c r="AT1023" s="215"/>
      <c r="AU1023" s="215"/>
      <c r="AV1023" s="215"/>
      <c r="AW1023" s="216"/>
      <c r="AX1023" s="217"/>
      <c r="AY1023" s="214"/>
      <c r="AZ1023" s="214"/>
      <c r="BA1023" s="214"/>
    </row>
    <row r="1024" spans="1:5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48574" ht="12.75" hidden="1" customHeight="1" x14ac:dyDescent="0.2"/>
  </sheetData>
  <sheetProtection algorithmName="SHA-512" hashValue="d7RwP83jsMMNKJorJ0BUl4ugQHr3RhKrPyhVjbRYOU89GXTdmUdF2SwWv/YH8DcFZNqGHWRn3ppXUgRhpF163Q==" saltValue="S73kCQjLeaO83Z1N+9VqKw==" spinCount="100000" sheet="1" objects="1" scenarios="1" formatRows="0"/>
  <mergeCells count="4">
    <mergeCell ref="B2:C2"/>
    <mergeCell ref="D15:E15"/>
    <mergeCell ref="D16:E16"/>
    <mergeCell ref="D17:E17"/>
  </mergeCells>
  <conditionalFormatting sqref="J23:J1022">
    <cfRule type="expression" dxfId="7" priority="4">
      <formula>$X23&lt;&gt;TRUE</formula>
    </cfRule>
  </conditionalFormatting>
  <conditionalFormatting sqref="K23:M1022">
    <cfRule type="expression" dxfId="6" priority="5">
      <formula>AND($W23&lt;&gt;9, $W23&lt;=11)</formula>
    </cfRule>
  </conditionalFormatting>
  <conditionalFormatting sqref="L23:L1022">
    <cfRule type="expression" dxfId="5" priority="3">
      <formula>$L23&gt;$M23</formula>
    </cfRule>
  </conditionalFormatting>
  <conditionalFormatting sqref="L23:S1022">
    <cfRule type="expression" dxfId="4" priority="8">
      <formula>$X23&lt;&gt;FALSE</formula>
    </cfRule>
  </conditionalFormatting>
  <conditionalFormatting sqref="N23:P1022">
    <cfRule type="expression" dxfId="3" priority="6">
      <formula>AND($W23&lt;&gt;10, $W23&lt;&gt;11)</formula>
    </cfRule>
  </conditionalFormatting>
  <conditionalFormatting sqref="O23:O1022">
    <cfRule type="expression" dxfId="2" priority="2">
      <formula>$O23&gt;$P23</formula>
    </cfRule>
  </conditionalFormatting>
  <conditionalFormatting sqref="Q23:S1022">
    <cfRule type="expression" dxfId="1" priority="7">
      <formula>$W23&lt;&gt;11</formula>
    </cfRule>
  </conditionalFormatting>
  <conditionalFormatting sqref="R23:R1022">
    <cfRule type="expression" dxfId="0" priority="1">
      <formula>$R23&gt;$S23</formula>
    </cfRule>
  </conditionalFormatting>
  <dataValidations count="9">
    <dataValidation operator="greaterThan" allowBlank="1" showInputMessage="1" showErrorMessage="1" sqref="S20:S21 M20:N21 P20:Q21 N1023:N1048576 Q1023:Q1048576 P23:P1048576 S23:S1048576 M23:M1048576" xr:uid="{FDAD90A4-228D-45EF-9EDE-7FB0E97F6E36}"/>
    <dataValidation type="date" allowBlank="1" showInputMessage="1" showErrorMessage="1" sqref="T23:T1022" xr:uid="{F31840FC-9DAB-4F76-9D15-EA5FF4F91B5D}">
      <formula1>44562</formula1>
      <formula2>47848</formula2>
    </dataValidation>
    <dataValidation type="decimal" operator="greaterThan" allowBlank="1" showInputMessage="1" showErrorMessage="1" sqref="L23:L1022 N23:O1022 Q23:R1022" xr:uid="{87D69D97-C9F7-43CF-80B4-15A2DCD27DAE}">
      <formula1>0</formula1>
    </dataValidation>
    <dataValidation type="whole" operator="greaterThan" allowBlank="1" showInputMessage="1" showErrorMessage="1" sqref="K23:K1022" xr:uid="{996184DE-5C1E-40EA-B078-B0E830887380}">
      <formula1>0</formula1>
    </dataValidation>
    <dataValidation type="list" allowBlank="1" showInputMessage="1" showErrorMessage="1" sqref="J23:J1022" xr:uid="{C9763E63-1D63-4FBB-B714-2AF2C41D57B9}">
      <formula1>"A,B,C"</formula1>
    </dataValidation>
    <dataValidation type="list" allowBlank="1" showInputMessage="1" showErrorMessage="1" sqref="E23:E1022" xr:uid="{87AA9FFC-F943-4A59-97E1-5AAF7A5F67C2}">
      <formula1>PLZ</formula1>
    </dataValidation>
    <dataValidation type="list" allowBlank="1" showInputMessage="1" showErrorMessage="1" sqref="G23:G1022" xr:uid="{6DE6F906-0936-4825-A787-6931E402FD93}">
      <formula1>INDEX(Appliances,,$A$20)</formula1>
    </dataValidation>
    <dataValidation type="list" allowBlank="1" showInputMessage="1" showErrorMessage="1" sqref="B8:B9" xr:uid="{1FE95BA7-E866-499F-9F25-4C3114832E08}">
      <formula1>"D,F,I"</formula1>
    </dataValidation>
    <dataValidation type="decimal" allowBlank="1" showInputMessage="1" showErrorMessage="1" sqref="J19:K19 G19" xr:uid="{0C659D5E-1ADA-40F6-9802-DCD88C275DBB}">
      <formula1>0</formula1>
      <formula2>250</formula2>
    </dataValidation>
  </dataValidations>
  <hyperlinks>
    <hyperlink ref="B2" location="Version!A1" display="Version!A1" xr:uid="{84402883-56AC-40E2-9ACE-F8C4A71201C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sheetPr codeName="Tabelle4"/>
  <dimension ref="A1:M401"/>
  <sheetViews>
    <sheetView zoomScaleNormal="100" workbookViewId="0">
      <pane ySplit="1" topLeftCell="A209" activePane="bottomLeft" state="frozen"/>
      <selection pane="bottomLeft" activeCell="C227" sqref="C227"/>
    </sheetView>
  </sheetViews>
  <sheetFormatPr baseColWidth="10" defaultColWidth="9.140625" defaultRowHeight="12.75" outlineLevelRow="1" x14ac:dyDescent="0.2"/>
  <cols>
    <col min="1" max="1" width="28.140625" style="2" customWidth="1"/>
    <col min="2" max="2" width="5.7109375" style="83" customWidth="1"/>
    <col min="3" max="5" width="40.7109375" style="22" customWidth="1"/>
    <col min="6" max="8" width="5.28515625" style="22" bestFit="1" customWidth="1"/>
    <col min="9" max="10" width="4.5703125" style="2" bestFit="1" customWidth="1"/>
    <col min="11" max="11" width="5.5703125" style="2" bestFit="1" customWidth="1"/>
    <col min="12" max="12" width="5" style="2" bestFit="1" customWidth="1"/>
    <col min="13" max="16384" width="9.140625" style="2"/>
  </cols>
  <sheetData>
    <row r="1" spans="1:8" x14ac:dyDescent="0.2">
      <c r="A1" s="26" t="s">
        <v>4684</v>
      </c>
      <c r="B1" s="26" t="s">
        <v>4462</v>
      </c>
      <c r="C1" s="26" t="s">
        <v>4464</v>
      </c>
      <c r="D1" s="26" t="s">
        <v>4521</v>
      </c>
      <c r="E1" s="26" t="s">
        <v>4522</v>
      </c>
      <c r="F1" s="26" t="s">
        <v>4464</v>
      </c>
      <c r="G1" s="26" t="s">
        <v>4521</v>
      </c>
      <c r="H1" s="26" t="s">
        <v>4522</v>
      </c>
    </row>
    <row r="2" spans="1:8" x14ac:dyDescent="0.2">
      <c r="A2" s="91" t="s">
        <v>4693</v>
      </c>
      <c r="B2" s="93">
        <v>1</v>
      </c>
      <c r="C2" s="21" t="s">
        <v>4694</v>
      </c>
      <c r="D2" s="21" t="s">
        <v>4696</v>
      </c>
      <c r="E2" s="21" t="s">
        <v>4695</v>
      </c>
      <c r="F2" s="21"/>
      <c r="G2" s="21"/>
      <c r="H2" s="21"/>
    </row>
    <row r="3" spans="1:8" outlineLevel="1" x14ac:dyDescent="0.2">
      <c r="A3" s="92"/>
      <c r="B3" s="93">
        <v>2</v>
      </c>
      <c r="C3" s="21" t="s">
        <v>4465</v>
      </c>
      <c r="D3" s="21" t="s">
        <v>4466</v>
      </c>
      <c r="E3" s="21" t="s">
        <v>4485</v>
      </c>
      <c r="F3" s="21"/>
      <c r="G3" s="21"/>
      <c r="H3" s="21"/>
    </row>
    <row r="4" spans="1:8" outlineLevel="1" x14ac:dyDescent="0.2">
      <c r="A4" s="92"/>
      <c r="B4" s="93">
        <v>3</v>
      </c>
      <c r="C4" s="21" t="s">
        <v>4467</v>
      </c>
      <c r="D4" s="21" t="s">
        <v>4468</v>
      </c>
      <c r="E4" s="21" t="s">
        <v>4494</v>
      </c>
      <c r="F4" s="21"/>
      <c r="G4" s="21"/>
      <c r="H4" s="21"/>
    </row>
    <row r="5" spans="1:8" outlineLevel="1" x14ac:dyDescent="0.2">
      <c r="A5" s="92"/>
      <c r="B5" s="93">
        <v>4</v>
      </c>
      <c r="C5" s="21" t="s">
        <v>4493</v>
      </c>
      <c r="D5" s="21" t="s">
        <v>4469</v>
      </c>
      <c r="E5" s="21" t="s">
        <v>4495</v>
      </c>
      <c r="F5" s="21"/>
      <c r="G5" s="21"/>
      <c r="H5" s="21"/>
    </row>
    <row r="6" spans="1:8" outlineLevel="1" x14ac:dyDescent="0.2">
      <c r="A6" s="92"/>
      <c r="B6" s="93">
        <v>5</v>
      </c>
      <c r="C6" s="21" t="s">
        <v>4734</v>
      </c>
      <c r="D6" s="21" t="s">
        <v>4737</v>
      </c>
      <c r="E6" s="21" t="s">
        <v>4738</v>
      </c>
      <c r="F6" s="21"/>
      <c r="G6" s="21"/>
      <c r="H6" s="21"/>
    </row>
    <row r="7" spans="1:8" outlineLevel="1" x14ac:dyDescent="0.2">
      <c r="A7" s="92"/>
      <c r="B7" s="93">
        <v>6</v>
      </c>
      <c r="C7" s="21" t="s">
        <v>4481</v>
      </c>
      <c r="D7" s="21" t="s">
        <v>4482</v>
      </c>
      <c r="E7" s="21" t="s">
        <v>4496</v>
      </c>
      <c r="F7" s="21"/>
      <c r="G7" s="21"/>
      <c r="H7" s="21"/>
    </row>
    <row r="8" spans="1:8" outlineLevel="1" x14ac:dyDescent="0.2">
      <c r="A8" s="92"/>
      <c r="B8" s="93">
        <v>7</v>
      </c>
      <c r="C8" s="21" t="s">
        <v>4774</v>
      </c>
      <c r="D8" s="21" t="s">
        <v>4772</v>
      </c>
      <c r="E8" s="21" t="s">
        <v>4773</v>
      </c>
      <c r="F8" s="21"/>
      <c r="G8" s="21"/>
      <c r="H8" s="21"/>
    </row>
    <row r="9" spans="1:8" outlineLevel="1" x14ac:dyDescent="0.2">
      <c r="A9" s="92"/>
      <c r="B9" s="93">
        <v>8</v>
      </c>
      <c r="C9" s="21" t="s">
        <v>4484</v>
      </c>
      <c r="D9" s="21" t="s">
        <v>4483</v>
      </c>
      <c r="E9" s="21" t="s">
        <v>4497</v>
      </c>
      <c r="F9" s="21"/>
      <c r="G9" s="21"/>
      <c r="H9" s="21"/>
    </row>
    <row r="10" spans="1:8" outlineLevel="1" x14ac:dyDescent="0.2">
      <c r="A10" s="92"/>
      <c r="B10" s="93">
        <v>9</v>
      </c>
      <c r="C10" s="21" t="s">
        <v>4966</v>
      </c>
      <c r="D10" s="21" t="s">
        <v>5075</v>
      </c>
      <c r="E10" s="21" t="s">
        <v>4498</v>
      </c>
      <c r="F10" s="21"/>
      <c r="G10" s="21"/>
      <c r="H10" s="21"/>
    </row>
    <row r="11" spans="1:8" outlineLevel="1" x14ac:dyDescent="0.2">
      <c r="A11" s="92"/>
      <c r="B11" s="93">
        <v>10</v>
      </c>
      <c r="C11" s="21" t="s">
        <v>4470</v>
      </c>
      <c r="D11" s="21" t="s">
        <v>4471</v>
      </c>
      <c r="E11" s="21" t="s">
        <v>4471</v>
      </c>
      <c r="F11" s="21"/>
      <c r="G11" s="21"/>
      <c r="H11" s="21"/>
    </row>
    <row r="12" spans="1:8" outlineLevel="1" x14ac:dyDescent="0.2">
      <c r="A12" s="92"/>
      <c r="B12" s="93">
        <v>11</v>
      </c>
      <c r="C12" s="21" t="s">
        <v>4472</v>
      </c>
      <c r="D12" s="21" t="s">
        <v>4473</v>
      </c>
      <c r="E12" s="21" t="s">
        <v>4486</v>
      </c>
      <c r="F12" s="21"/>
      <c r="G12" s="21"/>
      <c r="H12" s="21"/>
    </row>
    <row r="13" spans="1:8" outlineLevel="1" x14ac:dyDescent="0.2">
      <c r="A13" s="92"/>
      <c r="B13" s="93">
        <v>12</v>
      </c>
      <c r="C13" s="21" t="s">
        <v>4474</v>
      </c>
      <c r="D13" s="21" t="s">
        <v>4474</v>
      </c>
      <c r="E13" s="21" t="s">
        <v>4487</v>
      </c>
      <c r="F13" s="21"/>
      <c r="G13" s="21"/>
      <c r="H13" s="21"/>
    </row>
    <row r="14" spans="1:8" outlineLevel="1" x14ac:dyDescent="0.2">
      <c r="A14" s="92"/>
      <c r="B14" s="93">
        <v>13</v>
      </c>
      <c r="C14" s="21" t="s">
        <v>4462</v>
      </c>
      <c r="D14" s="21" t="s">
        <v>4477</v>
      </c>
      <c r="E14" s="21" t="s">
        <v>4488</v>
      </c>
      <c r="F14" s="21"/>
      <c r="G14" s="21"/>
      <c r="H14" s="21"/>
    </row>
    <row r="15" spans="1:8" outlineLevel="1" x14ac:dyDescent="0.2">
      <c r="A15" s="92"/>
      <c r="B15" s="93">
        <v>14</v>
      </c>
      <c r="C15" s="21" t="s">
        <v>4475</v>
      </c>
      <c r="D15" s="21" t="s">
        <v>4476</v>
      </c>
      <c r="E15" s="21" t="s">
        <v>4489</v>
      </c>
      <c r="F15" s="21"/>
      <c r="G15" s="21"/>
      <c r="H15" s="21"/>
    </row>
    <row r="16" spans="1:8" outlineLevel="1" x14ac:dyDescent="0.2">
      <c r="A16" s="92"/>
      <c r="B16" s="93">
        <v>15</v>
      </c>
      <c r="C16" s="21" t="s">
        <v>0</v>
      </c>
      <c r="D16" s="21" t="s">
        <v>4478</v>
      </c>
      <c r="E16" s="21" t="s">
        <v>4490</v>
      </c>
      <c r="F16" s="21"/>
      <c r="G16" s="21"/>
      <c r="H16" s="21"/>
    </row>
    <row r="17" spans="1:8" outlineLevel="1" x14ac:dyDescent="0.2">
      <c r="A17" s="92"/>
      <c r="B17" s="93">
        <v>16</v>
      </c>
      <c r="C17" s="21" t="s">
        <v>4869</v>
      </c>
      <c r="D17" s="21" t="s">
        <v>4870</v>
      </c>
      <c r="E17" s="21" t="s">
        <v>4871</v>
      </c>
      <c r="F17" s="21"/>
      <c r="G17" s="21"/>
      <c r="H17" s="21"/>
    </row>
    <row r="18" spans="1:8" outlineLevel="1" x14ac:dyDescent="0.2">
      <c r="A18" s="92"/>
      <c r="B18" s="93">
        <v>17</v>
      </c>
      <c r="C18" s="21" t="s">
        <v>4778</v>
      </c>
      <c r="D18" s="21" t="s">
        <v>4777</v>
      </c>
      <c r="E18" s="21" t="s">
        <v>4776</v>
      </c>
      <c r="F18" s="21"/>
      <c r="G18" s="21"/>
      <c r="H18" s="21"/>
    </row>
    <row r="19" spans="1:8" outlineLevel="1" x14ac:dyDescent="0.2">
      <c r="A19" s="92"/>
      <c r="B19" s="93">
        <v>18</v>
      </c>
      <c r="C19" s="21" t="s">
        <v>4525</v>
      </c>
      <c r="D19" s="21" t="s">
        <v>4526</v>
      </c>
      <c r="E19" s="21" t="s">
        <v>4527</v>
      </c>
      <c r="F19" s="21"/>
      <c r="G19" s="21"/>
      <c r="H19" s="21"/>
    </row>
    <row r="20" spans="1:8" outlineLevel="1" x14ac:dyDescent="0.2">
      <c r="A20" s="92"/>
      <c r="B20" s="93">
        <v>19</v>
      </c>
      <c r="C20" s="21" t="s">
        <v>4589</v>
      </c>
      <c r="D20" s="21" t="s">
        <v>4590</v>
      </c>
      <c r="E20" s="21" t="s">
        <v>4591</v>
      </c>
      <c r="F20" s="21"/>
      <c r="G20" s="21"/>
      <c r="H20" s="21"/>
    </row>
    <row r="21" spans="1:8" outlineLevel="1" x14ac:dyDescent="0.2">
      <c r="A21" s="92"/>
      <c r="B21" s="93">
        <v>20</v>
      </c>
      <c r="C21" s="21" t="s">
        <v>4848</v>
      </c>
      <c r="D21" s="21" t="s">
        <v>4479</v>
      </c>
      <c r="E21" s="21" t="s">
        <v>4491</v>
      </c>
      <c r="F21" s="21"/>
      <c r="G21" s="21"/>
      <c r="H21" s="21"/>
    </row>
    <row r="22" spans="1:8" outlineLevel="1" x14ac:dyDescent="0.2">
      <c r="A22" s="92"/>
      <c r="B22" s="93">
        <v>21</v>
      </c>
      <c r="C22" s="21" t="s">
        <v>4480</v>
      </c>
      <c r="D22" s="21" t="s">
        <v>4461</v>
      </c>
      <c r="E22" s="21" t="s">
        <v>4492</v>
      </c>
      <c r="F22" s="21"/>
      <c r="G22" s="21"/>
      <c r="H22" s="21"/>
    </row>
    <row r="23" spans="1:8" outlineLevel="1" x14ac:dyDescent="0.2">
      <c r="A23" s="92"/>
      <c r="B23" s="93">
        <v>22</v>
      </c>
      <c r="C23" s="21" t="s">
        <v>4735</v>
      </c>
      <c r="D23" s="21" t="s">
        <v>4736</v>
      </c>
      <c r="E23" s="21" t="s">
        <v>4739</v>
      </c>
      <c r="F23" s="21"/>
      <c r="G23" s="21"/>
      <c r="H23" s="21"/>
    </row>
    <row r="24" spans="1:8" outlineLevel="1" x14ac:dyDescent="0.2">
      <c r="A24" s="92"/>
      <c r="B24" s="93">
        <v>23</v>
      </c>
      <c r="C24" s="21" t="s">
        <v>4742</v>
      </c>
      <c r="D24" s="21" t="s">
        <v>4741</v>
      </c>
      <c r="E24" s="21" t="s">
        <v>4743</v>
      </c>
      <c r="F24" s="21"/>
      <c r="G24" s="21"/>
      <c r="H24" s="21"/>
    </row>
    <row r="25" spans="1:8" outlineLevel="1" x14ac:dyDescent="0.2">
      <c r="A25" s="92"/>
      <c r="B25" s="93">
        <v>24</v>
      </c>
      <c r="C25" s="21" t="s">
        <v>4594</v>
      </c>
      <c r="D25" s="21" t="s">
        <v>4594</v>
      </c>
      <c r="E25" s="21" t="s">
        <v>4636</v>
      </c>
      <c r="F25" s="21"/>
      <c r="G25" s="21"/>
      <c r="H25" s="21"/>
    </row>
    <row r="26" spans="1:8" outlineLevel="1" x14ac:dyDescent="0.2">
      <c r="A26" s="92"/>
      <c r="B26" s="93">
        <v>25</v>
      </c>
      <c r="C26" s="21" t="s">
        <v>4744</v>
      </c>
      <c r="D26" s="21" t="s">
        <v>4745</v>
      </c>
      <c r="E26" s="21" t="s">
        <v>4746</v>
      </c>
      <c r="F26" s="21"/>
      <c r="G26" s="21"/>
      <c r="H26" s="21"/>
    </row>
    <row r="27" spans="1:8" outlineLevel="1" x14ac:dyDescent="0.2">
      <c r="A27" s="92"/>
      <c r="B27" s="93">
        <v>26</v>
      </c>
      <c r="C27" s="21" t="s">
        <v>4480</v>
      </c>
      <c r="D27" s="21" t="s">
        <v>4461</v>
      </c>
      <c r="E27" s="21" t="s">
        <v>5074</v>
      </c>
      <c r="F27" s="21"/>
      <c r="G27" s="21"/>
      <c r="H27" s="21"/>
    </row>
    <row r="28" spans="1:8" outlineLevel="1" x14ac:dyDescent="0.2">
      <c r="A28" s="92"/>
      <c r="B28" s="93">
        <v>27</v>
      </c>
      <c r="C28" s="21" t="s">
        <v>4751</v>
      </c>
      <c r="D28" s="21" t="s">
        <v>4752</v>
      </c>
      <c r="E28" s="21" t="s">
        <v>4753</v>
      </c>
      <c r="F28" s="21"/>
      <c r="G28" s="21"/>
      <c r="H28" s="21"/>
    </row>
    <row r="29" spans="1:8" outlineLevel="1" x14ac:dyDescent="0.2">
      <c r="A29" s="92"/>
      <c r="B29" s="93">
        <v>28</v>
      </c>
      <c r="C29" s="21" t="s">
        <v>4754</v>
      </c>
      <c r="D29" s="21" t="s">
        <v>4755</v>
      </c>
      <c r="E29" s="21" t="s">
        <v>4756</v>
      </c>
      <c r="F29" s="21"/>
      <c r="G29" s="21"/>
      <c r="H29" s="21"/>
    </row>
    <row r="30" spans="1:8" ht="25.5" outlineLevel="1" x14ac:dyDescent="0.2">
      <c r="A30" s="92"/>
      <c r="B30" s="93">
        <v>29</v>
      </c>
      <c r="C30" s="21" t="s">
        <v>4965</v>
      </c>
      <c r="D30" s="21" t="s">
        <v>4764</v>
      </c>
      <c r="E30" s="21" t="s">
        <v>4765</v>
      </c>
      <c r="F30" s="21"/>
      <c r="G30" s="21"/>
      <c r="H30" s="21"/>
    </row>
    <row r="31" spans="1:8" ht="25.5" outlineLevel="1" x14ac:dyDescent="0.2">
      <c r="A31" s="92"/>
      <c r="B31" s="93">
        <v>30</v>
      </c>
      <c r="C31" s="21" t="s">
        <v>4768</v>
      </c>
      <c r="D31" s="21" t="s">
        <v>4767</v>
      </c>
      <c r="E31" s="21" t="s">
        <v>4766</v>
      </c>
      <c r="F31" s="21"/>
      <c r="G31" s="21"/>
      <c r="H31" s="21"/>
    </row>
    <row r="32" spans="1:8" outlineLevel="1" x14ac:dyDescent="0.2">
      <c r="A32" s="92"/>
      <c r="B32" s="93">
        <v>31</v>
      </c>
      <c r="C32" s="21" t="s">
        <v>4842</v>
      </c>
      <c r="D32" s="21" t="s">
        <v>4843</v>
      </c>
      <c r="E32" s="21" t="s">
        <v>4844</v>
      </c>
      <c r="F32" s="21"/>
      <c r="G32" s="21"/>
      <c r="H32" s="21"/>
    </row>
    <row r="33" spans="1:8" outlineLevel="1" x14ac:dyDescent="0.2">
      <c r="A33" s="92"/>
      <c r="B33" s="93">
        <v>32</v>
      </c>
      <c r="C33" s="21" t="s">
        <v>4845</v>
      </c>
      <c r="D33" s="21" t="s">
        <v>4846</v>
      </c>
      <c r="E33" s="21" t="s">
        <v>4847</v>
      </c>
      <c r="F33" s="21"/>
      <c r="G33" s="21"/>
      <c r="H33" s="21"/>
    </row>
    <row r="34" spans="1:8" outlineLevel="1" x14ac:dyDescent="0.2">
      <c r="A34" s="92"/>
      <c r="B34" s="93">
        <v>33</v>
      </c>
      <c r="C34" s="21" t="s">
        <v>4514</v>
      </c>
      <c r="D34" s="21" t="s">
        <v>4500</v>
      </c>
      <c r="E34" s="21" t="s">
        <v>4501</v>
      </c>
      <c r="F34" s="21"/>
      <c r="G34" s="21"/>
      <c r="H34" s="21"/>
    </row>
    <row r="35" spans="1:8" ht="25.5" outlineLevel="1" x14ac:dyDescent="0.2">
      <c r="A35" s="92"/>
      <c r="B35" s="93">
        <v>34</v>
      </c>
      <c r="C35" s="21" t="s">
        <v>4779</v>
      </c>
      <c r="D35" s="21" t="s">
        <v>4775</v>
      </c>
      <c r="E35" s="21" t="s">
        <v>4780</v>
      </c>
      <c r="F35" s="21"/>
      <c r="G35" s="21"/>
      <c r="H35" s="21"/>
    </row>
    <row r="36" spans="1:8" outlineLevel="1" x14ac:dyDescent="0.2">
      <c r="A36" s="92"/>
      <c r="B36" s="93">
        <v>35</v>
      </c>
      <c r="C36" s="21" t="s">
        <v>4511</v>
      </c>
      <c r="D36" s="21" t="s">
        <v>4512</v>
      </c>
      <c r="E36" s="21" t="s">
        <v>4513</v>
      </c>
      <c r="F36" s="21"/>
      <c r="G36" s="21"/>
      <c r="H36" s="21"/>
    </row>
    <row r="37" spans="1:8" outlineLevel="1" x14ac:dyDescent="0.2">
      <c r="A37" s="92"/>
      <c r="B37" s="93">
        <v>36</v>
      </c>
      <c r="C37" s="21" t="s">
        <v>4520</v>
      </c>
      <c r="D37" s="21" t="s">
        <v>4518</v>
      </c>
      <c r="E37" s="21" t="s">
        <v>4519</v>
      </c>
      <c r="F37" s="21"/>
      <c r="G37" s="21"/>
      <c r="H37" s="21"/>
    </row>
    <row r="38" spans="1:8" outlineLevel="1" x14ac:dyDescent="0.2">
      <c r="A38" s="92"/>
      <c r="B38" s="93">
        <v>37</v>
      </c>
      <c r="C38" s="21" t="s">
        <v>4502</v>
      </c>
      <c r="D38" s="21" t="s">
        <v>4503</v>
      </c>
      <c r="E38" s="21" t="s">
        <v>4504</v>
      </c>
      <c r="F38" s="21"/>
      <c r="G38" s="21"/>
      <c r="H38" s="21"/>
    </row>
    <row r="39" spans="1:8" outlineLevel="1" x14ac:dyDescent="0.2">
      <c r="A39" s="92"/>
      <c r="B39" s="93">
        <v>38</v>
      </c>
      <c r="C39" s="21" t="s">
        <v>4505</v>
      </c>
      <c r="D39" s="21" t="s">
        <v>4506</v>
      </c>
      <c r="E39" s="21" t="s">
        <v>4507</v>
      </c>
      <c r="F39" s="21"/>
      <c r="G39" s="21"/>
      <c r="H39" s="21"/>
    </row>
    <row r="40" spans="1:8" outlineLevel="1" x14ac:dyDescent="0.2">
      <c r="A40" s="92"/>
      <c r="B40" s="93">
        <v>39</v>
      </c>
      <c r="C40" s="21" t="s">
        <v>4508</v>
      </c>
      <c r="D40" s="21" t="s">
        <v>4509</v>
      </c>
      <c r="E40" s="21" t="s">
        <v>4510</v>
      </c>
      <c r="F40" s="21"/>
      <c r="G40" s="21"/>
      <c r="H40" s="21"/>
    </row>
    <row r="41" spans="1:8" outlineLevel="1" x14ac:dyDescent="0.2">
      <c r="A41" s="92"/>
      <c r="B41" s="93">
        <v>40</v>
      </c>
      <c r="C41" s="21" t="s">
        <v>4569</v>
      </c>
      <c r="D41" s="21" t="s">
        <v>4570</v>
      </c>
      <c r="E41" s="21" t="s">
        <v>4588</v>
      </c>
      <c r="F41" s="21"/>
      <c r="G41" s="21"/>
      <c r="H41" s="21"/>
    </row>
    <row r="42" spans="1:8" outlineLevel="1" x14ac:dyDescent="0.2">
      <c r="A42" s="92"/>
      <c r="B42" s="93">
        <v>41</v>
      </c>
      <c r="C42" s="21" t="s">
        <v>4499</v>
      </c>
      <c r="D42" s="21" t="s">
        <v>4499</v>
      </c>
      <c r="E42" s="21" t="s">
        <v>4499</v>
      </c>
      <c r="F42" s="21"/>
      <c r="G42" s="21"/>
      <c r="H42" s="21"/>
    </row>
    <row r="43" spans="1:8" outlineLevel="1" x14ac:dyDescent="0.2">
      <c r="A43" s="92"/>
      <c r="B43" s="93">
        <v>42</v>
      </c>
      <c r="C43" s="21" t="s">
        <v>4515</v>
      </c>
      <c r="D43" s="21" t="s">
        <v>4516</v>
      </c>
      <c r="E43" s="21" t="s">
        <v>4517</v>
      </c>
      <c r="F43" s="21"/>
      <c r="G43" s="21"/>
      <c r="H43" s="21"/>
    </row>
    <row r="44" spans="1:8" outlineLevel="1" x14ac:dyDescent="0.2">
      <c r="A44" s="92"/>
      <c r="B44" s="93">
        <v>43</v>
      </c>
      <c r="C44" s="21" t="s">
        <v>4718</v>
      </c>
      <c r="D44" s="21" t="s">
        <v>4524</v>
      </c>
      <c r="E44" s="21" t="s">
        <v>4524</v>
      </c>
      <c r="F44" s="21"/>
      <c r="G44" s="21"/>
      <c r="H44" s="21"/>
    </row>
    <row r="45" spans="1:8" outlineLevel="1" x14ac:dyDescent="0.2">
      <c r="A45" s="92"/>
      <c r="B45" s="93">
        <v>44</v>
      </c>
      <c r="C45" s="21" t="s">
        <v>4721</v>
      </c>
      <c r="D45" s="21" t="s">
        <v>4719</v>
      </c>
      <c r="E45" s="21" t="s">
        <v>4720</v>
      </c>
      <c r="F45" s="21"/>
      <c r="G45" s="21"/>
      <c r="H45" s="21"/>
    </row>
    <row r="46" spans="1:8" outlineLevel="1" x14ac:dyDescent="0.2">
      <c r="A46" s="92"/>
      <c r="B46" s="93">
        <v>45</v>
      </c>
      <c r="C46" s="21" t="s">
        <v>4610</v>
      </c>
      <c r="D46" s="21" t="s">
        <v>4610</v>
      </c>
      <c r="E46" s="21" t="s">
        <v>4657</v>
      </c>
      <c r="F46" s="21"/>
      <c r="G46" s="21"/>
      <c r="H46" s="21"/>
    </row>
    <row r="47" spans="1:8" ht="38.25" outlineLevel="1" x14ac:dyDescent="0.2">
      <c r="A47" s="92"/>
      <c r="B47" s="93">
        <v>46</v>
      </c>
      <c r="C47" s="21" t="s">
        <v>4797</v>
      </c>
      <c r="D47" s="21" t="s">
        <v>4799</v>
      </c>
      <c r="E47" s="21" t="s">
        <v>4798</v>
      </c>
      <c r="F47" s="21"/>
      <c r="G47" s="21"/>
      <c r="H47" s="21"/>
    </row>
    <row r="48" spans="1:8" ht="25.5" outlineLevel="1" x14ac:dyDescent="0.2">
      <c r="A48" s="92"/>
      <c r="B48" s="93">
        <v>47</v>
      </c>
      <c r="C48" s="21" t="s">
        <v>4838</v>
      </c>
      <c r="D48" s="21" t="s">
        <v>4839</v>
      </c>
      <c r="E48" s="21" t="s">
        <v>4840</v>
      </c>
      <c r="F48" s="21"/>
      <c r="G48" s="21"/>
      <c r="H48" s="21"/>
    </row>
    <row r="49" spans="1:13" outlineLevel="1" x14ac:dyDescent="0.2">
      <c r="A49" s="92"/>
      <c r="B49" s="93">
        <v>48</v>
      </c>
      <c r="C49" s="21"/>
      <c r="D49" s="21"/>
      <c r="E49" s="21"/>
      <c r="F49" s="21"/>
      <c r="G49" s="21"/>
      <c r="H49" s="21"/>
    </row>
    <row r="50" spans="1:13" outlineLevel="1" x14ac:dyDescent="0.2">
      <c r="A50" s="92"/>
      <c r="B50" s="93">
        <v>49</v>
      </c>
      <c r="C50" s="85" t="s">
        <v>4849</v>
      </c>
      <c r="D50" s="85" t="s">
        <v>4850</v>
      </c>
      <c r="E50" s="85" t="s">
        <v>4851</v>
      </c>
      <c r="F50" s="85"/>
      <c r="G50" s="85"/>
      <c r="H50" s="85"/>
    </row>
    <row r="51" spans="1:13" ht="25.5" customHeight="1" outlineLevel="1" x14ac:dyDescent="0.2">
      <c r="A51" s="191" t="s">
        <v>4823</v>
      </c>
      <c r="B51" s="93">
        <v>50</v>
      </c>
      <c r="C51" s="85" t="s">
        <v>4865</v>
      </c>
      <c r="D51" s="85" t="s">
        <v>4866</v>
      </c>
      <c r="E51" s="85" t="s">
        <v>4867</v>
      </c>
      <c r="F51" s="85"/>
      <c r="G51" s="85"/>
      <c r="H51" s="85"/>
    </row>
    <row r="52" spans="1:13" outlineLevel="1" x14ac:dyDescent="0.2">
      <c r="A52" s="92"/>
      <c r="B52" s="93">
        <v>51</v>
      </c>
      <c r="C52" s="85"/>
      <c r="D52" s="85"/>
      <c r="E52" s="85"/>
      <c r="F52" s="85"/>
      <c r="G52" s="85"/>
      <c r="H52" s="85"/>
    </row>
    <row r="53" spans="1:13" outlineLevel="1" x14ac:dyDescent="0.2">
      <c r="A53" s="92"/>
      <c r="B53" s="93">
        <v>52</v>
      </c>
      <c r="C53" s="85"/>
      <c r="D53" s="85"/>
      <c r="E53" s="85"/>
      <c r="F53" s="85"/>
      <c r="G53" s="85"/>
      <c r="H53" s="85"/>
    </row>
    <row r="54" spans="1:13" outlineLevel="1" x14ac:dyDescent="0.2">
      <c r="A54" s="92"/>
      <c r="B54" s="93">
        <v>53</v>
      </c>
      <c r="C54" s="85" t="s">
        <v>4862</v>
      </c>
      <c r="D54" s="85" t="s">
        <v>4863</v>
      </c>
      <c r="E54" s="85" t="s">
        <v>4864</v>
      </c>
      <c r="F54" s="85"/>
      <c r="G54" s="85"/>
      <c r="H54" s="85"/>
    </row>
    <row r="55" spans="1:13" outlineLevel="1" x14ac:dyDescent="0.2">
      <c r="A55" s="92"/>
      <c r="B55" s="93">
        <v>54</v>
      </c>
      <c r="C55" s="85"/>
      <c r="D55" s="85"/>
      <c r="E55" s="85"/>
      <c r="F55" s="85"/>
      <c r="G55" s="85"/>
      <c r="H55" s="85"/>
    </row>
    <row r="56" spans="1:13" outlineLevel="1" x14ac:dyDescent="0.2">
      <c r="A56" s="92"/>
      <c r="B56" s="93">
        <v>55</v>
      </c>
      <c r="C56" s="85"/>
      <c r="D56" s="85"/>
      <c r="E56" s="85"/>
      <c r="F56" s="85"/>
      <c r="G56" s="85"/>
      <c r="H56" s="85"/>
    </row>
    <row r="57" spans="1:13" outlineLevel="1" x14ac:dyDescent="0.2">
      <c r="A57" s="92"/>
      <c r="B57" s="93">
        <v>56</v>
      </c>
      <c r="C57" s="85"/>
      <c r="D57" s="85"/>
      <c r="E57" s="85"/>
      <c r="F57" s="85"/>
      <c r="G57" s="85"/>
      <c r="H57" s="85"/>
    </row>
    <row r="58" spans="1:13" outlineLevel="1" x14ac:dyDescent="0.2">
      <c r="A58" s="92"/>
      <c r="B58" s="93">
        <v>57</v>
      </c>
      <c r="C58" s="85"/>
      <c r="D58" s="85"/>
      <c r="E58" s="85"/>
      <c r="F58" s="85"/>
      <c r="G58" s="85"/>
      <c r="H58" s="85"/>
    </row>
    <row r="59" spans="1:13" outlineLevel="1" x14ac:dyDescent="0.2">
      <c r="A59" s="92"/>
      <c r="B59" s="93">
        <v>58</v>
      </c>
      <c r="C59" s="85"/>
      <c r="D59" s="85"/>
      <c r="E59" s="85"/>
      <c r="F59" s="85"/>
      <c r="G59" s="85"/>
      <c r="H59" s="85"/>
    </row>
    <row r="60" spans="1:13" outlineLevel="1" x14ac:dyDescent="0.2">
      <c r="A60" s="92"/>
      <c r="B60" s="93">
        <v>59</v>
      </c>
      <c r="C60" s="85"/>
      <c r="D60" s="85"/>
      <c r="E60" s="85"/>
      <c r="F60" s="85">
        <v>4</v>
      </c>
      <c r="G60" s="85">
        <v>5</v>
      </c>
      <c r="H60" s="85">
        <v>6</v>
      </c>
      <c r="I60" s="85">
        <v>7</v>
      </c>
      <c r="J60" s="85">
        <v>8</v>
      </c>
      <c r="K60" s="85">
        <v>9</v>
      </c>
      <c r="L60" s="85">
        <v>10</v>
      </c>
    </row>
    <row r="61" spans="1:13" outlineLevel="1" x14ac:dyDescent="0.2">
      <c r="A61" s="92"/>
      <c r="B61" s="93">
        <v>60</v>
      </c>
      <c r="C61" s="85"/>
      <c r="D61" s="85"/>
      <c r="E61" s="85"/>
      <c r="F61" s="199">
        <v>0.67</v>
      </c>
      <c r="G61" s="199">
        <v>0.53</v>
      </c>
      <c r="H61" s="199">
        <v>0.33</v>
      </c>
      <c r="I61" s="199">
        <v>0.25</v>
      </c>
      <c r="J61" s="199">
        <v>0</v>
      </c>
      <c r="K61" s="200" t="s">
        <v>4876</v>
      </c>
      <c r="L61" s="200" t="s">
        <v>4877</v>
      </c>
    </row>
    <row r="62" spans="1:13" outlineLevel="1" x14ac:dyDescent="0.2">
      <c r="A62" s="92"/>
      <c r="B62" s="93">
        <v>61</v>
      </c>
      <c r="C62" s="85"/>
      <c r="D62" s="85"/>
      <c r="E62" s="85"/>
      <c r="F62" s="201" t="s">
        <v>4878</v>
      </c>
      <c r="G62" s="201" t="s">
        <v>4879</v>
      </c>
      <c r="H62" s="201" t="s">
        <v>4880</v>
      </c>
      <c r="I62" s="201"/>
      <c r="J62" s="201"/>
      <c r="K62" s="3"/>
      <c r="L62" s="3"/>
    </row>
    <row r="63" spans="1:13" outlineLevel="1" x14ac:dyDescent="0.2">
      <c r="A63" s="92"/>
      <c r="B63" s="93">
        <v>62</v>
      </c>
      <c r="C63" s="85" t="s">
        <v>4881</v>
      </c>
      <c r="D63" s="85" t="s">
        <v>4882</v>
      </c>
      <c r="E63" s="85" t="s">
        <v>4883</v>
      </c>
      <c r="F63" s="3">
        <v>4.0999999999999996</v>
      </c>
      <c r="G63" s="3">
        <v>3.1</v>
      </c>
      <c r="H63" s="3">
        <v>0</v>
      </c>
      <c r="I63" s="3"/>
      <c r="J63" s="3"/>
      <c r="K63" s="3"/>
      <c r="L63" s="3"/>
      <c r="M63" s="202">
        <v>1</v>
      </c>
    </row>
    <row r="64" spans="1:13" outlineLevel="1" x14ac:dyDescent="0.2">
      <c r="A64" s="92"/>
      <c r="B64" s="93">
        <v>63</v>
      </c>
      <c r="C64" s="85" t="s">
        <v>4884</v>
      </c>
      <c r="D64" s="85" t="s">
        <v>4885</v>
      </c>
      <c r="E64" s="85" t="s">
        <v>4886</v>
      </c>
      <c r="F64" s="3">
        <v>3.8</v>
      </c>
      <c r="G64" s="3">
        <v>2.9</v>
      </c>
      <c r="H64" s="3">
        <v>0</v>
      </c>
      <c r="I64" s="3"/>
      <c r="J64" s="3"/>
      <c r="K64" s="3"/>
      <c r="L64" s="3"/>
      <c r="M64" s="202">
        <v>2</v>
      </c>
    </row>
    <row r="65" spans="1:13" outlineLevel="1" x14ac:dyDescent="0.2">
      <c r="A65" s="92"/>
      <c r="B65" s="93">
        <v>64</v>
      </c>
      <c r="C65" s="85" t="s">
        <v>4887</v>
      </c>
      <c r="D65" s="85" t="s">
        <v>4888</v>
      </c>
      <c r="E65" s="85" t="s">
        <v>4889</v>
      </c>
      <c r="F65" s="3">
        <v>10.3</v>
      </c>
      <c r="G65" s="3">
        <v>0</v>
      </c>
      <c r="H65" s="3">
        <v>0</v>
      </c>
      <c r="I65" s="3"/>
      <c r="J65" s="3"/>
      <c r="K65" s="3"/>
      <c r="L65" s="3"/>
      <c r="M65" s="202">
        <v>3</v>
      </c>
    </row>
    <row r="66" spans="1:13" outlineLevel="1" x14ac:dyDescent="0.2">
      <c r="A66" s="92"/>
      <c r="B66" s="93">
        <v>65</v>
      </c>
      <c r="C66" s="85" t="s">
        <v>4890</v>
      </c>
      <c r="D66" s="85" t="s">
        <v>4891</v>
      </c>
      <c r="E66" s="85" t="s">
        <v>4892</v>
      </c>
      <c r="F66" s="3">
        <v>4.8</v>
      </c>
      <c r="G66" s="3">
        <v>0</v>
      </c>
      <c r="H66" s="3">
        <v>0</v>
      </c>
      <c r="I66" s="3"/>
      <c r="J66" s="3"/>
      <c r="K66" s="3"/>
      <c r="L66" s="3"/>
      <c r="M66" s="202">
        <v>4</v>
      </c>
    </row>
    <row r="67" spans="1:13" outlineLevel="1" x14ac:dyDescent="0.2">
      <c r="A67" s="92"/>
      <c r="B67" s="93">
        <v>66</v>
      </c>
      <c r="C67" s="85" t="s">
        <v>4893</v>
      </c>
      <c r="D67" s="85" t="s">
        <v>4894</v>
      </c>
      <c r="E67" s="85" t="s">
        <v>4895</v>
      </c>
      <c r="F67" s="3">
        <v>8.8000000000000007</v>
      </c>
      <c r="G67" s="3">
        <v>7.3</v>
      </c>
      <c r="H67" s="3">
        <v>5</v>
      </c>
      <c r="I67" s="3"/>
      <c r="J67" s="3"/>
      <c r="K67" s="3"/>
      <c r="L67" s="3"/>
      <c r="M67" s="202">
        <v>5</v>
      </c>
    </row>
    <row r="68" spans="1:13" outlineLevel="1" x14ac:dyDescent="0.2">
      <c r="A68" s="92"/>
      <c r="B68" s="93">
        <v>67</v>
      </c>
      <c r="C68" s="85" t="s">
        <v>4896</v>
      </c>
      <c r="D68" s="85" t="s">
        <v>4897</v>
      </c>
      <c r="E68" s="85" t="s">
        <v>4898</v>
      </c>
      <c r="F68" s="3">
        <v>15.7</v>
      </c>
      <c r="G68" s="3">
        <v>13.3</v>
      </c>
      <c r="H68" s="3">
        <v>0</v>
      </c>
      <c r="I68" s="3"/>
      <c r="J68" s="3"/>
      <c r="K68" s="3"/>
      <c r="L68" s="3"/>
      <c r="M68" s="202">
        <v>6</v>
      </c>
    </row>
    <row r="69" spans="1:13" outlineLevel="1" x14ac:dyDescent="0.2">
      <c r="A69" s="92"/>
      <c r="B69" s="93">
        <v>68</v>
      </c>
      <c r="C69" s="85" t="s">
        <v>4899</v>
      </c>
      <c r="D69" s="85" t="s">
        <v>4900</v>
      </c>
      <c r="E69" s="85" t="s">
        <v>4901</v>
      </c>
      <c r="F69" s="3">
        <v>16</v>
      </c>
      <c r="G69" s="3">
        <v>13</v>
      </c>
      <c r="H69" s="3">
        <v>0</v>
      </c>
      <c r="I69" s="3"/>
      <c r="J69" s="3"/>
      <c r="K69" s="3"/>
      <c r="L69" s="3"/>
      <c r="M69" s="202">
        <v>7</v>
      </c>
    </row>
    <row r="70" spans="1:13" outlineLevel="1" x14ac:dyDescent="0.2">
      <c r="A70" s="92"/>
      <c r="B70" s="93">
        <v>69</v>
      </c>
      <c r="C70" s="85" t="s">
        <v>4902</v>
      </c>
      <c r="D70" s="85" t="s">
        <v>4903</v>
      </c>
      <c r="E70" s="85" t="s">
        <v>4904</v>
      </c>
      <c r="F70" s="3">
        <v>23.1</v>
      </c>
      <c r="G70" s="3">
        <v>18.8</v>
      </c>
      <c r="H70" s="3">
        <v>12.3</v>
      </c>
      <c r="I70" s="3"/>
      <c r="J70" s="3"/>
      <c r="K70" s="3"/>
      <c r="L70" s="3"/>
      <c r="M70" s="202">
        <v>8</v>
      </c>
    </row>
    <row r="71" spans="1:13" outlineLevel="1" x14ac:dyDescent="0.2">
      <c r="A71" s="92"/>
      <c r="B71" s="93">
        <v>70</v>
      </c>
      <c r="C71" s="85" t="s">
        <v>4905</v>
      </c>
      <c r="D71" s="85" t="s">
        <v>4906</v>
      </c>
      <c r="E71" s="85" t="s">
        <v>4907</v>
      </c>
      <c r="F71" s="3">
        <v>16</v>
      </c>
      <c r="G71" s="3">
        <v>13</v>
      </c>
      <c r="H71" s="3">
        <v>8.5</v>
      </c>
      <c r="I71" s="3">
        <v>1</v>
      </c>
      <c r="J71" s="3">
        <v>1</v>
      </c>
      <c r="K71" s="203">
        <v>0.01</v>
      </c>
      <c r="L71" s="203">
        <v>3.0249999999999999</v>
      </c>
      <c r="M71" s="204">
        <v>9</v>
      </c>
    </row>
    <row r="72" spans="1:13" outlineLevel="1" x14ac:dyDescent="0.2">
      <c r="A72" s="92"/>
      <c r="B72" s="93">
        <v>71</v>
      </c>
      <c r="C72" s="85" t="s">
        <v>4908</v>
      </c>
      <c r="D72" s="85" t="s">
        <v>4909</v>
      </c>
      <c r="E72" s="85" t="s">
        <v>4910</v>
      </c>
      <c r="F72" s="3">
        <v>5.0999999999999996</v>
      </c>
      <c r="G72" s="3">
        <v>5.0999999999999996</v>
      </c>
      <c r="H72" s="3">
        <v>5.0999999999999996</v>
      </c>
      <c r="I72" s="3">
        <v>5.0999999999999996</v>
      </c>
      <c r="J72" s="3">
        <v>5.0999999999999996</v>
      </c>
      <c r="K72" s="203">
        <v>-1.2999999999999999E-3</v>
      </c>
      <c r="L72" s="203">
        <v>9.5000000000000001E-2</v>
      </c>
      <c r="M72" s="202">
        <v>10</v>
      </c>
    </row>
    <row r="73" spans="1:13" outlineLevel="1" x14ac:dyDescent="0.2">
      <c r="A73" s="92"/>
      <c r="B73" s="93">
        <v>72</v>
      </c>
      <c r="C73" s="85" t="s">
        <v>4911</v>
      </c>
      <c r="D73" s="85" t="s">
        <v>4912</v>
      </c>
      <c r="E73" s="85" t="s">
        <v>4913</v>
      </c>
      <c r="F73" s="3">
        <v>6.4</v>
      </c>
      <c r="G73" s="3">
        <v>6.4</v>
      </c>
      <c r="H73" s="3">
        <v>6.4</v>
      </c>
      <c r="I73" s="3">
        <v>6.4</v>
      </c>
      <c r="J73" s="3">
        <v>6.4</v>
      </c>
      <c r="K73" s="203">
        <v>0</v>
      </c>
      <c r="L73" s="203">
        <v>0.25</v>
      </c>
      <c r="M73" s="205">
        <v>11</v>
      </c>
    </row>
    <row r="74" spans="1:13" outlineLevel="1" x14ac:dyDescent="0.2">
      <c r="A74" s="92"/>
      <c r="B74" s="93">
        <v>73</v>
      </c>
      <c r="C74" s="85" t="s">
        <v>4914</v>
      </c>
      <c r="D74" s="85" t="s">
        <v>4915</v>
      </c>
      <c r="E74" s="85" t="s">
        <v>4916</v>
      </c>
      <c r="F74" s="3">
        <v>5.4</v>
      </c>
      <c r="G74" s="3">
        <v>5.4</v>
      </c>
      <c r="H74" s="3">
        <v>5.4</v>
      </c>
      <c r="I74" s="3">
        <v>5.4</v>
      </c>
      <c r="J74" s="3">
        <v>4.2</v>
      </c>
      <c r="K74" s="203">
        <v>1E-3</v>
      </c>
      <c r="L74" s="203">
        <v>0.69</v>
      </c>
      <c r="M74" s="204">
        <v>12</v>
      </c>
    </row>
    <row r="75" spans="1:13" outlineLevel="1" x14ac:dyDescent="0.2">
      <c r="A75" s="92"/>
      <c r="B75" s="93">
        <v>74</v>
      </c>
      <c r="C75" s="85" t="s">
        <v>4917</v>
      </c>
      <c r="D75" s="85" t="s">
        <v>4918</v>
      </c>
      <c r="E75" s="85" t="s">
        <v>4919</v>
      </c>
      <c r="F75" s="3">
        <v>13.9</v>
      </c>
      <c r="G75" s="3">
        <v>13.9</v>
      </c>
      <c r="H75" s="3">
        <v>13.9</v>
      </c>
      <c r="I75" s="3">
        <v>13.9</v>
      </c>
      <c r="J75" s="3">
        <v>10.8</v>
      </c>
      <c r="K75" s="203">
        <v>6.0000000000000001E-3</v>
      </c>
      <c r="L75" s="203">
        <v>0.39600000000000002</v>
      </c>
      <c r="M75" s="204">
        <v>13</v>
      </c>
    </row>
    <row r="76" spans="1:13" ht="25.5" outlineLevel="1" x14ac:dyDescent="0.2">
      <c r="A76" s="92"/>
      <c r="B76" s="93">
        <v>75</v>
      </c>
      <c r="C76" s="85" t="s">
        <v>4920</v>
      </c>
      <c r="D76" s="85" t="s">
        <v>4921</v>
      </c>
      <c r="E76" s="85" t="s">
        <v>4922</v>
      </c>
      <c r="F76" s="3">
        <v>6</v>
      </c>
      <c r="G76" s="3">
        <v>6</v>
      </c>
      <c r="H76" s="3">
        <v>6</v>
      </c>
      <c r="I76" s="3">
        <v>6</v>
      </c>
      <c r="J76" s="3">
        <v>6</v>
      </c>
      <c r="K76" s="203">
        <v>8.9999999999999993E-3</v>
      </c>
      <c r="L76" s="203">
        <v>1.6</v>
      </c>
      <c r="M76" s="204">
        <v>14</v>
      </c>
    </row>
    <row r="77" spans="1:13" outlineLevel="1" x14ac:dyDescent="0.2">
      <c r="A77" s="92"/>
      <c r="B77" s="93">
        <v>76</v>
      </c>
      <c r="C77" s="85"/>
      <c r="D77" s="85"/>
      <c r="E77" s="85"/>
      <c r="F77" s="85"/>
      <c r="G77" s="85"/>
      <c r="H77" s="85"/>
    </row>
    <row r="78" spans="1:13" outlineLevel="1" x14ac:dyDescent="0.2">
      <c r="A78" s="92"/>
      <c r="B78" s="93">
        <v>77</v>
      </c>
      <c r="C78" s="85"/>
      <c r="D78" s="85"/>
      <c r="E78" s="85"/>
      <c r="F78" s="85"/>
      <c r="G78" s="85"/>
      <c r="H78" s="85"/>
    </row>
    <row r="79" spans="1:13" outlineLevel="1" x14ac:dyDescent="0.2">
      <c r="A79" s="92"/>
      <c r="B79" s="93">
        <v>78</v>
      </c>
      <c r="C79" s="85"/>
      <c r="D79" s="85"/>
      <c r="E79" s="85"/>
      <c r="F79" s="85"/>
      <c r="G79" s="85"/>
      <c r="H79" s="85"/>
    </row>
    <row r="80" spans="1:13" outlineLevel="1" x14ac:dyDescent="0.2">
      <c r="A80" s="92"/>
      <c r="B80" s="93">
        <v>79</v>
      </c>
      <c r="C80" s="85"/>
      <c r="D80" s="85"/>
      <c r="E80" s="85"/>
      <c r="F80" s="85"/>
      <c r="G80" s="85"/>
      <c r="H80" s="85"/>
    </row>
    <row r="81" spans="1:8" outlineLevel="1" x14ac:dyDescent="0.2">
      <c r="A81" s="92"/>
      <c r="B81" s="93">
        <v>80</v>
      </c>
      <c r="C81" s="85"/>
      <c r="D81" s="85"/>
      <c r="E81" s="85"/>
      <c r="F81" s="85"/>
      <c r="G81" s="85"/>
      <c r="H81" s="85"/>
    </row>
    <row r="82" spans="1:8" outlineLevel="1" x14ac:dyDescent="0.2">
      <c r="A82" s="92"/>
      <c r="B82" s="93">
        <v>81</v>
      </c>
      <c r="C82" s="85"/>
      <c r="D82" s="85"/>
      <c r="E82" s="85"/>
      <c r="F82" s="85"/>
      <c r="G82" s="85"/>
      <c r="H82" s="85"/>
    </row>
    <row r="83" spans="1:8" outlineLevel="1" x14ac:dyDescent="0.2">
      <c r="A83" s="92"/>
      <c r="B83" s="93">
        <v>82</v>
      </c>
      <c r="C83" s="85"/>
      <c r="D83" s="85"/>
      <c r="E83" s="85"/>
      <c r="F83" s="85"/>
      <c r="G83" s="85"/>
      <c r="H83" s="85"/>
    </row>
    <row r="84" spans="1:8" outlineLevel="1" x14ac:dyDescent="0.2">
      <c r="A84" s="92"/>
      <c r="B84" s="93">
        <v>83</v>
      </c>
      <c r="C84" s="85"/>
      <c r="D84" s="85"/>
      <c r="E84" s="85"/>
      <c r="F84" s="85"/>
      <c r="G84" s="85"/>
      <c r="H84" s="85"/>
    </row>
    <row r="85" spans="1:8" outlineLevel="1" x14ac:dyDescent="0.2">
      <c r="A85" s="92"/>
      <c r="B85" s="93">
        <v>84</v>
      </c>
      <c r="C85" s="85"/>
      <c r="D85" s="85"/>
      <c r="E85" s="85"/>
      <c r="F85" s="85"/>
      <c r="G85" s="85"/>
      <c r="H85" s="85"/>
    </row>
    <row r="86" spans="1:8" outlineLevel="1" x14ac:dyDescent="0.2">
      <c r="A86" s="92"/>
      <c r="B86" s="93">
        <v>85</v>
      </c>
      <c r="C86" s="85" t="s">
        <v>4950</v>
      </c>
      <c r="D86" s="85" t="s">
        <v>4951</v>
      </c>
      <c r="E86" s="85" t="s">
        <v>4952</v>
      </c>
      <c r="F86" s="85"/>
      <c r="G86" s="85"/>
      <c r="H86" s="85"/>
    </row>
    <row r="87" spans="1:8" outlineLevel="1" x14ac:dyDescent="0.2">
      <c r="A87" s="92"/>
      <c r="B87" s="93">
        <v>86</v>
      </c>
      <c r="C87" s="85" t="s">
        <v>4953</v>
      </c>
      <c r="D87" s="85" t="s">
        <v>4954</v>
      </c>
      <c r="E87" s="85" t="s">
        <v>4955</v>
      </c>
      <c r="F87" s="85"/>
      <c r="G87" s="85"/>
      <c r="H87" s="85"/>
    </row>
    <row r="88" spans="1:8" outlineLevel="1" x14ac:dyDescent="0.2">
      <c r="A88" s="92"/>
      <c r="B88" s="93">
        <v>87</v>
      </c>
      <c r="C88" s="85" t="s">
        <v>4956</v>
      </c>
      <c r="D88" s="85" t="s">
        <v>4957</v>
      </c>
      <c r="E88" s="85" t="s">
        <v>4958</v>
      </c>
      <c r="F88" s="85"/>
      <c r="G88" s="85"/>
      <c r="H88" s="85"/>
    </row>
    <row r="89" spans="1:8" outlineLevel="1" x14ac:dyDescent="0.2">
      <c r="A89" s="92"/>
      <c r="B89" s="93">
        <v>88</v>
      </c>
      <c r="C89" s="85" t="s">
        <v>4959</v>
      </c>
      <c r="D89" s="85" t="s">
        <v>4960</v>
      </c>
      <c r="E89" s="85" t="s">
        <v>4961</v>
      </c>
      <c r="F89" s="85"/>
      <c r="G89" s="85"/>
      <c r="H89" s="85"/>
    </row>
    <row r="90" spans="1:8" outlineLevel="1" x14ac:dyDescent="0.2">
      <c r="A90" s="92"/>
      <c r="B90" s="93">
        <v>89</v>
      </c>
      <c r="C90" s="85" t="s">
        <v>4962</v>
      </c>
      <c r="D90" s="85" t="s">
        <v>4963</v>
      </c>
      <c r="E90" s="85" t="s">
        <v>4964</v>
      </c>
      <c r="F90" s="85"/>
      <c r="G90" s="85"/>
      <c r="H90" s="85"/>
    </row>
    <row r="91" spans="1:8" outlineLevel="1" x14ac:dyDescent="0.2">
      <c r="A91" s="92"/>
      <c r="B91" s="93">
        <v>90</v>
      </c>
      <c r="C91" s="85"/>
      <c r="D91" s="85"/>
      <c r="E91" s="85"/>
      <c r="F91" s="85"/>
      <c r="G91" s="85"/>
      <c r="H91" s="85"/>
    </row>
    <row r="92" spans="1:8" outlineLevel="1" x14ac:dyDescent="0.2">
      <c r="A92" s="92"/>
      <c r="B92" s="93">
        <v>91</v>
      </c>
      <c r="C92" s="85"/>
      <c r="D92" s="85"/>
      <c r="E92" s="85"/>
      <c r="F92" s="85"/>
      <c r="G92" s="85"/>
      <c r="H92" s="85"/>
    </row>
    <row r="93" spans="1:8" outlineLevel="1" x14ac:dyDescent="0.2">
      <c r="A93" s="92"/>
      <c r="B93" s="93">
        <v>92</v>
      </c>
      <c r="C93" s="85"/>
      <c r="D93" s="85"/>
      <c r="E93" s="85"/>
      <c r="F93" s="85"/>
      <c r="G93" s="85"/>
      <c r="H93" s="85"/>
    </row>
    <row r="94" spans="1:8" outlineLevel="1" x14ac:dyDescent="0.2">
      <c r="A94" s="92"/>
      <c r="B94" s="93">
        <v>93</v>
      </c>
      <c r="C94" s="85"/>
      <c r="D94" s="85"/>
      <c r="E94" s="85"/>
      <c r="F94" s="85"/>
      <c r="G94" s="85"/>
      <c r="H94" s="85"/>
    </row>
    <row r="95" spans="1:8" outlineLevel="1" x14ac:dyDescent="0.2">
      <c r="A95" s="92"/>
      <c r="B95" s="93">
        <v>94</v>
      </c>
      <c r="C95" s="85"/>
      <c r="D95" s="85"/>
      <c r="E95" s="85"/>
      <c r="F95" s="85"/>
      <c r="G95" s="85"/>
      <c r="H95" s="85"/>
    </row>
    <row r="96" spans="1:8" outlineLevel="1" x14ac:dyDescent="0.2">
      <c r="A96" s="92"/>
      <c r="B96" s="93">
        <v>95</v>
      </c>
      <c r="C96" s="85"/>
      <c r="D96" s="85"/>
      <c r="E96" s="85"/>
      <c r="F96" s="85"/>
      <c r="G96" s="85"/>
      <c r="H96" s="85"/>
    </row>
    <row r="97" spans="1:8" outlineLevel="1" x14ac:dyDescent="0.2">
      <c r="A97" s="92"/>
      <c r="B97" s="93">
        <v>96</v>
      </c>
      <c r="C97" s="85"/>
      <c r="D97" s="85"/>
      <c r="E97" s="85"/>
      <c r="F97" s="85"/>
      <c r="G97" s="85"/>
      <c r="H97" s="85"/>
    </row>
    <row r="98" spans="1:8" outlineLevel="1" x14ac:dyDescent="0.2">
      <c r="A98" s="92"/>
      <c r="B98" s="93">
        <v>97</v>
      </c>
      <c r="C98" s="85"/>
      <c r="D98" s="85"/>
      <c r="E98" s="85"/>
      <c r="F98" s="85"/>
      <c r="G98" s="85"/>
      <c r="H98" s="85"/>
    </row>
    <row r="99" spans="1:8" outlineLevel="1" x14ac:dyDescent="0.2">
      <c r="A99" s="92"/>
      <c r="B99" s="93">
        <v>98</v>
      </c>
      <c r="C99" s="85"/>
      <c r="D99" s="85"/>
      <c r="E99" s="85"/>
      <c r="F99" s="85"/>
      <c r="G99" s="85"/>
      <c r="H99" s="85"/>
    </row>
    <row r="100" spans="1:8" outlineLevel="1" x14ac:dyDescent="0.2">
      <c r="A100" s="92"/>
      <c r="B100" s="93">
        <v>99</v>
      </c>
      <c r="C100" s="85"/>
      <c r="D100" s="85"/>
      <c r="E100" s="85"/>
      <c r="F100" s="85"/>
      <c r="G100" s="85"/>
      <c r="H100" s="85"/>
    </row>
    <row r="101" spans="1:8" x14ac:dyDescent="0.2">
      <c r="A101" s="88" t="s">
        <v>4691</v>
      </c>
      <c r="B101" s="87">
        <v>100</v>
      </c>
      <c r="C101" s="21" t="s">
        <v>4697</v>
      </c>
      <c r="D101" s="21" t="s">
        <v>4698</v>
      </c>
      <c r="E101" s="21" t="s">
        <v>4699</v>
      </c>
      <c r="F101" s="21"/>
      <c r="G101" s="21"/>
      <c r="H101" s="21"/>
    </row>
    <row r="102" spans="1:8" outlineLevel="1" x14ac:dyDescent="0.2">
      <c r="A102" s="86"/>
      <c r="B102" s="87">
        <v>101</v>
      </c>
      <c r="C102" s="21" t="s">
        <v>4592</v>
      </c>
      <c r="D102" s="21" t="s">
        <v>4605</v>
      </c>
      <c r="E102" s="21" t="s">
        <v>4634</v>
      </c>
      <c r="F102" s="21"/>
      <c r="G102" s="21"/>
      <c r="H102" s="21"/>
    </row>
    <row r="103" spans="1:8" outlineLevel="1" x14ac:dyDescent="0.2">
      <c r="A103" s="86"/>
      <c r="B103" s="87">
        <v>102</v>
      </c>
      <c r="C103" s="21" t="s">
        <v>4593</v>
      </c>
      <c r="D103" s="21" t="s">
        <v>4620</v>
      </c>
      <c r="E103" s="21" t="s">
        <v>4635</v>
      </c>
      <c r="F103" s="21"/>
      <c r="G103" s="21"/>
      <c r="H103" s="21"/>
    </row>
    <row r="104" spans="1:8" outlineLevel="1" x14ac:dyDescent="0.2">
      <c r="A104" s="86"/>
      <c r="B104" s="87">
        <v>103</v>
      </c>
      <c r="C104" s="21" t="s">
        <v>4594</v>
      </c>
      <c r="D104" s="21" t="s">
        <v>4594</v>
      </c>
      <c r="E104" s="21" t="s">
        <v>4636</v>
      </c>
      <c r="F104" s="21"/>
      <c r="G104" s="21"/>
      <c r="H104" s="21"/>
    </row>
    <row r="105" spans="1:8" outlineLevel="1" x14ac:dyDescent="0.2">
      <c r="A105" s="86"/>
      <c r="B105" s="87">
        <v>104</v>
      </c>
      <c r="C105" s="21" t="s">
        <v>4595</v>
      </c>
      <c r="D105" s="21" t="s">
        <v>4606</v>
      </c>
      <c r="E105" s="21" t="s">
        <v>4637</v>
      </c>
      <c r="F105" s="21"/>
      <c r="G105" s="21"/>
      <c r="H105" s="21"/>
    </row>
    <row r="106" spans="1:8" ht="89.25" outlineLevel="1" x14ac:dyDescent="0.2">
      <c r="A106" s="86"/>
      <c r="B106" s="87">
        <v>105</v>
      </c>
      <c r="C106" s="21" t="s">
        <v>5060</v>
      </c>
      <c r="D106" s="21" t="s">
        <v>4621</v>
      </c>
      <c r="E106" s="21" t="s">
        <v>4638</v>
      </c>
      <c r="F106" s="21"/>
      <c r="G106" s="21"/>
      <c r="H106" s="21"/>
    </row>
    <row r="107" spans="1:8" outlineLevel="1" x14ac:dyDescent="0.2">
      <c r="A107" s="86"/>
      <c r="B107" s="87">
        <v>106</v>
      </c>
      <c r="C107" s="21"/>
      <c r="D107" s="21"/>
      <c r="E107" s="21"/>
      <c r="F107" s="21"/>
      <c r="G107" s="21"/>
      <c r="H107" s="21"/>
    </row>
    <row r="108" spans="1:8" outlineLevel="1" x14ac:dyDescent="0.2">
      <c r="A108" s="86"/>
      <c r="B108" s="87">
        <v>107</v>
      </c>
      <c r="C108" s="21" t="s">
        <v>4829</v>
      </c>
      <c r="D108" s="21" t="s">
        <v>4828</v>
      </c>
      <c r="E108" s="21" t="s">
        <v>4830</v>
      </c>
      <c r="F108" s="21"/>
      <c r="G108" s="21"/>
      <c r="H108" s="21"/>
    </row>
    <row r="109" spans="1:8" outlineLevel="1" x14ac:dyDescent="0.2">
      <c r="A109" s="86"/>
      <c r="B109" s="87">
        <v>108</v>
      </c>
      <c r="C109" s="21"/>
      <c r="D109" s="21"/>
      <c r="E109" s="21"/>
      <c r="F109" s="21"/>
      <c r="G109" s="21"/>
      <c r="H109" s="21"/>
    </row>
    <row r="110" spans="1:8" outlineLevel="1" x14ac:dyDescent="0.2">
      <c r="A110" s="86"/>
      <c r="B110" s="87">
        <v>109</v>
      </c>
      <c r="C110" s="95" t="s">
        <v>4613</v>
      </c>
      <c r="D110" s="95" t="s">
        <v>4632</v>
      </c>
      <c r="E110" s="95" t="s">
        <v>4648</v>
      </c>
      <c r="F110" s="95"/>
      <c r="G110" s="95"/>
      <c r="H110" s="95"/>
    </row>
    <row r="111" spans="1:8" outlineLevel="1" x14ac:dyDescent="0.2">
      <c r="A111" s="86"/>
      <c r="B111" s="87">
        <v>110</v>
      </c>
      <c r="C111" s="21" t="s">
        <v>4597</v>
      </c>
      <c r="D111" s="21" t="s">
        <v>5061</v>
      </c>
      <c r="E111" s="21" t="s">
        <v>4639</v>
      </c>
      <c r="F111" s="21"/>
      <c r="G111" s="21"/>
      <c r="H111" s="21"/>
    </row>
    <row r="112" spans="1:8" outlineLevel="1" x14ac:dyDescent="0.2">
      <c r="A112" s="86"/>
      <c r="B112" s="87">
        <v>111</v>
      </c>
      <c r="C112" s="21" t="s">
        <v>4598</v>
      </c>
      <c r="D112" s="21" t="s">
        <v>4622</v>
      </c>
      <c r="E112" s="21" t="s">
        <v>4640</v>
      </c>
      <c r="F112" s="21"/>
      <c r="G112" s="21"/>
      <c r="H112" s="21"/>
    </row>
    <row r="113" spans="1:8" outlineLevel="1" x14ac:dyDescent="0.2">
      <c r="A113" s="86"/>
      <c r="B113" s="87">
        <v>112</v>
      </c>
      <c r="C113" s="21"/>
      <c r="D113" s="21"/>
      <c r="E113" s="21"/>
      <c r="F113" s="21"/>
      <c r="G113" s="21"/>
      <c r="H113" s="21"/>
    </row>
    <row r="114" spans="1:8" outlineLevel="1" x14ac:dyDescent="0.2">
      <c r="A114" s="86"/>
      <c r="B114" s="87">
        <v>113</v>
      </c>
      <c r="C114" s="21"/>
      <c r="D114" s="21"/>
      <c r="E114" s="21"/>
      <c r="F114" s="21"/>
      <c r="G114" s="21"/>
      <c r="H114" s="21"/>
    </row>
    <row r="115" spans="1:8" outlineLevel="1" x14ac:dyDescent="0.2">
      <c r="A115" s="86"/>
      <c r="B115" s="87">
        <v>114</v>
      </c>
      <c r="C115" s="95" t="s">
        <v>4599</v>
      </c>
      <c r="D115" s="95" t="s">
        <v>4623</v>
      </c>
      <c r="E115" s="95" t="s">
        <v>4641</v>
      </c>
      <c r="F115" s="95"/>
      <c r="G115" s="95"/>
      <c r="H115" s="95"/>
    </row>
    <row r="116" spans="1:8" ht="63.75" outlineLevel="1" x14ac:dyDescent="0.2">
      <c r="A116" s="86"/>
      <c r="B116" s="87">
        <v>115</v>
      </c>
      <c r="C116" s="21" t="s">
        <v>5062</v>
      </c>
      <c r="D116" s="21" t="s">
        <v>4711</v>
      </c>
      <c r="E116" s="21" t="s">
        <v>4712</v>
      </c>
      <c r="F116" s="21"/>
      <c r="G116" s="21"/>
      <c r="H116" s="21"/>
    </row>
    <row r="117" spans="1:8" outlineLevel="1" x14ac:dyDescent="0.2">
      <c r="A117" s="86"/>
      <c r="B117" s="87">
        <v>116</v>
      </c>
      <c r="C117" s="21" t="s">
        <v>4607</v>
      </c>
      <c r="D117" s="21" t="s">
        <v>4627</v>
      </c>
      <c r="E117" s="21" t="s">
        <v>4642</v>
      </c>
      <c r="F117" s="21"/>
      <c r="G117" s="21"/>
      <c r="H117" s="21"/>
    </row>
    <row r="118" spans="1:8" outlineLevel="1" x14ac:dyDescent="0.2">
      <c r="A118" s="86"/>
      <c r="B118" s="87">
        <v>117</v>
      </c>
      <c r="C118" s="21" t="s">
        <v>4608</v>
      </c>
      <c r="D118" s="21" t="s">
        <v>4628</v>
      </c>
      <c r="E118" s="21" t="s">
        <v>4643</v>
      </c>
      <c r="F118" s="21"/>
      <c r="G118" s="21"/>
      <c r="H118" s="21"/>
    </row>
    <row r="119" spans="1:8" outlineLevel="1" x14ac:dyDescent="0.2">
      <c r="A119" s="86"/>
      <c r="B119" s="87">
        <v>118</v>
      </c>
      <c r="C119" s="21" t="s">
        <v>4609</v>
      </c>
      <c r="D119" s="21" t="s">
        <v>4629</v>
      </c>
      <c r="E119" s="21" t="s">
        <v>4644</v>
      </c>
      <c r="F119" s="21"/>
      <c r="G119" s="21"/>
      <c r="H119" s="21"/>
    </row>
    <row r="120" spans="1:8" outlineLevel="1" x14ac:dyDescent="0.2">
      <c r="A120" s="86"/>
      <c r="B120" s="87">
        <v>119</v>
      </c>
      <c r="C120" s="21" t="s">
        <v>4716</v>
      </c>
      <c r="D120" s="21" t="s">
        <v>4715</v>
      </c>
      <c r="E120" s="21" t="s">
        <v>4717</v>
      </c>
      <c r="F120" s="21"/>
      <c r="G120" s="21"/>
      <c r="H120" s="21"/>
    </row>
    <row r="121" spans="1:8" outlineLevel="1" x14ac:dyDescent="0.2">
      <c r="A121" s="86"/>
      <c r="B121" s="184">
        <v>120</v>
      </c>
      <c r="C121" s="95" t="s">
        <v>4611</v>
      </c>
      <c r="D121" s="95" t="s">
        <v>4630</v>
      </c>
      <c r="E121" s="95" t="s">
        <v>4645</v>
      </c>
      <c r="F121" s="21"/>
      <c r="G121" s="21"/>
      <c r="H121" s="21"/>
    </row>
    <row r="122" spans="1:8" ht="38.25" outlineLevel="1" x14ac:dyDescent="0.2">
      <c r="A122" s="86"/>
      <c r="B122" s="184">
        <v>121</v>
      </c>
      <c r="C122" s="21" t="s">
        <v>4725</v>
      </c>
      <c r="D122" s="21" t="s">
        <v>4713</v>
      </c>
      <c r="E122" s="21" t="s">
        <v>4646</v>
      </c>
      <c r="F122" s="21"/>
      <c r="G122" s="21"/>
      <c r="H122" s="21"/>
    </row>
    <row r="123" spans="1:8" outlineLevel="1" x14ac:dyDescent="0.2">
      <c r="A123" s="86"/>
      <c r="B123" s="184">
        <v>122</v>
      </c>
      <c r="C123" s="95" t="s">
        <v>4612</v>
      </c>
      <c r="D123" s="95" t="s">
        <v>4631</v>
      </c>
      <c r="E123" s="95" t="s">
        <v>4647</v>
      </c>
      <c r="F123" s="21"/>
      <c r="G123" s="21"/>
      <c r="H123" s="21"/>
    </row>
    <row r="124" spans="1:8" ht="51" outlineLevel="1" x14ac:dyDescent="0.2">
      <c r="A124" s="86"/>
      <c r="B124" s="184">
        <v>123</v>
      </c>
      <c r="C124" s="21" t="s">
        <v>5063</v>
      </c>
      <c r="D124" s="21" t="s">
        <v>5064</v>
      </c>
      <c r="E124" s="21" t="s">
        <v>5065</v>
      </c>
      <c r="F124" s="21"/>
      <c r="G124" s="21"/>
      <c r="H124" s="21"/>
    </row>
    <row r="125" spans="1:8" outlineLevel="1" x14ac:dyDescent="0.2">
      <c r="A125" s="86"/>
      <c r="B125" s="87">
        <v>124</v>
      </c>
      <c r="C125" s="21"/>
      <c r="D125" s="21"/>
      <c r="E125" s="21"/>
      <c r="F125" s="21"/>
      <c r="G125" s="21"/>
      <c r="H125" s="21"/>
    </row>
    <row r="126" spans="1:8" outlineLevel="1" x14ac:dyDescent="0.2">
      <c r="A126" s="86"/>
      <c r="B126" s="87">
        <v>125</v>
      </c>
      <c r="C126" s="95" t="s">
        <v>4600</v>
      </c>
      <c r="D126" s="95" t="s">
        <v>4624</v>
      </c>
      <c r="E126" s="95" t="s">
        <v>4653</v>
      </c>
      <c r="F126" s="95"/>
      <c r="G126" s="95"/>
      <c r="H126" s="95"/>
    </row>
    <row r="127" spans="1:8" ht="51" outlineLevel="1" x14ac:dyDescent="0.2">
      <c r="A127" s="86"/>
      <c r="B127" s="87">
        <v>126</v>
      </c>
      <c r="C127" s="21" t="s">
        <v>4663</v>
      </c>
      <c r="D127" s="21" t="s">
        <v>4664</v>
      </c>
      <c r="E127" s="21" t="s">
        <v>4665</v>
      </c>
      <c r="F127" s="21"/>
      <c r="G127" s="21"/>
      <c r="H127" s="21"/>
    </row>
    <row r="128" spans="1:8" outlineLevel="1" x14ac:dyDescent="0.2">
      <c r="A128" s="86"/>
      <c r="B128" s="87">
        <v>127</v>
      </c>
      <c r="C128" s="21" t="s">
        <v>4660</v>
      </c>
      <c r="D128" s="21" t="s">
        <v>4661</v>
      </c>
      <c r="E128" s="21" t="s">
        <v>4662</v>
      </c>
      <c r="F128" s="21"/>
      <c r="G128" s="21"/>
      <c r="H128" s="21"/>
    </row>
    <row r="129" spans="1:8" ht="63.75" outlineLevel="1" x14ac:dyDescent="0.2">
      <c r="A129" s="86"/>
      <c r="B129" s="185">
        <v>128</v>
      </c>
      <c r="C129" s="21" t="s">
        <v>4703</v>
      </c>
      <c r="D129" s="21" t="s">
        <v>4704</v>
      </c>
      <c r="E129" s="21" t="s">
        <v>4705</v>
      </c>
      <c r="F129" s="21"/>
      <c r="G129" s="21"/>
      <c r="H129" s="21"/>
    </row>
    <row r="130" spans="1:8" ht="63.75" outlineLevel="1" x14ac:dyDescent="0.2">
      <c r="A130" s="86"/>
      <c r="B130" s="185">
        <v>129</v>
      </c>
      <c r="C130" s="21" t="s">
        <v>4732</v>
      </c>
      <c r="D130" s="21" t="s">
        <v>4730</v>
      </c>
      <c r="E130" s="21" t="s">
        <v>4733</v>
      </c>
      <c r="F130" s="21"/>
      <c r="G130" s="21"/>
      <c r="H130" s="21"/>
    </row>
    <row r="131" spans="1:8" outlineLevel="1" x14ac:dyDescent="0.2">
      <c r="A131" s="86"/>
      <c r="B131" s="185">
        <v>130</v>
      </c>
      <c r="C131" s="21" t="s">
        <v>4731</v>
      </c>
      <c r="D131" s="21" t="s">
        <v>4625</v>
      </c>
      <c r="E131" s="21" t="s">
        <v>4652</v>
      </c>
      <c r="F131" s="21"/>
      <c r="G131" s="21"/>
      <c r="H131" s="21"/>
    </row>
    <row r="132" spans="1:8" ht="25.5" outlineLevel="1" x14ac:dyDescent="0.2">
      <c r="A132" s="86"/>
      <c r="B132" s="185">
        <v>131</v>
      </c>
      <c r="C132" s="21" t="s">
        <v>4708</v>
      </c>
      <c r="D132" s="21" t="s">
        <v>4707</v>
      </c>
      <c r="E132" s="21" t="s">
        <v>4649</v>
      </c>
      <c r="F132" s="21"/>
      <c r="G132" s="21"/>
      <c r="H132" s="21"/>
    </row>
    <row r="133" spans="1:8" outlineLevel="1" x14ac:dyDescent="0.2">
      <c r="A133" s="86"/>
      <c r="B133" s="87">
        <v>132</v>
      </c>
      <c r="C133" s="21"/>
      <c r="D133" s="21"/>
      <c r="E133" s="21"/>
      <c r="F133" s="21"/>
      <c r="G133" s="21"/>
      <c r="H133" s="21"/>
    </row>
    <row r="134" spans="1:8" outlineLevel="1" x14ac:dyDescent="0.2">
      <c r="A134" s="86"/>
      <c r="B134" s="87">
        <v>133</v>
      </c>
      <c r="C134" s="21"/>
      <c r="D134" s="21"/>
      <c r="E134" s="21"/>
      <c r="F134" s="21"/>
      <c r="G134" s="21"/>
      <c r="H134" s="21"/>
    </row>
    <row r="135" spans="1:8" outlineLevel="1" x14ac:dyDescent="0.2">
      <c r="A135" s="86"/>
      <c r="B135" s="87">
        <v>134</v>
      </c>
      <c r="C135" s="21"/>
      <c r="D135" s="21"/>
      <c r="E135" s="21"/>
      <c r="F135" s="21"/>
      <c r="G135" s="21"/>
      <c r="H135" s="21"/>
    </row>
    <row r="136" spans="1:8" outlineLevel="1" x14ac:dyDescent="0.2">
      <c r="A136" s="86"/>
      <c r="B136" s="87">
        <v>135</v>
      </c>
      <c r="C136" s="96" t="s">
        <v>4700</v>
      </c>
      <c r="D136" s="96" t="s">
        <v>4701</v>
      </c>
      <c r="E136" s="96" t="s">
        <v>4702</v>
      </c>
      <c r="F136" s="96"/>
      <c r="G136" s="96"/>
      <c r="H136" s="96"/>
    </row>
    <row r="137" spans="1:8" ht="38.25" outlineLevel="1" x14ac:dyDescent="0.2">
      <c r="A137" s="86"/>
      <c r="B137" s="87">
        <v>136</v>
      </c>
      <c r="C137" s="21" t="s">
        <v>4782</v>
      </c>
      <c r="D137" s="21" t="s">
        <v>4783</v>
      </c>
      <c r="E137" s="21" t="s">
        <v>4784</v>
      </c>
      <c r="F137" s="21"/>
      <c r="G137" s="21"/>
      <c r="H137" s="21"/>
    </row>
    <row r="138" spans="1:8" outlineLevel="1" x14ac:dyDescent="0.2">
      <c r="A138" s="86"/>
      <c r="B138" s="87">
        <v>137</v>
      </c>
      <c r="C138" s="21" t="s">
        <v>4781</v>
      </c>
      <c r="D138" s="21" t="s">
        <v>4786</v>
      </c>
      <c r="E138" s="21" t="s">
        <v>4785</v>
      </c>
      <c r="F138" s="21"/>
      <c r="G138" s="21"/>
      <c r="H138" s="21"/>
    </row>
    <row r="139" spans="1:8" outlineLevel="1" x14ac:dyDescent="0.2">
      <c r="A139" s="86"/>
      <c r="B139" s="87">
        <v>138</v>
      </c>
      <c r="C139" s="21"/>
      <c r="D139" s="21"/>
      <c r="E139" s="21"/>
      <c r="F139" s="21"/>
      <c r="G139" s="21"/>
      <c r="H139" s="21"/>
    </row>
    <row r="140" spans="1:8" ht="38.25" outlineLevel="1" x14ac:dyDescent="0.2">
      <c r="A140" s="86"/>
      <c r="B140" s="87">
        <v>139</v>
      </c>
      <c r="C140" s="21" t="s">
        <v>4794</v>
      </c>
      <c r="D140" s="21" t="s">
        <v>4795</v>
      </c>
      <c r="E140" s="21" t="s">
        <v>4714</v>
      </c>
      <c r="F140" s="21"/>
      <c r="G140" s="21"/>
      <c r="H140" s="21"/>
    </row>
    <row r="141" spans="1:8" outlineLevel="1" x14ac:dyDescent="0.2">
      <c r="A141" s="86"/>
      <c r="B141" s="87">
        <v>140</v>
      </c>
      <c r="C141" s="95" t="s">
        <v>4601</v>
      </c>
      <c r="D141" s="95" t="s">
        <v>4626</v>
      </c>
      <c r="E141" s="95" t="s">
        <v>4651</v>
      </c>
      <c r="F141" s="95"/>
      <c r="G141" s="95"/>
      <c r="H141" s="95"/>
    </row>
    <row r="142" spans="1:8" ht="76.5" outlineLevel="1" x14ac:dyDescent="0.2">
      <c r="A142" s="86"/>
      <c r="B142" s="87">
        <v>141</v>
      </c>
      <c r="C142" s="21" t="s">
        <v>4792</v>
      </c>
      <c r="D142" s="21" t="s">
        <v>5069</v>
      </c>
      <c r="E142" s="21" t="s">
        <v>5070</v>
      </c>
      <c r="F142" s="21"/>
      <c r="G142" s="21"/>
      <c r="H142" s="21"/>
    </row>
    <row r="143" spans="1:8" outlineLevel="1" x14ac:dyDescent="0.2">
      <c r="A143" s="86"/>
      <c r="B143" s="87">
        <v>142</v>
      </c>
      <c r="C143" s="21" t="s">
        <v>4709</v>
      </c>
      <c r="D143" s="21"/>
      <c r="E143" s="21"/>
      <c r="F143" s="21"/>
      <c r="G143" s="21"/>
      <c r="H143" s="21"/>
    </row>
    <row r="144" spans="1:8" outlineLevel="1" x14ac:dyDescent="0.2">
      <c r="A144" s="86"/>
      <c r="B144" s="87">
        <v>143</v>
      </c>
      <c r="C144" s="95" t="s">
        <v>4480</v>
      </c>
      <c r="D144" s="95" t="s">
        <v>4461</v>
      </c>
      <c r="E144" s="95" t="s">
        <v>4650</v>
      </c>
      <c r="F144" s="95"/>
      <c r="G144" s="95"/>
      <c r="H144" s="95"/>
    </row>
    <row r="145" spans="1:8" outlineLevel="1" x14ac:dyDescent="0.2">
      <c r="A145" s="86"/>
      <c r="B145" s="87">
        <v>144</v>
      </c>
      <c r="C145" s="21" t="s">
        <v>4748</v>
      </c>
      <c r="D145" s="21" t="s">
        <v>4749</v>
      </c>
      <c r="E145" s="21" t="s">
        <v>4750</v>
      </c>
      <c r="F145" s="21"/>
      <c r="G145" s="21"/>
      <c r="H145" s="21"/>
    </row>
    <row r="146" spans="1:8" ht="25.5" outlineLevel="1" x14ac:dyDescent="0.2">
      <c r="A146" s="86"/>
      <c r="B146" s="87">
        <v>145</v>
      </c>
      <c r="C146" s="21" t="s">
        <v>4726</v>
      </c>
      <c r="D146" s="21" t="s">
        <v>4728</v>
      </c>
      <c r="E146" s="21" t="s">
        <v>4729</v>
      </c>
      <c r="F146" s="21"/>
      <c r="G146" s="21"/>
      <c r="H146" s="21"/>
    </row>
    <row r="147" spans="1:8" outlineLevel="1" x14ac:dyDescent="0.2">
      <c r="A147" s="86"/>
      <c r="B147" s="87">
        <v>146</v>
      </c>
      <c r="C147" s="21" t="s">
        <v>4727</v>
      </c>
      <c r="D147" s="21"/>
      <c r="E147" s="21"/>
      <c r="F147" s="21"/>
      <c r="G147" s="21"/>
      <c r="H147" s="21"/>
    </row>
    <row r="148" spans="1:8" outlineLevel="1" x14ac:dyDescent="0.2">
      <c r="A148" s="86"/>
      <c r="B148" s="87">
        <v>147</v>
      </c>
      <c r="C148" s="95" t="s">
        <v>4761</v>
      </c>
      <c r="D148" s="95" t="s">
        <v>4762</v>
      </c>
      <c r="E148" s="95" t="s">
        <v>4763</v>
      </c>
      <c r="F148" s="95"/>
      <c r="G148" s="95"/>
      <c r="H148" s="95"/>
    </row>
    <row r="149" spans="1:8" outlineLevel="1" x14ac:dyDescent="0.2">
      <c r="A149" s="86"/>
      <c r="B149" s="87">
        <v>148</v>
      </c>
      <c r="C149" s="21" t="s">
        <v>4751</v>
      </c>
      <c r="D149" s="21" t="s">
        <v>4752</v>
      </c>
      <c r="E149" s="21" t="s">
        <v>4753</v>
      </c>
      <c r="F149" s="21"/>
      <c r="G149" s="21"/>
      <c r="H149" s="21"/>
    </row>
    <row r="150" spans="1:8" outlineLevel="1" x14ac:dyDescent="0.2">
      <c r="A150" s="86"/>
      <c r="B150" s="87">
        <v>149</v>
      </c>
      <c r="C150" s="21" t="s">
        <v>4754</v>
      </c>
      <c r="D150" s="21" t="s">
        <v>4755</v>
      </c>
      <c r="E150" s="21" t="s">
        <v>4756</v>
      </c>
      <c r="F150" s="21"/>
      <c r="G150" s="21"/>
      <c r="H150" s="21"/>
    </row>
    <row r="151" spans="1:8" ht="25.5" outlineLevel="1" x14ac:dyDescent="0.2">
      <c r="A151" s="182" t="s">
        <v>4801</v>
      </c>
      <c r="B151" s="87">
        <v>150</v>
      </c>
      <c r="C151" s="85" t="s">
        <v>4967</v>
      </c>
      <c r="D151" s="85" t="s">
        <v>4968</v>
      </c>
      <c r="E151" s="85" t="s">
        <v>4969</v>
      </c>
      <c r="F151" s="85"/>
      <c r="G151" s="85"/>
      <c r="H151" s="85"/>
    </row>
    <row r="152" spans="1:8" ht="38.25" outlineLevel="1" x14ac:dyDescent="0.2">
      <c r="A152" s="182" t="s">
        <v>4802</v>
      </c>
      <c r="B152" s="87">
        <v>151</v>
      </c>
      <c r="C152" s="85" t="s">
        <v>4970</v>
      </c>
      <c r="D152" s="85" t="s">
        <v>4971</v>
      </c>
      <c r="E152" s="85" t="s">
        <v>4972</v>
      </c>
      <c r="F152" s="85"/>
      <c r="G152" s="85"/>
      <c r="H152" s="85"/>
    </row>
    <row r="153" spans="1:8" ht="38.25" outlineLevel="1" x14ac:dyDescent="0.2">
      <c r="A153" s="182" t="s">
        <v>4803</v>
      </c>
      <c r="B153" s="87">
        <v>152</v>
      </c>
      <c r="C153" s="85" t="s">
        <v>4973</v>
      </c>
      <c r="D153" s="85" t="s">
        <v>4974</v>
      </c>
      <c r="E153" s="85" t="s">
        <v>4975</v>
      </c>
      <c r="F153" s="85"/>
      <c r="G153" s="85"/>
      <c r="H153" s="85"/>
    </row>
    <row r="154" spans="1:8" ht="63.75" outlineLevel="1" x14ac:dyDescent="0.2">
      <c r="A154" s="183" t="s">
        <v>4804</v>
      </c>
      <c r="B154" s="87">
        <v>153</v>
      </c>
      <c r="C154" s="85" t="s">
        <v>4872</v>
      </c>
      <c r="D154" s="85" t="s">
        <v>4873</v>
      </c>
      <c r="E154" s="85" t="s">
        <v>4874</v>
      </c>
      <c r="F154" s="85"/>
      <c r="G154" s="85"/>
      <c r="H154" s="85"/>
    </row>
    <row r="155" spans="1:8" outlineLevel="1" x14ac:dyDescent="0.2">
      <c r="A155" s="86"/>
      <c r="B155" s="87">
        <v>154</v>
      </c>
      <c r="C155" s="122"/>
      <c r="D155" s="122"/>
      <c r="E155" s="122"/>
      <c r="F155" s="122"/>
      <c r="G155" s="122"/>
      <c r="H155" s="122"/>
    </row>
    <row r="156" spans="1:8" outlineLevel="1" x14ac:dyDescent="0.2">
      <c r="A156" s="86"/>
      <c r="B156" s="87">
        <v>155</v>
      </c>
      <c r="C156" s="122"/>
      <c r="D156" s="122"/>
      <c r="E156" s="122"/>
      <c r="F156" s="122"/>
      <c r="G156" s="122"/>
      <c r="H156" s="122"/>
    </row>
    <row r="157" spans="1:8" outlineLevel="1" x14ac:dyDescent="0.2">
      <c r="A157" s="86"/>
      <c r="B157" s="87">
        <v>156</v>
      </c>
      <c r="C157" s="122"/>
      <c r="D157" s="122"/>
      <c r="E157" s="122"/>
      <c r="F157" s="122"/>
      <c r="G157" s="122"/>
      <c r="H157" s="122"/>
    </row>
    <row r="158" spans="1:8" outlineLevel="1" x14ac:dyDescent="0.2">
      <c r="A158" s="86"/>
      <c r="B158" s="87">
        <v>157</v>
      </c>
      <c r="C158" s="122"/>
      <c r="D158" s="122"/>
      <c r="E158" s="122"/>
      <c r="F158" s="122"/>
      <c r="G158" s="122"/>
      <c r="H158" s="122"/>
    </row>
    <row r="159" spans="1:8" outlineLevel="1" x14ac:dyDescent="0.2">
      <c r="A159" s="86"/>
      <c r="B159" s="87">
        <v>158</v>
      </c>
      <c r="C159" s="122"/>
      <c r="D159" s="122"/>
      <c r="E159" s="122"/>
      <c r="F159" s="122"/>
      <c r="G159" s="122"/>
      <c r="H159" s="122"/>
    </row>
    <row r="160" spans="1:8" outlineLevel="1" x14ac:dyDescent="0.2">
      <c r="A160" s="86"/>
      <c r="B160" s="87">
        <v>159</v>
      </c>
      <c r="C160" s="122"/>
      <c r="D160" s="122"/>
      <c r="E160" s="122"/>
      <c r="F160" s="122"/>
      <c r="G160" s="122"/>
      <c r="H160" s="122"/>
    </row>
    <row r="161" spans="1:8" ht="38.25" outlineLevel="1" x14ac:dyDescent="0.2">
      <c r="A161" s="183" t="s">
        <v>4806</v>
      </c>
      <c r="B161" s="87">
        <v>160</v>
      </c>
      <c r="C161" s="85"/>
      <c r="D161" s="85"/>
      <c r="E161" s="85"/>
      <c r="F161" s="85"/>
      <c r="G161" s="85"/>
      <c r="H161" s="85"/>
    </row>
    <row r="162" spans="1:8" outlineLevel="1" x14ac:dyDescent="0.2">
      <c r="A162" s="94"/>
      <c r="B162" s="87">
        <v>161</v>
      </c>
      <c r="C162" s="85"/>
      <c r="D162" s="85"/>
      <c r="E162" s="85"/>
      <c r="F162" s="85"/>
      <c r="G162" s="85"/>
      <c r="H162" s="85"/>
    </row>
    <row r="163" spans="1:8" outlineLevel="1" x14ac:dyDescent="0.2">
      <c r="A163" s="94"/>
      <c r="B163" s="87">
        <v>162</v>
      </c>
      <c r="C163" s="85"/>
      <c r="D163" s="85"/>
      <c r="E163" s="85"/>
      <c r="F163" s="85"/>
      <c r="G163" s="85"/>
      <c r="H163" s="85"/>
    </row>
    <row r="164" spans="1:8" outlineLevel="1" x14ac:dyDescent="0.2">
      <c r="A164" s="94"/>
      <c r="B164" s="87">
        <v>163</v>
      </c>
      <c r="C164" s="85"/>
      <c r="D164" s="85"/>
      <c r="E164" s="85"/>
      <c r="F164" s="85"/>
      <c r="G164" s="85"/>
      <c r="H164" s="85"/>
    </row>
    <row r="165" spans="1:8" outlineLevel="1" x14ac:dyDescent="0.2">
      <c r="A165" s="86"/>
      <c r="B165" s="87">
        <v>164</v>
      </c>
      <c r="C165" s="122"/>
      <c r="D165" s="122"/>
      <c r="E165" s="122"/>
      <c r="F165" s="122"/>
      <c r="G165" s="122"/>
      <c r="H165" s="122"/>
    </row>
    <row r="166" spans="1:8" outlineLevel="1" x14ac:dyDescent="0.2">
      <c r="A166" s="86"/>
      <c r="B166" s="87">
        <v>165</v>
      </c>
      <c r="C166" s="122"/>
      <c r="D166" s="122"/>
      <c r="E166" s="122"/>
      <c r="F166" s="122"/>
      <c r="G166" s="122"/>
      <c r="H166" s="122"/>
    </row>
    <row r="167" spans="1:8" outlineLevel="1" x14ac:dyDescent="0.2">
      <c r="A167" s="86"/>
      <c r="B167" s="87">
        <v>166</v>
      </c>
      <c r="C167" s="122"/>
      <c r="D167" s="122"/>
      <c r="E167" s="122"/>
      <c r="F167" s="122"/>
      <c r="G167" s="122"/>
      <c r="H167" s="122"/>
    </row>
    <row r="168" spans="1:8" outlineLevel="1" x14ac:dyDescent="0.2">
      <c r="A168" s="86"/>
      <c r="B168" s="87">
        <v>167</v>
      </c>
      <c r="C168" s="122"/>
      <c r="D168" s="122"/>
      <c r="E168" s="122"/>
      <c r="F168" s="122"/>
      <c r="G168" s="122"/>
      <c r="H168" s="122"/>
    </row>
    <row r="169" spans="1:8" outlineLevel="1" x14ac:dyDescent="0.2">
      <c r="A169" s="86"/>
      <c r="B169" s="87">
        <v>168</v>
      </c>
      <c r="C169" s="122"/>
      <c r="D169" s="122"/>
      <c r="E169" s="122"/>
      <c r="F169" s="122"/>
      <c r="G169" s="122"/>
      <c r="H169" s="122"/>
    </row>
    <row r="170" spans="1:8" ht="38.25" outlineLevel="1" x14ac:dyDescent="0.2">
      <c r="A170" s="183" t="s">
        <v>4824</v>
      </c>
      <c r="B170" s="87">
        <v>169</v>
      </c>
      <c r="C170" s="122"/>
      <c r="D170" s="122"/>
      <c r="E170" s="122"/>
      <c r="F170" s="122"/>
      <c r="G170" s="122"/>
      <c r="H170" s="122"/>
    </row>
    <row r="171" spans="1:8" outlineLevel="1" x14ac:dyDescent="0.2">
      <c r="A171" s="187" t="s">
        <v>4811</v>
      </c>
      <c r="B171" s="87">
        <v>170</v>
      </c>
      <c r="C171" s="121" t="s">
        <v>4862</v>
      </c>
      <c r="D171" s="121" t="s">
        <v>4976</v>
      </c>
      <c r="E171" s="121" t="s">
        <v>4977</v>
      </c>
      <c r="F171" s="121"/>
      <c r="G171" s="121"/>
      <c r="H171" s="121"/>
    </row>
    <row r="172" spans="1:8" ht="63.75" outlineLevel="1" x14ac:dyDescent="0.2">
      <c r="A172" s="187" t="s">
        <v>4807</v>
      </c>
      <c r="B172" s="87">
        <v>171</v>
      </c>
      <c r="C172" s="85" t="s">
        <v>5067</v>
      </c>
      <c r="D172" s="85" t="s">
        <v>5066</v>
      </c>
      <c r="E172" s="228" t="s">
        <v>5068</v>
      </c>
      <c r="F172" s="85"/>
      <c r="G172" s="85"/>
      <c r="H172" s="85"/>
    </row>
    <row r="173" spans="1:8" outlineLevel="1" x14ac:dyDescent="0.2">
      <c r="A173" s="187" t="s">
        <v>4812</v>
      </c>
      <c r="B173" s="87">
        <v>172</v>
      </c>
      <c r="C173" s="85"/>
      <c r="D173" s="85"/>
      <c r="E173" s="85"/>
      <c r="F173" s="85"/>
      <c r="G173" s="85"/>
      <c r="H173" s="85"/>
    </row>
    <row r="174" spans="1:8" outlineLevel="1" x14ac:dyDescent="0.2">
      <c r="A174" s="187" t="s">
        <v>4810</v>
      </c>
      <c r="B174" s="87">
        <v>173</v>
      </c>
      <c r="C174" s="121" t="s">
        <v>4796</v>
      </c>
      <c r="D174" s="121" t="s">
        <v>4831</v>
      </c>
      <c r="E174" s="121" t="s">
        <v>4800</v>
      </c>
      <c r="F174" s="121"/>
      <c r="G174" s="121"/>
      <c r="H174" s="121"/>
    </row>
    <row r="175" spans="1:8" ht="71.25" customHeight="1" outlineLevel="1" x14ac:dyDescent="0.2">
      <c r="A175" s="187" t="s">
        <v>4809</v>
      </c>
      <c r="B175" s="87">
        <v>174</v>
      </c>
      <c r="C175" s="85" t="s">
        <v>4978</v>
      </c>
      <c r="D175" s="85" t="s">
        <v>4979</v>
      </c>
      <c r="E175" s="85" t="s">
        <v>4980</v>
      </c>
      <c r="F175" s="85"/>
      <c r="G175" s="85"/>
      <c r="H175" s="85"/>
    </row>
    <row r="176" spans="1:8" outlineLevel="1" x14ac:dyDescent="0.2">
      <c r="A176" s="187" t="s">
        <v>4808</v>
      </c>
      <c r="B176" s="87">
        <v>175</v>
      </c>
      <c r="C176" s="85" t="s">
        <v>4881</v>
      </c>
      <c r="D176" s="85" t="s">
        <v>4882</v>
      </c>
      <c r="E176" s="85" t="s">
        <v>4883</v>
      </c>
      <c r="F176" s="85"/>
      <c r="G176" s="85"/>
      <c r="H176" s="85"/>
    </row>
    <row r="177" spans="1:8" outlineLevel="1" x14ac:dyDescent="0.2">
      <c r="A177" s="187" t="s">
        <v>4813</v>
      </c>
      <c r="B177" s="87">
        <v>176</v>
      </c>
      <c r="C177" s="85" t="s">
        <v>4981</v>
      </c>
      <c r="D177" s="85" t="s">
        <v>4885</v>
      </c>
      <c r="E177" s="85" t="s">
        <v>4886</v>
      </c>
      <c r="F177" s="121"/>
      <c r="G177" s="121"/>
      <c r="H177" s="121"/>
    </row>
    <row r="178" spans="1:8" outlineLevel="1" x14ac:dyDescent="0.2">
      <c r="A178" s="187" t="s">
        <v>4814</v>
      </c>
      <c r="B178" s="87">
        <v>177</v>
      </c>
      <c r="C178" s="85" t="s">
        <v>4887</v>
      </c>
      <c r="D178" s="85" t="s">
        <v>4888</v>
      </c>
      <c r="E178" s="85" t="s">
        <v>4990</v>
      </c>
      <c r="F178" s="85"/>
      <c r="G178" s="85"/>
      <c r="H178" s="85"/>
    </row>
    <row r="179" spans="1:8" outlineLevel="1" x14ac:dyDescent="0.2">
      <c r="A179" s="187" t="s">
        <v>4815</v>
      </c>
      <c r="B179" s="87">
        <v>178</v>
      </c>
      <c r="C179" s="85" t="s">
        <v>5002</v>
      </c>
      <c r="D179" s="85" t="s">
        <v>5003</v>
      </c>
      <c r="E179" s="85" t="s">
        <v>5004</v>
      </c>
      <c r="F179" s="85"/>
      <c r="G179" s="85"/>
      <c r="H179" s="85"/>
    </row>
    <row r="180" spans="1:8" outlineLevel="1" x14ac:dyDescent="0.2">
      <c r="A180" s="86"/>
      <c r="B180" s="87">
        <v>179</v>
      </c>
      <c r="C180" s="85" t="s">
        <v>4982</v>
      </c>
      <c r="D180" s="85" t="s">
        <v>4986</v>
      </c>
      <c r="E180" s="85" t="s">
        <v>4991</v>
      </c>
      <c r="F180" s="85"/>
      <c r="G180" s="85"/>
      <c r="H180" s="85"/>
    </row>
    <row r="181" spans="1:8" ht="51" outlineLevel="1" x14ac:dyDescent="0.2">
      <c r="A181" s="183" t="s">
        <v>4825</v>
      </c>
      <c r="B181" s="87">
        <v>180</v>
      </c>
      <c r="C181" s="85" t="s">
        <v>4896</v>
      </c>
      <c r="D181" s="85" t="s">
        <v>4897</v>
      </c>
      <c r="E181" s="85" t="s">
        <v>4898</v>
      </c>
      <c r="F181" s="121"/>
      <c r="G181" s="121"/>
      <c r="H181" s="121"/>
    </row>
    <row r="182" spans="1:8" outlineLevel="1" x14ac:dyDescent="0.2">
      <c r="A182" s="86"/>
      <c r="B182" s="87">
        <v>181</v>
      </c>
      <c r="C182" s="85" t="s">
        <v>4983</v>
      </c>
      <c r="D182" s="85" t="s">
        <v>4987</v>
      </c>
      <c r="E182" s="85" t="s">
        <v>4992</v>
      </c>
      <c r="F182" s="85"/>
      <c r="G182" s="85"/>
      <c r="H182" s="85"/>
    </row>
    <row r="183" spans="1:8" outlineLevel="1" x14ac:dyDescent="0.2">
      <c r="A183" s="86"/>
      <c r="B183" s="87">
        <v>182</v>
      </c>
      <c r="C183" s="85" t="s">
        <v>4984</v>
      </c>
      <c r="D183" s="85" t="s">
        <v>4988</v>
      </c>
      <c r="E183" s="85" t="s">
        <v>4993</v>
      </c>
      <c r="F183" s="121"/>
      <c r="G183" s="121"/>
      <c r="H183" s="121"/>
    </row>
    <row r="184" spans="1:8" ht="13.5" outlineLevel="1" x14ac:dyDescent="0.2">
      <c r="A184" s="86"/>
      <c r="B184" s="87">
        <v>183</v>
      </c>
      <c r="C184" s="85" t="s">
        <v>5005</v>
      </c>
      <c r="D184" s="85" t="s">
        <v>5006</v>
      </c>
      <c r="E184" s="85" t="s">
        <v>5007</v>
      </c>
      <c r="F184" s="85"/>
      <c r="G184" s="85"/>
      <c r="H184" s="85"/>
    </row>
    <row r="185" spans="1:8" ht="36.75" outlineLevel="1" x14ac:dyDescent="0.2">
      <c r="A185" s="86"/>
      <c r="B185" s="87">
        <v>184</v>
      </c>
      <c r="C185" s="85" t="s">
        <v>5008</v>
      </c>
      <c r="D185" s="85" t="s">
        <v>5009</v>
      </c>
      <c r="E185" s="85" t="s">
        <v>5010</v>
      </c>
      <c r="F185" s="121"/>
      <c r="G185" s="121"/>
      <c r="H185" s="121"/>
    </row>
    <row r="186" spans="1:8" ht="25.5" outlineLevel="1" x14ac:dyDescent="0.2">
      <c r="A186" s="86"/>
      <c r="B186" s="87">
        <v>185</v>
      </c>
      <c r="C186" s="85" t="s">
        <v>4985</v>
      </c>
      <c r="D186" s="85" t="s">
        <v>4989</v>
      </c>
      <c r="E186" s="85" t="s">
        <v>4994</v>
      </c>
      <c r="F186" s="85"/>
      <c r="G186" s="85"/>
      <c r="H186" s="85"/>
    </row>
    <row r="187" spans="1:8" ht="24.75" outlineLevel="1" x14ac:dyDescent="0.2">
      <c r="A187" s="86"/>
      <c r="B187" s="87">
        <v>186</v>
      </c>
      <c r="C187" s="85" t="s">
        <v>5011</v>
      </c>
      <c r="D187" s="85" t="s">
        <v>5012</v>
      </c>
      <c r="E187" s="85" t="s">
        <v>5013</v>
      </c>
      <c r="F187" s="121"/>
      <c r="G187" s="121"/>
      <c r="H187" s="121"/>
    </row>
    <row r="188" spans="1:8" ht="25.5" outlineLevel="1" x14ac:dyDescent="0.2">
      <c r="A188" s="86"/>
      <c r="B188" s="87">
        <v>187</v>
      </c>
      <c r="C188" s="85" t="s">
        <v>5014</v>
      </c>
      <c r="D188" s="85" t="s">
        <v>5015</v>
      </c>
      <c r="E188" s="85" t="s">
        <v>5016</v>
      </c>
      <c r="F188" s="85"/>
      <c r="G188" s="85"/>
      <c r="H188" s="85"/>
    </row>
    <row r="189" spans="1:8" ht="24.75" outlineLevel="1" x14ac:dyDescent="0.2">
      <c r="A189" s="86"/>
      <c r="B189" s="87">
        <v>188</v>
      </c>
      <c r="C189" s="85" t="s">
        <v>5017</v>
      </c>
      <c r="D189" s="85" t="s">
        <v>5018</v>
      </c>
      <c r="E189" s="85" t="s">
        <v>5019</v>
      </c>
      <c r="F189" s="85"/>
      <c r="G189" s="85"/>
      <c r="H189" s="85"/>
    </row>
    <row r="190" spans="1:8" ht="25.5" outlineLevel="1" x14ac:dyDescent="0.2">
      <c r="A190" s="86"/>
      <c r="B190" s="87">
        <v>189</v>
      </c>
      <c r="C190" s="85" t="s">
        <v>5020</v>
      </c>
      <c r="D190" s="85" t="s">
        <v>5021</v>
      </c>
      <c r="E190" s="85" t="s">
        <v>5022</v>
      </c>
      <c r="F190" s="85"/>
      <c r="G190" s="85"/>
      <c r="H190" s="85"/>
    </row>
    <row r="191" spans="1:8" outlineLevel="1" x14ac:dyDescent="0.2">
      <c r="A191" s="86"/>
      <c r="B191" s="87">
        <v>190</v>
      </c>
      <c r="C191" s="85"/>
      <c r="D191" s="85"/>
      <c r="E191" s="85"/>
      <c r="F191" s="85"/>
      <c r="G191" s="85"/>
      <c r="H191" s="85"/>
    </row>
    <row r="192" spans="1:8" outlineLevel="1" x14ac:dyDescent="0.2">
      <c r="A192" s="86"/>
      <c r="B192" s="87">
        <v>191</v>
      </c>
      <c r="C192" s="85"/>
      <c r="D192" s="85"/>
      <c r="E192" s="85"/>
      <c r="F192" s="85"/>
      <c r="G192" s="85"/>
      <c r="H192" s="85"/>
    </row>
    <row r="193" spans="1:8" outlineLevel="1" x14ac:dyDescent="0.2">
      <c r="A193" s="86"/>
      <c r="B193" s="87">
        <v>192</v>
      </c>
      <c r="C193" s="85"/>
      <c r="D193" s="85"/>
      <c r="E193" s="85"/>
      <c r="F193" s="85"/>
      <c r="G193" s="85"/>
      <c r="H193" s="85"/>
    </row>
    <row r="194" spans="1:8" outlineLevel="1" x14ac:dyDescent="0.2">
      <c r="A194" s="86"/>
      <c r="B194" s="87">
        <v>193</v>
      </c>
      <c r="C194" s="85"/>
      <c r="D194" s="85"/>
      <c r="E194" s="85"/>
      <c r="F194" s="85"/>
      <c r="G194" s="85"/>
      <c r="H194" s="85"/>
    </row>
    <row r="195" spans="1:8" outlineLevel="1" x14ac:dyDescent="0.2">
      <c r="A195" s="86"/>
      <c r="B195" s="87">
        <v>194</v>
      </c>
      <c r="C195" s="85"/>
      <c r="D195" s="85"/>
      <c r="E195" s="85"/>
      <c r="F195" s="85"/>
      <c r="G195" s="85"/>
      <c r="H195" s="85"/>
    </row>
    <row r="196" spans="1:8" ht="38.25" outlineLevel="1" x14ac:dyDescent="0.2">
      <c r="A196" s="183" t="s">
        <v>4826</v>
      </c>
      <c r="B196" s="87">
        <v>195</v>
      </c>
      <c r="C196" s="85" t="s">
        <v>5023</v>
      </c>
      <c r="D196" s="85" t="s">
        <v>4951</v>
      </c>
      <c r="E196" s="85" t="s">
        <v>4952</v>
      </c>
      <c r="F196" s="85"/>
      <c r="G196" s="85"/>
      <c r="H196" s="85"/>
    </row>
    <row r="197" spans="1:8" ht="63.75" outlineLevel="1" x14ac:dyDescent="0.2">
      <c r="A197" s="86"/>
      <c r="B197" s="87">
        <v>196</v>
      </c>
      <c r="C197" s="122" t="s">
        <v>5024</v>
      </c>
      <c r="D197" s="122" t="s">
        <v>5025</v>
      </c>
      <c r="E197" s="122" t="s">
        <v>5026</v>
      </c>
      <c r="F197" s="122"/>
      <c r="G197" s="122"/>
      <c r="H197" s="122"/>
    </row>
    <row r="198" spans="1:8" ht="89.25" outlineLevel="1" x14ac:dyDescent="0.2">
      <c r="A198" s="86"/>
      <c r="B198" s="87">
        <v>197</v>
      </c>
      <c r="C198" s="122" t="s">
        <v>5027</v>
      </c>
      <c r="D198" s="122" t="s">
        <v>5028</v>
      </c>
      <c r="E198" s="122" t="s">
        <v>5029</v>
      </c>
      <c r="F198" s="122"/>
      <c r="G198" s="122"/>
      <c r="H198" s="122"/>
    </row>
    <row r="199" spans="1:8" ht="38.25" outlineLevel="1" x14ac:dyDescent="0.2">
      <c r="A199" s="86"/>
      <c r="B199" s="87">
        <v>198</v>
      </c>
      <c r="C199" s="122" t="s">
        <v>5030</v>
      </c>
      <c r="D199" s="122" t="s">
        <v>5031</v>
      </c>
      <c r="E199" s="122" t="s">
        <v>5032</v>
      </c>
      <c r="F199" s="122"/>
      <c r="G199" s="122"/>
      <c r="H199" s="122"/>
    </row>
    <row r="200" spans="1:8" outlineLevel="1" x14ac:dyDescent="0.2">
      <c r="A200" s="86"/>
      <c r="B200" s="87">
        <v>199</v>
      </c>
      <c r="C200" s="122"/>
      <c r="D200" s="122"/>
      <c r="E200" s="122"/>
      <c r="F200" s="122"/>
      <c r="G200" s="122"/>
      <c r="H200" s="122"/>
    </row>
    <row r="201" spans="1:8" x14ac:dyDescent="0.2">
      <c r="A201" s="89" t="s">
        <v>4594</v>
      </c>
      <c r="B201" s="84">
        <v>200</v>
      </c>
      <c r="C201" s="21" t="s">
        <v>4602</v>
      </c>
      <c r="D201" s="21" t="s">
        <v>4658</v>
      </c>
      <c r="E201" s="21" t="s">
        <v>4655</v>
      </c>
      <c r="F201" s="21"/>
      <c r="G201" s="21"/>
      <c r="H201" s="21"/>
    </row>
    <row r="202" spans="1:8" outlineLevel="1" x14ac:dyDescent="0.2">
      <c r="A202" s="82"/>
      <c r="B202" s="84">
        <v>201</v>
      </c>
      <c r="C202" s="21" t="s">
        <v>4603</v>
      </c>
      <c r="D202" s="21" t="s">
        <v>4659</v>
      </c>
      <c r="E202" s="21" t="s">
        <v>4656</v>
      </c>
      <c r="F202" s="21"/>
      <c r="G202" s="21"/>
      <c r="H202" s="21"/>
    </row>
    <row r="203" spans="1:8" outlineLevel="1" x14ac:dyDescent="0.2">
      <c r="A203" s="82"/>
      <c r="B203" s="84">
        <v>202</v>
      </c>
      <c r="C203" s="21" t="s">
        <v>4604</v>
      </c>
      <c r="D203" s="21" t="s">
        <v>4633</v>
      </c>
      <c r="E203" s="21" t="s">
        <v>4654</v>
      </c>
      <c r="F203" s="21"/>
      <c r="G203" s="21"/>
      <c r="H203" s="21"/>
    </row>
    <row r="204" spans="1:8" outlineLevel="1" x14ac:dyDescent="0.2">
      <c r="A204" s="82"/>
      <c r="B204" s="84">
        <v>203</v>
      </c>
      <c r="C204" s="21" t="s">
        <v>4667</v>
      </c>
      <c r="D204" s="21" t="s">
        <v>4666</v>
      </c>
      <c r="E204" s="21" t="s">
        <v>4668</v>
      </c>
      <c r="F204" s="21"/>
      <c r="G204" s="21"/>
      <c r="H204" s="21"/>
    </row>
    <row r="205" spans="1:8" outlineLevel="1" x14ac:dyDescent="0.2">
      <c r="A205" s="82"/>
      <c r="B205" s="84">
        <v>204</v>
      </c>
      <c r="C205" s="21" t="s">
        <v>4769</v>
      </c>
      <c r="D205" s="21" t="s">
        <v>4771</v>
      </c>
      <c r="E205" s="21" t="s">
        <v>4770</v>
      </c>
      <c r="F205" s="21"/>
      <c r="G205" s="21"/>
      <c r="H205" s="21"/>
    </row>
    <row r="206" spans="1:8" outlineLevel="1" x14ac:dyDescent="0.2">
      <c r="A206" s="82"/>
      <c r="B206" s="84">
        <v>205</v>
      </c>
      <c r="C206" s="21" t="s">
        <v>4676</v>
      </c>
      <c r="D206" s="21" t="s">
        <v>4678</v>
      </c>
      <c r="E206" s="21" t="s">
        <v>4677</v>
      </c>
      <c r="F206" s="21"/>
      <c r="G206" s="21"/>
      <c r="H206" s="21"/>
    </row>
    <row r="207" spans="1:8" outlineLevel="1" x14ac:dyDescent="0.2">
      <c r="A207" s="82"/>
      <c r="B207" s="84">
        <v>206</v>
      </c>
      <c r="C207" s="21" t="s">
        <v>4679</v>
      </c>
      <c r="D207" s="21" t="s">
        <v>4680</v>
      </c>
      <c r="E207" s="21" t="s">
        <v>4686</v>
      </c>
      <c r="F207" s="21"/>
      <c r="G207" s="21"/>
      <c r="H207" s="21"/>
    </row>
    <row r="208" spans="1:8" outlineLevel="1" x14ac:dyDescent="0.2">
      <c r="A208" s="82"/>
      <c r="B208" s="84">
        <v>207</v>
      </c>
      <c r="C208" s="21" t="s">
        <v>4681</v>
      </c>
      <c r="D208" s="21" t="s">
        <v>4685</v>
      </c>
      <c r="E208" s="21" t="s">
        <v>4687</v>
      </c>
      <c r="F208" s="21"/>
      <c r="G208" s="21"/>
      <c r="H208" s="21"/>
    </row>
    <row r="209" spans="1:8" ht="38.25" outlineLevel="1" x14ac:dyDescent="0.2">
      <c r="A209" s="82"/>
      <c r="B209" s="84">
        <v>208</v>
      </c>
      <c r="C209" s="21" t="s">
        <v>4758</v>
      </c>
      <c r="D209" s="21" t="s">
        <v>5071</v>
      </c>
      <c r="E209" s="21" t="s">
        <v>4757</v>
      </c>
      <c r="F209" s="21"/>
      <c r="G209" s="21"/>
      <c r="H209" s="21"/>
    </row>
    <row r="210" spans="1:8" ht="38.25" outlineLevel="1" x14ac:dyDescent="0.2">
      <c r="A210" s="82"/>
      <c r="B210" s="84">
        <v>209</v>
      </c>
      <c r="C210" s="21" t="s">
        <v>4760</v>
      </c>
      <c r="D210" s="21" t="s">
        <v>5072</v>
      </c>
      <c r="E210" s="21" t="s">
        <v>4759</v>
      </c>
      <c r="F210" s="21"/>
      <c r="G210" s="21"/>
      <c r="H210" s="21"/>
    </row>
    <row r="211" spans="1:8" outlineLevel="1" x14ac:dyDescent="0.2">
      <c r="A211" s="82"/>
      <c r="B211" s="84">
        <v>210</v>
      </c>
      <c r="C211" s="21" t="s">
        <v>4669</v>
      </c>
      <c r="D211" s="21" t="s">
        <v>4670</v>
      </c>
      <c r="E211" s="21" t="s">
        <v>4671</v>
      </c>
      <c r="F211" s="21"/>
      <c r="G211" s="21"/>
      <c r="H211" s="21"/>
    </row>
    <row r="212" spans="1:8" outlineLevel="1" x14ac:dyDescent="0.2">
      <c r="A212" s="82"/>
      <c r="B212" s="84">
        <v>211</v>
      </c>
      <c r="C212" s="21" t="s">
        <v>4723</v>
      </c>
      <c r="D212" s="21" t="s">
        <v>4722</v>
      </c>
      <c r="E212" s="21" t="s">
        <v>4724</v>
      </c>
      <c r="F212" s="21"/>
      <c r="G212" s="21"/>
      <c r="H212" s="21"/>
    </row>
    <row r="213" spans="1:8" outlineLevel="1" x14ac:dyDescent="0.2">
      <c r="A213" s="82"/>
      <c r="B213" s="84">
        <v>212</v>
      </c>
      <c r="C213" s="21" t="s">
        <v>4832</v>
      </c>
      <c r="D213" s="21" t="s">
        <v>4833</v>
      </c>
      <c r="E213" s="21" t="s">
        <v>4834</v>
      </c>
      <c r="F213" s="21"/>
      <c r="G213" s="21"/>
      <c r="H213" s="21"/>
    </row>
    <row r="214" spans="1:8" ht="25.5" outlineLevel="1" x14ac:dyDescent="0.2">
      <c r="A214" s="82"/>
      <c r="B214" s="84">
        <v>213</v>
      </c>
      <c r="C214" s="21" t="s">
        <v>4835</v>
      </c>
      <c r="D214" s="21" t="s">
        <v>4836</v>
      </c>
      <c r="E214" s="21" t="s">
        <v>4837</v>
      </c>
      <c r="F214" s="21"/>
      <c r="G214" s="21"/>
      <c r="H214" s="21"/>
    </row>
    <row r="215" spans="1:8" outlineLevel="1" x14ac:dyDescent="0.2">
      <c r="A215" s="82"/>
      <c r="B215" s="84">
        <v>214</v>
      </c>
      <c r="C215" s="21"/>
      <c r="D215" s="21"/>
      <c r="E215" s="21"/>
      <c r="F215" s="21"/>
      <c r="G215" s="21"/>
      <c r="H215" s="21"/>
    </row>
    <row r="216" spans="1:8" outlineLevel="1" x14ac:dyDescent="0.2">
      <c r="A216" s="82"/>
      <c r="B216" s="84">
        <v>215</v>
      </c>
      <c r="C216" s="21"/>
      <c r="D216" s="21"/>
      <c r="E216" s="21"/>
      <c r="F216" s="21"/>
      <c r="G216" s="21"/>
      <c r="H216" s="21"/>
    </row>
    <row r="217" spans="1:8" outlineLevel="1" x14ac:dyDescent="0.2">
      <c r="A217" s="82"/>
      <c r="B217" s="84">
        <v>216</v>
      </c>
      <c r="C217" s="21"/>
      <c r="D217" s="21"/>
      <c r="E217" s="21"/>
      <c r="F217" s="21"/>
      <c r="G217" s="21"/>
      <c r="H217" s="21"/>
    </row>
    <row r="218" spans="1:8" outlineLevel="1" x14ac:dyDescent="0.2">
      <c r="A218" s="82"/>
      <c r="B218" s="84">
        <v>217</v>
      </c>
      <c r="C218" s="21"/>
      <c r="D218" s="21"/>
      <c r="E218" s="21"/>
      <c r="F218" s="21"/>
      <c r="G218" s="21"/>
      <c r="H218" s="21"/>
    </row>
    <row r="219" spans="1:8" outlineLevel="1" x14ac:dyDescent="0.2">
      <c r="A219" s="82"/>
      <c r="B219" s="84">
        <v>218</v>
      </c>
      <c r="C219" s="21"/>
      <c r="D219" s="21"/>
      <c r="E219" s="21"/>
      <c r="F219" s="21"/>
      <c r="G219" s="21"/>
      <c r="H219" s="21"/>
    </row>
    <row r="220" spans="1:8" outlineLevel="1" x14ac:dyDescent="0.2">
      <c r="A220" s="82"/>
      <c r="B220" s="84">
        <v>219</v>
      </c>
      <c r="C220" s="21"/>
      <c r="D220" s="21"/>
      <c r="E220" s="21"/>
      <c r="F220" s="21"/>
      <c r="G220" s="21"/>
      <c r="H220" s="21"/>
    </row>
    <row r="221" spans="1:8" outlineLevel="1" x14ac:dyDescent="0.2">
      <c r="A221" s="82"/>
      <c r="B221" s="84">
        <v>220</v>
      </c>
      <c r="C221" s="21" t="s">
        <v>4673</v>
      </c>
      <c r="D221" s="21" t="s">
        <v>4674</v>
      </c>
      <c r="E221" s="21" t="s">
        <v>4682</v>
      </c>
      <c r="F221" s="21"/>
      <c r="G221" s="21"/>
      <c r="H221" s="21"/>
    </row>
    <row r="222" spans="1:8" outlineLevel="1" x14ac:dyDescent="0.2">
      <c r="A222" s="82"/>
      <c r="B222" s="84">
        <v>221</v>
      </c>
      <c r="C222" s="21" t="s">
        <v>4523</v>
      </c>
      <c r="D222" s="21" t="s">
        <v>4672</v>
      </c>
      <c r="E222" s="21" t="s">
        <v>4683</v>
      </c>
      <c r="F222" s="21"/>
      <c r="G222" s="21"/>
      <c r="H222" s="21"/>
    </row>
    <row r="223" spans="1:8" ht="38.25" outlineLevel="1" x14ac:dyDescent="0.2">
      <c r="A223" s="186" t="s">
        <v>4805</v>
      </c>
      <c r="B223" s="84">
        <v>222</v>
      </c>
      <c r="C223" s="85" t="s">
        <v>4852</v>
      </c>
      <c r="D223" s="85" t="s">
        <v>5073</v>
      </c>
      <c r="E223" s="85" t="s">
        <v>4853</v>
      </c>
      <c r="F223" s="85"/>
      <c r="G223" s="85"/>
      <c r="H223" s="85"/>
    </row>
    <row r="224" spans="1:8" ht="25.5" outlineLevel="1" x14ac:dyDescent="0.2">
      <c r="A224" s="82"/>
      <c r="B224" s="84">
        <v>223</v>
      </c>
      <c r="C224" s="85" t="s">
        <v>4854</v>
      </c>
      <c r="D224" s="85" t="s">
        <v>4855</v>
      </c>
      <c r="E224" s="85" t="s">
        <v>4856</v>
      </c>
      <c r="F224" s="85"/>
      <c r="G224" s="85"/>
      <c r="H224" s="85"/>
    </row>
    <row r="225" spans="1:8" ht="25.5" outlineLevel="1" x14ac:dyDescent="0.2">
      <c r="A225" s="82"/>
      <c r="B225" s="84">
        <v>224</v>
      </c>
      <c r="C225" s="85" t="s">
        <v>4857</v>
      </c>
      <c r="D225" s="85" t="s">
        <v>4858</v>
      </c>
      <c r="E225" s="85" t="s">
        <v>4859</v>
      </c>
      <c r="F225" s="85"/>
      <c r="G225" s="85"/>
      <c r="H225" s="85"/>
    </row>
    <row r="226" spans="1:8" outlineLevel="1" x14ac:dyDescent="0.2">
      <c r="A226" s="82"/>
      <c r="B226" s="84">
        <v>225</v>
      </c>
      <c r="C226" s="85" t="s">
        <v>5076</v>
      </c>
      <c r="D226" s="85" t="s">
        <v>4860</v>
      </c>
      <c r="E226" s="85" t="s">
        <v>4861</v>
      </c>
      <c r="F226" s="85"/>
      <c r="G226" s="85"/>
      <c r="H226" s="85"/>
    </row>
    <row r="227" spans="1:8" outlineLevel="1" x14ac:dyDescent="0.2">
      <c r="A227" s="82"/>
      <c r="B227" s="84">
        <v>226</v>
      </c>
      <c r="C227" s="85"/>
      <c r="D227" s="85"/>
      <c r="E227" s="85"/>
      <c r="F227" s="85"/>
      <c r="G227" s="85"/>
      <c r="H227" s="85"/>
    </row>
    <row r="228" spans="1:8" outlineLevel="1" x14ac:dyDescent="0.2">
      <c r="A228" s="82"/>
      <c r="B228" s="84">
        <v>227</v>
      </c>
      <c r="C228" s="85"/>
      <c r="D228" s="85"/>
      <c r="E228" s="85"/>
      <c r="F228" s="85"/>
      <c r="G228" s="85"/>
      <c r="H228" s="85"/>
    </row>
    <row r="229" spans="1:8" outlineLevel="1" x14ac:dyDescent="0.2">
      <c r="A229" s="82"/>
      <c r="B229" s="84">
        <v>228</v>
      </c>
      <c r="C229" s="85"/>
      <c r="D229" s="85"/>
      <c r="E229" s="85"/>
      <c r="F229" s="85"/>
      <c r="G229" s="85"/>
      <c r="H229" s="85"/>
    </row>
    <row r="230" spans="1:8" outlineLevel="1" x14ac:dyDescent="0.2">
      <c r="A230" s="82"/>
      <c r="B230" s="84">
        <v>229</v>
      </c>
      <c r="C230" s="85"/>
      <c r="D230" s="85"/>
      <c r="E230" s="85"/>
      <c r="F230" s="85"/>
      <c r="G230" s="85"/>
      <c r="H230" s="85"/>
    </row>
    <row r="231" spans="1:8" outlineLevel="1" x14ac:dyDescent="0.2">
      <c r="A231" s="82"/>
      <c r="B231" s="84">
        <v>230</v>
      </c>
      <c r="C231" s="85"/>
      <c r="D231" s="85"/>
      <c r="E231" s="85"/>
      <c r="F231" s="85"/>
      <c r="G231" s="85"/>
      <c r="H231" s="85"/>
    </row>
    <row r="232" spans="1:8" outlineLevel="1" x14ac:dyDescent="0.2">
      <c r="A232" s="82"/>
      <c r="B232" s="84">
        <v>231</v>
      </c>
      <c r="C232" s="21"/>
      <c r="D232" s="21"/>
      <c r="E232" s="21"/>
      <c r="F232" s="21"/>
      <c r="G232" s="21"/>
      <c r="H232" s="21"/>
    </row>
    <row r="233" spans="1:8" outlineLevel="1" x14ac:dyDescent="0.2">
      <c r="A233" s="82"/>
      <c r="B233" s="84">
        <v>232</v>
      </c>
      <c r="C233" s="21"/>
      <c r="D233" s="21"/>
      <c r="E233" s="21"/>
      <c r="F233" s="21"/>
      <c r="G233" s="21"/>
      <c r="H233" s="21"/>
    </row>
    <row r="234" spans="1:8" outlineLevel="1" x14ac:dyDescent="0.2">
      <c r="A234" s="82"/>
      <c r="B234" s="84">
        <v>233</v>
      </c>
      <c r="C234" s="21"/>
      <c r="D234" s="21"/>
      <c r="E234" s="21"/>
      <c r="F234" s="21"/>
      <c r="G234" s="21"/>
      <c r="H234" s="21"/>
    </row>
    <row r="235" spans="1:8" outlineLevel="1" x14ac:dyDescent="0.2">
      <c r="A235" s="82"/>
      <c r="B235" s="84">
        <v>234</v>
      </c>
      <c r="C235" s="21"/>
      <c r="D235" s="21"/>
      <c r="E235" s="21"/>
      <c r="F235" s="21"/>
      <c r="G235" s="21"/>
      <c r="H235" s="21"/>
    </row>
    <row r="236" spans="1:8" outlineLevel="1" x14ac:dyDescent="0.2">
      <c r="A236" s="82"/>
      <c r="B236" s="84">
        <v>235</v>
      </c>
      <c r="C236" s="21"/>
      <c r="D236" s="21"/>
      <c r="E236" s="21"/>
      <c r="F236" s="21"/>
      <c r="G236" s="21"/>
      <c r="H236" s="21"/>
    </row>
    <row r="237" spans="1:8" outlineLevel="1" x14ac:dyDescent="0.2">
      <c r="A237" s="82"/>
      <c r="B237" s="84">
        <v>236</v>
      </c>
      <c r="C237" s="21"/>
      <c r="D237" s="21"/>
      <c r="E237" s="21"/>
      <c r="F237" s="21"/>
      <c r="G237" s="21"/>
      <c r="H237" s="21"/>
    </row>
    <row r="238" spans="1:8" outlineLevel="1" x14ac:dyDescent="0.2">
      <c r="A238" s="82"/>
      <c r="B238" s="84">
        <v>237</v>
      </c>
      <c r="C238" s="21"/>
      <c r="D238" s="21"/>
      <c r="E238" s="21"/>
      <c r="F238" s="21"/>
      <c r="G238" s="21"/>
      <c r="H238" s="21"/>
    </row>
    <row r="239" spans="1:8" outlineLevel="1" x14ac:dyDescent="0.2">
      <c r="A239" s="82"/>
      <c r="B239" s="84">
        <v>238</v>
      </c>
      <c r="C239" s="21"/>
      <c r="D239" s="21"/>
      <c r="E239" s="21"/>
      <c r="F239" s="21"/>
      <c r="G239" s="21"/>
      <c r="H239" s="21"/>
    </row>
    <row r="240" spans="1:8" outlineLevel="1" x14ac:dyDescent="0.2">
      <c r="A240" s="82"/>
      <c r="B240" s="84">
        <v>239</v>
      </c>
      <c r="C240" s="21"/>
      <c r="D240" s="21"/>
      <c r="E240" s="21"/>
      <c r="F240" s="21"/>
      <c r="G240" s="21"/>
      <c r="H240" s="21"/>
    </row>
    <row r="241" spans="1:8" outlineLevel="1" x14ac:dyDescent="0.2">
      <c r="A241" s="82"/>
      <c r="B241" s="84">
        <v>240</v>
      </c>
      <c r="C241" s="21" t="s">
        <v>4596</v>
      </c>
      <c r="D241" s="21" t="s">
        <v>4596</v>
      </c>
      <c r="E241" s="21" t="s">
        <v>4596</v>
      </c>
      <c r="F241" s="21"/>
      <c r="G241" s="21"/>
      <c r="H241" s="21"/>
    </row>
    <row r="242" spans="1:8" ht="140.25" outlineLevel="1" x14ac:dyDescent="0.2">
      <c r="A242" s="82"/>
      <c r="B242" s="84">
        <v>241</v>
      </c>
      <c r="C242" s="21" t="s">
        <v>4689</v>
      </c>
      <c r="D242" s="21" t="s">
        <v>4688</v>
      </c>
      <c r="E242" s="21" t="s">
        <v>4690</v>
      </c>
      <c r="F242" s="21"/>
      <c r="G242" s="21"/>
      <c r="H242" s="21"/>
    </row>
    <row r="243" spans="1:8" outlineLevel="1" x14ac:dyDescent="0.2">
      <c r="A243" s="82"/>
      <c r="B243" s="84">
        <v>242</v>
      </c>
      <c r="C243" s="21"/>
      <c r="D243" s="21"/>
      <c r="E243" s="21"/>
      <c r="F243" s="21"/>
      <c r="G243" s="21"/>
      <c r="H243" s="21"/>
    </row>
    <row r="244" spans="1:8" outlineLevel="1" x14ac:dyDescent="0.2">
      <c r="A244" s="82"/>
      <c r="B244" s="84">
        <v>243</v>
      </c>
      <c r="C244" s="21"/>
      <c r="D244" s="21"/>
      <c r="E244" s="21"/>
      <c r="F244" s="21"/>
      <c r="G244" s="21"/>
      <c r="H244" s="21"/>
    </row>
    <row r="245" spans="1:8" outlineLevel="1" x14ac:dyDescent="0.2">
      <c r="A245" s="82"/>
      <c r="B245" s="84">
        <v>244</v>
      </c>
      <c r="C245" s="21"/>
      <c r="D245" s="21"/>
      <c r="E245" s="21"/>
      <c r="F245" s="21"/>
      <c r="G245" s="21"/>
      <c r="H245" s="21"/>
    </row>
    <row r="246" spans="1:8" outlineLevel="1" x14ac:dyDescent="0.2">
      <c r="A246" s="82"/>
      <c r="B246" s="84">
        <v>245</v>
      </c>
      <c r="C246" s="21"/>
      <c r="D246" s="21"/>
      <c r="E246" s="21"/>
      <c r="F246" s="21"/>
      <c r="G246" s="21"/>
      <c r="H246" s="21"/>
    </row>
    <row r="247" spans="1:8" outlineLevel="1" x14ac:dyDescent="0.2">
      <c r="A247" s="82"/>
      <c r="B247" s="84">
        <v>246</v>
      </c>
      <c r="C247" s="21"/>
      <c r="D247" s="21"/>
      <c r="E247" s="21"/>
      <c r="F247" s="21"/>
      <c r="G247" s="21"/>
      <c r="H247" s="21"/>
    </row>
    <row r="248" spans="1:8" outlineLevel="1" x14ac:dyDescent="0.2">
      <c r="A248" s="82"/>
      <c r="B248" s="84">
        <v>247</v>
      </c>
      <c r="C248" s="21"/>
      <c r="D248" s="21"/>
      <c r="E248" s="21"/>
      <c r="F248" s="21"/>
      <c r="G248" s="21"/>
      <c r="H248" s="21"/>
    </row>
    <row r="249" spans="1:8" outlineLevel="1" x14ac:dyDescent="0.2">
      <c r="A249" s="82"/>
      <c r="B249" s="84">
        <v>248</v>
      </c>
      <c r="C249" s="21"/>
      <c r="D249" s="21"/>
      <c r="E249" s="21"/>
      <c r="F249" s="21"/>
      <c r="G249" s="21"/>
      <c r="H249" s="21"/>
    </row>
    <row r="250" spans="1:8" outlineLevel="1" x14ac:dyDescent="0.2">
      <c r="A250" s="82"/>
      <c r="B250" s="84">
        <v>249</v>
      </c>
      <c r="C250" s="21"/>
      <c r="D250" s="21"/>
      <c r="E250" s="21"/>
      <c r="F250" s="21"/>
      <c r="G250" s="21"/>
      <c r="H250" s="21"/>
    </row>
    <row r="251" spans="1:8" outlineLevel="1" x14ac:dyDescent="0.2">
      <c r="A251" s="82"/>
      <c r="B251" s="84">
        <v>250</v>
      </c>
      <c r="C251" s="122"/>
      <c r="D251" s="122"/>
      <c r="E251" s="122"/>
      <c r="F251" s="21"/>
      <c r="G251" s="21"/>
      <c r="H251" s="21"/>
    </row>
    <row r="252" spans="1:8" x14ac:dyDescent="0.2">
      <c r="A252" s="90" t="s">
        <v>4692</v>
      </c>
      <c r="B252" s="83">
        <v>251</v>
      </c>
      <c r="C252" s="21" t="s">
        <v>5033</v>
      </c>
      <c r="D252" s="21" t="s">
        <v>5034</v>
      </c>
      <c r="E252" s="21" t="s">
        <v>5035</v>
      </c>
      <c r="F252" s="21"/>
      <c r="G252" s="21"/>
      <c r="H252" s="21"/>
    </row>
    <row r="253" spans="1:8" x14ac:dyDescent="0.2">
      <c r="B253" s="83">
        <v>252</v>
      </c>
      <c r="C253" s="21" t="s">
        <v>5042</v>
      </c>
      <c r="D253" s="21" t="s">
        <v>5044</v>
      </c>
      <c r="E253" s="21" t="s">
        <v>5046</v>
      </c>
      <c r="F253" s="21"/>
      <c r="G253" s="21"/>
      <c r="H253" s="21"/>
    </row>
    <row r="254" spans="1:8" x14ac:dyDescent="0.2">
      <c r="B254" s="83">
        <v>253</v>
      </c>
      <c r="C254" s="21" t="s">
        <v>5043</v>
      </c>
      <c r="D254" s="21" t="s">
        <v>5045</v>
      </c>
      <c r="E254" s="21" t="s">
        <v>5047</v>
      </c>
      <c r="F254" s="21"/>
      <c r="G254" s="21"/>
      <c r="H254" s="21"/>
    </row>
    <row r="255" spans="1:8" x14ac:dyDescent="0.2">
      <c r="B255" s="83">
        <v>254</v>
      </c>
      <c r="C255" s="21" t="s">
        <v>5048</v>
      </c>
      <c r="D255" s="21" t="s">
        <v>5049</v>
      </c>
      <c r="E255" s="21" t="s">
        <v>5050</v>
      </c>
      <c r="F255" s="21"/>
      <c r="G255" s="21"/>
      <c r="H255" s="21"/>
    </row>
    <row r="256" spans="1:8" x14ac:dyDescent="0.2">
      <c r="B256" s="83">
        <v>255</v>
      </c>
      <c r="C256" s="21" t="s">
        <v>5051</v>
      </c>
      <c r="D256" s="21" t="s">
        <v>5052</v>
      </c>
      <c r="E256" s="21" t="s">
        <v>5053</v>
      </c>
      <c r="F256" s="21"/>
      <c r="G256" s="21"/>
      <c r="H256" s="21"/>
    </row>
    <row r="257" spans="2:8" ht="25.5" x14ac:dyDescent="0.2">
      <c r="B257" s="83">
        <v>256</v>
      </c>
      <c r="C257" s="21" t="s">
        <v>5054</v>
      </c>
      <c r="D257" s="21" t="s">
        <v>5055</v>
      </c>
      <c r="E257" s="21" t="s">
        <v>5056</v>
      </c>
      <c r="F257" s="21"/>
      <c r="G257" s="21"/>
      <c r="H257" s="21"/>
    </row>
    <row r="258" spans="2:8" ht="51" x14ac:dyDescent="0.2">
      <c r="B258" s="83">
        <v>257</v>
      </c>
      <c r="C258" s="194" t="s">
        <v>5057</v>
      </c>
      <c r="D258" s="194" t="s">
        <v>5058</v>
      </c>
      <c r="E258" s="194" t="s">
        <v>5059</v>
      </c>
      <c r="F258" s="21"/>
      <c r="G258" s="21"/>
      <c r="H258" s="21"/>
    </row>
    <row r="259" spans="2:8" x14ac:dyDescent="0.2">
      <c r="B259" s="83">
        <v>258</v>
      </c>
      <c r="C259" s="21"/>
      <c r="D259" s="21"/>
      <c r="E259" s="21"/>
      <c r="F259" s="21"/>
      <c r="G259" s="21"/>
      <c r="H259" s="21"/>
    </row>
    <row r="260" spans="2:8" x14ac:dyDescent="0.2">
      <c r="B260" s="83">
        <v>259</v>
      </c>
      <c r="C260" s="21"/>
      <c r="D260" s="21"/>
      <c r="E260" s="21"/>
      <c r="F260" s="21"/>
      <c r="G260" s="21"/>
      <c r="H260" s="21"/>
    </row>
    <row r="261" spans="2:8" x14ac:dyDescent="0.2">
      <c r="B261" s="83">
        <v>260</v>
      </c>
      <c r="C261" s="21"/>
      <c r="D261" s="21"/>
      <c r="E261" s="21"/>
      <c r="F261" s="21"/>
      <c r="G261" s="21"/>
      <c r="H261" s="21"/>
    </row>
    <row r="262" spans="2:8" x14ac:dyDescent="0.2">
      <c r="B262" s="83">
        <v>261</v>
      </c>
      <c r="C262" s="21"/>
      <c r="D262" s="21"/>
      <c r="E262" s="21"/>
      <c r="F262" s="21"/>
      <c r="G262" s="21"/>
      <c r="H262" s="21"/>
    </row>
    <row r="263" spans="2:8" x14ac:dyDescent="0.2">
      <c r="B263" s="83">
        <v>262</v>
      </c>
      <c r="C263" s="21"/>
      <c r="D263" s="21"/>
      <c r="E263" s="21"/>
      <c r="F263" s="21"/>
      <c r="G263" s="21"/>
      <c r="H263" s="21"/>
    </row>
    <row r="264" spans="2:8" x14ac:dyDescent="0.2">
      <c r="B264" s="83">
        <v>263</v>
      </c>
      <c r="C264" s="21"/>
      <c r="D264" s="21"/>
      <c r="E264" s="21"/>
      <c r="F264" s="21"/>
      <c r="G264" s="21"/>
      <c r="H264" s="21"/>
    </row>
    <row r="265" spans="2:8" x14ac:dyDescent="0.2">
      <c r="B265" s="83">
        <v>264</v>
      </c>
      <c r="C265" s="21"/>
      <c r="D265" s="21"/>
      <c r="E265" s="21"/>
      <c r="F265" s="21"/>
      <c r="G265" s="21"/>
      <c r="H265" s="21"/>
    </row>
    <row r="266" spans="2:8" x14ac:dyDescent="0.2">
      <c r="B266" s="83">
        <v>265</v>
      </c>
      <c r="C266" s="21"/>
      <c r="D266" s="21"/>
      <c r="E266" s="21"/>
      <c r="F266" s="21"/>
      <c r="G266" s="21"/>
      <c r="H266" s="21"/>
    </row>
    <row r="267" spans="2:8" x14ac:dyDescent="0.2">
      <c r="B267" s="83">
        <v>266</v>
      </c>
      <c r="C267" s="21"/>
      <c r="D267" s="21"/>
      <c r="E267" s="21"/>
      <c r="F267" s="21"/>
      <c r="G267" s="21"/>
      <c r="H267" s="21"/>
    </row>
    <row r="268" spans="2:8" x14ac:dyDescent="0.2">
      <c r="B268" s="83">
        <v>267</v>
      </c>
      <c r="C268" s="21"/>
      <c r="D268" s="21"/>
      <c r="E268" s="21"/>
      <c r="F268" s="21"/>
      <c r="G268" s="21"/>
      <c r="H268" s="21"/>
    </row>
    <row r="269" spans="2:8" x14ac:dyDescent="0.2">
      <c r="B269" s="83">
        <v>268</v>
      </c>
      <c r="C269" s="21"/>
      <c r="D269" s="21"/>
      <c r="E269" s="21"/>
      <c r="F269" s="21"/>
      <c r="G269" s="21"/>
      <c r="H269" s="21"/>
    </row>
    <row r="270" spans="2:8" x14ac:dyDescent="0.2">
      <c r="B270" s="83">
        <v>269</v>
      </c>
      <c r="C270" s="21"/>
      <c r="D270" s="21"/>
      <c r="E270" s="21"/>
      <c r="F270" s="21"/>
      <c r="G270" s="21"/>
      <c r="H270" s="21"/>
    </row>
    <row r="271" spans="2:8" x14ac:dyDescent="0.2">
      <c r="B271" s="83">
        <v>270</v>
      </c>
      <c r="C271" s="21"/>
      <c r="D271" s="21"/>
      <c r="E271" s="21"/>
      <c r="F271" s="21"/>
      <c r="G271" s="21"/>
      <c r="H271" s="21"/>
    </row>
    <row r="272" spans="2:8" x14ac:dyDescent="0.2">
      <c r="B272" s="83">
        <v>271</v>
      </c>
      <c r="C272" s="21"/>
      <c r="D272" s="21"/>
      <c r="E272" s="21"/>
      <c r="F272" s="21"/>
      <c r="G272" s="21"/>
      <c r="H272" s="21"/>
    </row>
    <row r="273" spans="2:8" x14ac:dyDescent="0.2">
      <c r="B273" s="83">
        <v>272</v>
      </c>
      <c r="C273" s="21"/>
      <c r="D273" s="21"/>
      <c r="E273" s="21"/>
      <c r="F273" s="21"/>
      <c r="G273" s="21"/>
      <c r="H273" s="21"/>
    </row>
    <row r="274" spans="2:8" x14ac:dyDescent="0.2">
      <c r="B274" s="83">
        <v>273</v>
      </c>
      <c r="C274" s="21"/>
      <c r="D274" s="21"/>
      <c r="E274" s="21"/>
      <c r="F274" s="21"/>
      <c r="G274" s="21"/>
      <c r="H274" s="21"/>
    </row>
    <row r="275" spans="2:8" x14ac:dyDescent="0.2">
      <c r="B275" s="83">
        <v>274</v>
      </c>
      <c r="C275" s="21"/>
      <c r="D275" s="21"/>
      <c r="E275" s="21"/>
      <c r="F275" s="21"/>
      <c r="G275" s="21"/>
      <c r="H275" s="21"/>
    </row>
    <row r="276" spans="2:8" x14ac:dyDescent="0.2">
      <c r="B276" s="83">
        <v>275</v>
      </c>
      <c r="C276" s="21"/>
      <c r="D276" s="21"/>
      <c r="E276" s="21"/>
      <c r="F276" s="21"/>
      <c r="G276" s="21"/>
      <c r="H276" s="21"/>
    </row>
    <row r="277" spans="2:8" x14ac:dyDescent="0.2">
      <c r="B277" s="83">
        <v>276</v>
      </c>
      <c r="C277" s="21"/>
      <c r="D277" s="21"/>
      <c r="E277" s="21"/>
      <c r="F277" s="21"/>
      <c r="G277" s="21"/>
      <c r="H277" s="21"/>
    </row>
    <row r="278" spans="2:8" x14ac:dyDescent="0.2">
      <c r="B278" s="83">
        <v>277</v>
      </c>
      <c r="C278" s="21"/>
      <c r="D278" s="21"/>
      <c r="E278" s="21"/>
      <c r="F278" s="21"/>
      <c r="G278" s="21"/>
      <c r="H278" s="21"/>
    </row>
    <row r="279" spans="2:8" x14ac:dyDescent="0.2">
      <c r="B279" s="83">
        <v>278</v>
      </c>
      <c r="C279" s="21"/>
      <c r="D279" s="21"/>
      <c r="E279" s="21"/>
      <c r="F279" s="21"/>
      <c r="G279" s="21"/>
      <c r="H279" s="21"/>
    </row>
    <row r="280" spans="2:8" x14ac:dyDescent="0.2">
      <c r="B280" s="83">
        <v>279</v>
      </c>
      <c r="C280" s="21"/>
      <c r="D280" s="21"/>
      <c r="E280" s="21"/>
      <c r="F280" s="21"/>
      <c r="G280" s="21"/>
      <c r="H280" s="21"/>
    </row>
    <row r="281" spans="2:8" x14ac:dyDescent="0.2">
      <c r="B281" s="83">
        <v>280</v>
      </c>
      <c r="C281" s="21"/>
      <c r="D281" s="21"/>
      <c r="E281" s="21"/>
      <c r="F281" s="21"/>
      <c r="G281" s="21"/>
      <c r="H281" s="21"/>
    </row>
    <row r="282" spans="2:8" x14ac:dyDescent="0.2">
      <c r="B282" s="83">
        <v>281</v>
      </c>
      <c r="C282" s="21"/>
      <c r="D282" s="21"/>
      <c r="E282" s="21"/>
      <c r="F282" s="21"/>
      <c r="G282" s="21"/>
      <c r="H282" s="21"/>
    </row>
    <row r="283" spans="2:8" x14ac:dyDescent="0.2">
      <c r="B283" s="83">
        <v>282</v>
      </c>
      <c r="C283" s="21"/>
      <c r="D283" s="21"/>
      <c r="E283" s="21"/>
      <c r="F283" s="21"/>
      <c r="G283" s="21"/>
      <c r="H283" s="21"/>
    </row>
    <row r="284" spans="2:8" x14ac:dyDescent="0.2">
      <c r="B284" s="83">
        <v>283</v>
      </c>
      <c r="C284" s="21"/>
      <c r="D284" s="21"/>
      <c r="E284" s="21"/>
      <c r="F284" s="21"/>
      <c r="G284" s="21"/>
      <c r="H284" s="21"/>
    </row>
    <row r="285" spans="2:8" x14ac:dyDescent="0.2">
      <c r="B285" s="83">
        <v>284</v>
      </c>
      <c r="C285" s="21"/>
      <c r="D285" s="21"/>
      <c r="E285" s="21"/>
      <c r="F285" s="21"/>
      <c r="G285" s="21"/>
      <c r="H285" s="21"/>
    </row>
    <row r="286" spans="2:8" x14ac:dyDescent="0.2">
      <c r="B286" s="83">
        <v>285</v>
      </c>
      <c r="C286" s="21"/>
      <c r="D286" s="21"/>
      <c r="E286" s="21"/>
      <c r="F286" s="21"/>
      <c r="G286" s="21"/>
      <c r="H286" s="21"/>
    </row>
    <row r="287" spans="2:8" x14ac:dyDescent="0.2">
      <c r="B287" s="83">
        <v>286</v>
      </c>
      <c r="C287" s="21"/>
      <c r="D287" s="21"/>
      <c r="E287" s="21"/>
      <c r="F287" s="21"/>
      <c r="G287" s="21"/>
      <c r="H287" s="21"/>
    </row>
    <row r="288" spans="2:8" x14ac:dyDescent="0.2">
      <c r="B288" s="83">
        <v>287</v>
      </c>
      <c r="C288" s="21"/>
      <c r="D288" s="21"/>
      <c r="E288" s="21"/>
      <c r="F288" s="21"/>
      <c r="G288" s="21"/>
      <c r="H288" s="21"/>
    </row>
    <row r="289" spans="2:8" x14ac:dyDescent="0.2">
      <c r="B289" s="83">
        <v>288</v>
      </c>
      <c r="C289" s="21"/>
      <c r="D289" s="21"/>
      <c r="E289" s="21"/>
      <c r="F289" s="21"/>
      <c r="G289" s="21"/>
      <c r="H289" s="21"/>
    </row>
    <row r="290" spans="2:8" x14ac:dyDescent="0.2">
      <c r="B290" s="83">
        <v>289</v>
      </c>
      <c r="C290" s="21"/>
      <c r="D290" s="21"/>
      <c r="E290" s="21"/>
      <c r="F290" s="21"/>
      <c r="G290" s="21"/>
      <c r="H290" s="21"/>
    </row>
    <row r="291" spans="2:8" x14ac:dyDescent="0.2">
      <c r="B291" s="83">
        <v>290</v>
      </c>
      <c r="C291" s="21"/>
      <c r="D291" s="21"/>
      <c r="E291" s="21"/>
      <c r="F291" s="21"/>
      <c r="G291" s="21"/>
      <c r="H291" s="21"/>
    </row>
    <row r="292" spans="2:8" x14ac:dyDescent="0.2">
      <c r="B292" s="83">
        <v>291</v>
      </c>
      <c r="C292" s="21"/>
      <c r="D292" s="21"/>
      <c r="E292" s="21"/>
      <c r="F292" s="21"/>
      <c r="G292" s="21"/>
      <c r="H292" s="21"/>
    </row>
    <row r="293" spans="2:8" x14ac:dyDescent="0.2">
      <c r="B293" s="83">
        <v>292</v>
      </c>
      <c r="C293" s="21"/>
      <c r="D293" s="21"/>
      <c r="E293" s="21"/>
      <c r="F293" s="21"/>
      <c r="G293" s="21"/>
      <c r="H293" s="21"/>
    </row>
    <row r="294" spans="2:8" x14ac:dyDescent="0.2">
      <c r="B294" s="83">
        <v>293</v>
      </c>
      <c r="C294" s="21"/>
      <c r="D294" s="21"/>
      <c r="E294" s="21"/>
      <c r="F294" s="21"/>
      <c r="G294" s="21"/>
      <c r="H294" s="21"/>
    </row>
    <row r="295" spans="2:8" x14ac:dyDescent="0.2">
      <c r="B295" s="83">
        <v>294</v>
      </c>
      <c r="C295" s="21"/>
      <c r="D295" s="21"/>
      <c r="E295" s="21"/>
      <c r="F295" s="21"/>
      <c r="G295" s="21"/>
      <c r="H295" s="21"/>
    </row>
    <row r="296" spans="2:8" x14ac:dyDescent="0.2">
      <c r="B296" s="83">
        <v>295</v>
      </c>
      <c r="C296" s="21"/>
      <c r="D296" s="21"/>
      <c r="E296" s="21"/>
      <c r="F296" s="21"/>
      <c r="G296" s="21"/>
      <c r="H296" s="21"/>
    </row>
    <row r="297" spans="2:8" x14ac:dyDescent="0.2">
      <c r="B297" s="83">
        <v>296</v>
      </c>
      <c r="C297" s="21"/>
      <c r="D297" s="21"/>
      <c r="E297" s="21"/>
      <c r="F297" s="21"/>
      <c r="G297" s="21"/>
      <c r="H297" s="21"/>
    </row>
    <row r="298" spans="2:8" x14ac:dyDescent="0.2">
      <c r="B298" s="83">
        <v>297</v>
      </c>
      <c r="C298" s="21"/>
      <c r="D298" s="21"/>
      <c r="E298" s="21"/>
      <c r="F298" s="21"/>
      <c r="G298" s="21"/>
      <c r="H298" s="21"/>
    </row>
    <row r="299" spans="2:8" x14ac:dyDescent="0.2">
      <c r="B299" s="83">
        <v>298</v>
      </c>
      <c r="C299" s="21"/>
      <c r="D299" s="21"/>
      <c r="E299" s="21"/>
      <c r="F299" s="21"/>
      <c r="G299" s="21"/>
      <c r="H299" s="21"/>
    </row>
    <row r="300" spans="2:8" x14ac:dyDescent="0.2">
      <c r="B300" s="83">
        <v>299</v>
      </c>
      <c r="C300" s="21"/>
      <c r="D300" s="21"/>
      <c r="E300" s="21"/>
      <c r="F300" s="21"/>
      <c r="G300" s="21"/>
      <c r="H300" s="21"/>
    </row>
    <row r="301" spans="2:8" x14ac:dyDescent="0.2">
      <c r="B301" s="83">
        <v>300</v>
      </c>
      <c r="C301" s="21"/>
      <c r="D301" s="21"/>
      <c r="E301" s="21"/>
      <c r="F301" s="21"/>
      <c r="G301" s="21"/>
      <c r="H301" s="21"/>
    </row>
    <row r="302" spans="2:8" x14ac:dyDescent="0.2">
      <c r="B302" s="83">
        <v>301</v>
      </c>
      <c r="C302" s="21"/>
      <c r="D302" s="21"/>
      <c r="E302" s="21"/>
      <c r="F302" s="21"/>
      <c r="G302" s="21"/>
      <c r="H302" s="21"/>
    </row>
    <row r="303" spans="2:8" x14ac:dyDescent="0.2">
      <c r="B303" s="83">
        <v>302</v>
      </c>
      <c r="C303" s="21"/>
      <c r="D303" s="21"/>
      <c r="E303" s="21"/>
      <c r="F303" s="21"/>
      <c r="G303" s="21"/>
      <c r="H303" s="21"/>
    </row>
    <row r="304" spans="2:8" x14ac:dyDescent="0.2">
      <c r="B304" s="83">
        <v>303</v>
      </c>
      <c r="C304" s="21"/>
      <c r="D304" s="21"/>
      <c r="E304" s="21"/>
      <c r="F304" s="21"/>
      <c r="G304" s="21"/>
      <c r="H304" s="21"/>
    </row>
    <row r="305" spans="2:8" x14ac:dyDescent="0.2">
      <c r="B305" s="83">
        <v>304</v>
      </c>
      <c r="C305" s="21"/>
      <c r="D305" s="21"/>
      <c r="E305" s="21"/>
      <c r="F305" s="21"/>
      <c r="G305" s="21"/>
      <c r="H305" s="21"/>
    </row>
    <row r="306" spans="2:8" x14ac:dyDescent="0.2">
      <c r="B306" s="83">
        <v>305</v>
      </c>
      <c r="C306" s="21"/>
      <c r="D306" s="21"/>
      <c r="E306" s="21"/>
      <c r="F306" s="21"/>
      <c r="G306" s="21"/>
      <c r="H306" s="21"/>
    </row>
    <row r="307" spans="2:8" x14ac:dyDescent="0.2">
      <c r="B307" s="83">
        <v>306</v>
      </c>
      <c r="C307" s="21"/>
      <c r="D307" s="21"/>
      <c r="E307" s="21"/>
      <c r="F307" s="21"/>
      <c r="G307" s="21"/>
      <c r="H307" s="21"/>
    </row>
    <row r="308" spans="2:8" x14ac:dyDescent="0.2">
      <c r="B308" s="83">
        <v>307</v>
      </c>
      <c r="C308" s="21"/>
      <c r="D308" s="21"/>
      <c r="E308" s="21"/>
      <c r="F308" s="21"/>
      <c r="G308" s="21"/>
      <c r="H308" s="21"/>
    </row>
    <row r="309" spans="2:8" x14ac:dyDescent="0.2">
      <c r="B309" s="83">
        <v>308</v>
      </c>
      <c r="C309" s="21"/>
      <c r="D309" s="21"/>
      <c r="E309" s="21"/>
      <c r="F309" s="21"/>
      <c r="G309" s="21"/>
      <c r="H309" s="21"/>
    </row>
    <row r="310" spans="2:8" x14ac:dyDescent="0.2">
      <c r="B310" s="83">
        <v>309</v>
      </c>
      <c r="C310" s="21"/>
      <c r="D310" s="21"/>
      <c r="E310" s="21"/>
      <c r="F310" s="21"/>
      <c r="G310" s="21"/>
      <c r="H310" s="21"/>
    </row>
    <row r="311" spans="2:8" x14ac:dyDescent="0.2">
      <c r="B311" s="83">
        <v>310</v>
      </c>
      <c r="C311" s="21"/>
      <c r="D311" s="21"/>
      <c r="E311" s="21"/>
      <c r="F311" s="21"/>
      <c r="G311" s="21"/>
      <c r="H311" s="21"/>
    </row>
    <row r="312" spans="2:8" x14ac:dyDescent="0.2">
      <c r="B312" s="83">
        <v>311</v>
      </c>
      <c r="C312" s="21"/>
      <c r="D312" s="21"/>
      <c r="E312" s="21"/>
      <c r="F312" s="21"/>
      <c r="G312" s="21"/>
      <c r="H312" s="21"/>
    </row>
    <row r="313" spans="2:8" x14ac:dyDescent="0.2">
      <c r="B313" s="83">
        <v>312</v>
      </c>
      <c r="C313" s="21"/>
      <c r="D313" s="21"/>
      <c r="E313" s="21"/>
      <c r="F313" s="21"/>
      <c r="G313" s="21"/>
      <c r="H313" s="21"/>
    </row>
    <row r="314" spans="2:8" x14ac:dyDescent="0.2">
      <c r="B314" s="83">
        <v>313</v>
      </c>
      <c r="C314" s="21"/>
      <c r="D314" s="21"/>
      <c r="E314" s="21"/>
      <c r="F314" s="21"/>
      <c r="G314" s="21"/>
      <c r="H314" s="21"/>
    </row>
    <row r="315" spans="2:8" x14ac:dyDescent="0.2">
      <c r="B315" s="83">
        <v>314</v>
      </c>
      <c r="C315" s="21"/>
      <c r="D315" s="21"/>
      <c r="E315" s="21"/>
      <c r="F315" s="21"/>
      <c r="G315" s="21"/>
      <c r="H315" s="21"/>
    </row>
    <row r="316" spans="2:8" x14ac:dyDescent="0.2">
      <c r="B316" s="83">
        <v>315</v>
      </c>
      <c r="C316" s="21"/>
      <c r="D316" s="21"/>
      <c r="E316" s="21"/>
      <c r="F316" s="21"/>
      <c r="G316" s="21"/>
      <c r="H316" s="21"/>
    </row>
    <row r="317" spans="2:8" x14ac:dyDescent="0.2">
      <c r="B317" s="83">
        <v>316</v>
      </c>
      <c r="C317" s="21"/>
      <c r="D317" s="21"/>
      <c r="E317" s="21"/>
      <c r="F317" s="21"/>
      <c r="G317" s="21"/>
      <c r="H317" s="21"/>
    </row>
    <row r="318" spans="2:8" x14ac:dyDescent="0.2">
      <c r="B318" s="83">
        <v>317</v>
      </c>
      <c r="C318" s="21"/>
      <c r="D318" s="21"/>
      <c r="E318" s="21"/>
      <c r="F318" s="21"/>
      <c r="G318" s="21"/>
      <c r="H318" s="21"/>
    </row>
    <row r="319" spans="2:8" x14ac:dyDescent="0.2">
      <c r="B319" s="83">
        <v>318</v>
      </c>
      <c r="C319" s="21"/>
      <c r="D319" s="21"/>
      <c r="E319" s="21"/>
      <c r="F319" s="21"/>
      <c r="G319" s="21"/>
      <c r="H319" s="21"/>
    </row>
    <row r="320" spans="2:8" x14ac:dyDescent="0.2">
      <c r="B320" s="83">
        <v>319</v>
      </c>
      <c r="C320" s="21"/>
      <c r="D320" s="21"/>
      <c r="E320" s="21"/>
      <c r="F320" s="21"/>
      <c r="G320" s="21"/>
      <c r="H320" s="21"/>
    </row>
    <row r="321" spans="2:8" x14ac:dyDescent="0.2">
      <c r="B321" s="83">
        <v>320</v>
      </c>
      <c r="C321" s="21"/>
      <c r="D321" s="21"/>
      <c r="E321" s="21"/>
      <c r="F321" s="21"/>
      <c r="G321" s="21"/>
      <c r="H321" s="21"/>
    </row>
    <row r="322" spans="2:8" x14ac:dyDescent="0.2">
      <c r="B322" s="83">
        <v>321</v>
      </c>
      <c r="C322" s="21"/>
      <c r="D322" s="21"/>
      <c r="E322" s="21"/>
      <c r="F322" s="21"/>
      <c r="G322" s="21"/>
      <c r="H322" s="21"/>
    </row>
    <row r="323" spans="2:8" x14ac:dyDescent="0.2">
      <c r="B323" s="83">
        <v>322</v>
      </c>
      <c r="C323" s="21"/>
      <c r="D323" s="21"/>
      <c r="E323" s="21"/>
      <c r="F323" s="21"/>
      <c r="G323" s="21"/>
      <c r="H323" s="21"/>
    </row>
    <row r="324" spans="2:8" x14ac:dyDescent="0.2">
      <c r="B324" s="83">
        <v>323</v>
      </c>
      <c r="C324" s="21"/>
      <c r="D324" s="21"/>
      <c r="E324" s="21"/>
      <c r="F324" s="21"/>
      <c r="G324" s="21"/>
      <c r="H324" s="21"/>
    </row>
    <row r="325" spans="2:8" x14ac:dyDescent="0.2">
      <c r="B325" s="83">
        <v>324</v>
      </c>
      <c r="C325" s="21"/>
      <c r="D325" s="21"/>
      <c r="E325" s="21"/>
      <c r="F325" s="21"/>
      <c r="G325" s="21"/>
      <c r="H325" s="21"/>
    </row>
    <row r="326" spans="2:8" x14ac:dyDescent="0.2">
      <c r="B326" s="83">
        <v>325</v>
      </c>
      <c r="C326" s="21"/>
      <c r="D326" s="21"/>
      <c r="E326" s="21"/>
      <c r="F326" s="21"/>
      <c r="G326" s="21"/>
      <c r="H326" s="21"/>
    </row>
    <row r="327" spans="2:8" x14ac:dyDescent="0.2">
      <c r="B327" s="83">
        <v>326</v>
      </c>
      <c r="C327" s="21"/>
      <c r="D327" s="21"/>
      <c r="E327" s="21"/>
      <c r="F327" s="21"/>
      <c r="G327" s="21"/>
      <c r="H327" s="21"/>
    </row>
    <row r="328" spans="2:8" x14ac:dyDescent="0.2">
      <c r="B328" s="83">
        <v>327</v>
      </c>
      <c r="C328" s="21"/>
      <c r="D328" s="21"/>
      <c r="E328" s="21"/>
      <c r="F328" s="21"/>
      <c r="G328" s="21"/>
      <c r="H328" s="21"/>
    </row>
    <row r="329" spans="2:8" x14ac:dyDescent="0.2">
      <c r="B329" s="83">
        <v>328</v>
      </c>
      <c r="C329" s="21"/>
      <c r="D329" s="21"/>
      <c r="E329" s="21"/>
      <c r="F329" s="21"/>
      <c r="G329" s="21"/>
      <c r="H329" s="21"/>
    </row>
    <row r="330" spans="2:8" x14ac:dyDescent="0.2">
      <c r="B330" s="83">
        <v>329</v>
      </c>
      <c r="C330" s="21"/>
      <c r="D330" s="21"/>
      <c r="E330" s="21"/>
      <c r="F330" s="21"/>
      <c r="G330" s="21"/>
      <c r="H330" s="21"/>
    </row>
    <row r="331" spans="2:8" x14ac:dyDescent="0.2">
      <c r="B331" s="83">
        <v>330</v>
      </c>
      <c r="C331" s="21"/>
      <c r="D331" s="21"/>
      <c r="E331" s="21"/>
      <c r="F331" s="21"/>
      <c r="G331" s="21"/>
      <c r="H331" s="21"/>
    </row>
    <row r="332" spans="2:8" x14ac:dyDescent="0.2">
      <c r="B332" s="83">
        <v>331</v>
      </c>
      <c r="C332" s="21"/>
      <c r="D332" s="21"/>
      <c r="E332" s="21"/>
      <c r="F332" s="21"/>
      <c r="G332" s="21"/>
      <c r="H332" s="21"/>
    </row>
    <row r="333" spans="2:8" x14ac:dyDescent="0.2">
      <c r="B333" s="83">
        <v>332</v>
      </c>
      <c r="C333" s="21"/>
      <c r="D333" s="21"/>
      <c r="E333" s="21"/>
      <c r="F333" s="21"/>
      <c r="G333" s="21"/>
      <c r="H333" s="21"/>
    </row>
    <row r="334" spans="2:8" x14ac:dyDescent="0.2">
      <c r="B334" s="83">
        <v>333</v>
      </c>
      <c r="C334" s="21"/>
      <c r="D334" s="21"/>
      <c r="E334" s="21"/>
      <c r="F334" s="21"/>
      <c r="G334" s="21"/>
      <c r="H334" s="21"/>
    </row>
    <row r="335" spans="2:8" x14ac:dyDescent="0.2">
      <c r="B335" s="83">
        <v>334</v>
      </c>
      <c r="C335" s="21"/>
      <c r="D335" s="21"/>
      <c r="E335" s="21"/>
      <c r="F335" s="21"/>
      <c r="G335" s="21"/>
      <c r="H335" s="21"/>
    </row>
    <row r="336" spans="2:8" x14ac:dyDescent="0.2">
      <c r="B336" s="83">
        <v>335</v>
      </c>
      <c r="C336" s="21"/>
      <c r="D336" s="21"/>
      <c r="E336" s="21"/>
      <c r="F336" s="21"/>
      <c r="G336" s="21"/>
      <c r="H336" s="21"/>
    </row>
    <row r="337" spans="2:8" x14ac:dyDescent="0.2">
      <c r="B337" s="83">
        <v>336</v>
      </c>
      <c r="C337" s="21"/>
      <c r="D337" s="21"/>
      <c r="E337" s="21"/>
      <c r="F337" s="21"/>
      <c r="G337" s="21"/>
      <c r="H337" s="21"/>
    </row>
    <row r="338" spans="2:8" x14ac:dyDescent="0.2">
      <c r="B338" s="83">
        <v>337</v>
      </c>
      <c r="C338" s="21"/>
      <c r="D338" s="21"/>
      <c r="E338" s="21"/>
      <c r="F338" s="21"/>
      <c r="G338" s="21"/>
      <c r="H338" s="21"/>
    </row>
    <row r="339" spans="2:8" x14ac:dyDescent="0.2">
      <c r="B339" s="83">
        <v>338</v>
      </c>
      <c r="C339" s="21"/>
      <c r="D339" s="21"/>
      <c r="E339" s="21"/>
      <c r="F339" s="21"/>
      <c r="G339" s="21"/>
      <c r="H339" s="21"/>
    </row>
    <row r="340" spans="2:8" x14ac:dyDescent="0.2">
      <c r="B340" s="83">
        <v>339</v>
      </c>
      <c r="C340" s="21"/>
      <c r="D340" s="21"/>
      <c r="E340" s="21"/>
      <c r="F340" s="21"/>
      <c r="G340" s="21"/>
      <c r="H340" s="21"/>
    </row>
    <row r="341" spans="2:8" x14ac:dyDescent="0.2">
      <c r="B341" s="83">
        <v>340</v>
      </c>
      <c r="C341" s="21"/>
      <c r="D341" s="21"/>
      <c r="E341" s="21"/>
      <c r="F341" s="21"/>
      <c r="G341" s="21"/>
      <c r="H341" s="21"/>
    </row>
    <row r="342" spans="2:8" x14ac:dyDescent="0.2">
      <c r="B342" s="83">
        <v>341</v>
      </c>
      <c r="C342" s="21"/>
      <c r="D342" s="21"/>
      <c r="E342" s="21"/>
      <c r="F342" s="21"/>
      <c r="G342" s="21"/>
      <c r="H342" s="21"/>
    </row>
    <row r="343" spans="2:8" x14ac:dyDescent="0.2">
      <c r="B343" s="83">
        <v>342</v>
      </c>
      <c r="C343" s="21"/>
      <c r="D343" s="21"/>
      <c r="E343" s="21"/>
      <c r="F343" s="21"/>
      <c r="G343" s="21"/>
      <c r="H343" s="21"/>
    </row>
    <row r="344" spans="2:8" x14ac:dyDescent="0.2">
      <c r="B344" s="83">
        <v>343</v>
      </c>
      <c r="C344" s="21"/>
      <c r="D344" s="21"/>
      <c r="E344" s="21"/>
      <c r="F344" s="21"/>
      <c r="G344" s="21"/>
      <c r="H344" s="21"/>
    </row>
    <row r="345" spans="2:8" x14ac:dyDescent="0.2">
      <c r="B345" s="83">
        <v>344</v>
      </c>
      <c r="C345" s="21"/>
      <c r="D345" s="21"/>
      <c r="E345" s="21"/>
      <c r="F345" s="21"/>
      <c r="G345" s="21"/>
      <c r="H345" s="21"/>
    </row>
    <row r="346" spans="2:8" x14ac:dyDescent="0.2">
      <c r="B346" s="83">
        <v>345</v>
      </c>
      <c r="C346" s="21"/>
      <c r="D346" s="21"/>
      <c r="E346" s="21"/>
      <c r="F346" s="21"/>
      <c r="G346" s="21"/>
      <c r="H346" s="21"/>
    </row>
    <row r="347" spans="2:8" x14ac:dyDescent="0.2">
      <c r="B347" s="83">
        <v>346</v>
      </c>
      <c r="C347" s="21"/>
      <c r="D347" s="21"/>
      <c r="E347" s="21"/>
      <c r="F347" s="21"/>
      <c r="G347" s="21"/>
      <c r="H347" s="21"/>
    </row>
    <row r="348" spans="2:8" x14ac:dyDescent="0.2">
      <c r="B348" s="83">
        <v>347</v>
      </c>
      <c r="C348" s="21"/>
      <c r="D348" s="21"/>
      <c r="E348" s="21"/>
      <c r="F348" s="21"/>
      <c r="G348" s="21"/>
      <c r="H348" s="21"/>
    </row>
    <row r="349" spans="2:8" x14ac:dyDescent="0.2">
      <c r="B349" s="83">
        <v>348</v>
      </c>
      <c r="C349" s="21"/>
      <c r="D349" s="21"/>
      <c r="E349" s="21"/>
      <c r="F349" s="21"/>
      <c r="G349" s="21"/>
      <c r="H349" s="21"/>
    </row>
    <row r="350" spans="2:8" x14ac:dyDescent="0.2">
      <c r="B350" s="83">
        <v>349</v>
      </c>
      <c r="C350" s="21"/>
      <c r="D350" s="21"/>
      <c r="E350" s="21"/>
      <c r="F350" s="21"/>
      <c r="G350" s="21"/>
      <c r="H350" s="21"/>
    </row>
    <row r="351" spans="2:8" x14ac:dyDescent="0.2">
      <c r="B351" s="83">
        <v>350</v>
      </c>
      <c r="C351" s="21"/>
      <c r="D351" s="21"/>
      <c r="E351" s="21"/>
      <c r="F351" s="21"/>
      <c r="G351" s="21"/>
      <c r="H351" s="21"/>
    </row>
    <row r="352" spans="2:8" x14ac:dyDescent="0.2">
      <c r="B352" s="83">
        <v>351</v>
      </c>
      <c r="C352" s="21"/>
      <c r="D352" s="21"/>
      <c r="E352" s="21"/>
      <c r="F352" s="21"/>
      <c r="G352" s="21"/>
      <c r="H352" s="21"/>
    </row>
    <row r="353" spans="2:8" x14ac:dyDescent="0.2">
      <c r="B353" s="83">
        <v>352</v>
      </c>
      <c r="C353" s="21"/>
      <c r="D353" s="21"/>
      <c r="E353" s="21"/>
      <c r="F353" s="21"/>
      <c r="G353" s="21"/>
      <c r="H353" s="21"/>
    </row>
    <row r="354" spans="2:8" x14ac:dyDescent="0.2">
      <c r="B354" s="83">
        <v>353</v>
      </c>
      <c r="C354" s="21"/>
      <c r="D354" s="21"/>
      <c r="E354" s="21"/>
      <c r="F354" s="21"/>
      <c r="G354" s="21"/>
      <c r="H354" s="21"/>
    </row>
    <row r="355" spans="2:8" x14ac:dyDescent="0.2">
      <c r="B355" s="83">
        <v>354</v>
      </c>
      <c r="C355" s="21"/>
      <c r="D355" s="21"/>
      <c r="E355" s="21"/>
      <c r="F355" s="21"/>
      <c r="G355" s="21"/>
      <c r="H355" s="21"/>
    </row>
    <row r="356" spans="2:8" x14ac:dyDescent="0.2">
      <c r="B356" s="83">
        <v>355</v>
      </c>
      <c r="C356" s="21"/>
      <c r="D356" s="21"/>
      <c r="E356" s="21"/>
      <c r="F356" s="21"/>
      <c r="G356" s="21"/>
      <c r="H356" s="21"/>
    </row>
    <row r="357" spans="2:8" x14ac:dyDescent="0.2">
      <c r="B357" s="83">
        <v>356</v>
      </c>
      <c r="C357" s="21"/>
      <c r="D357" s="21"/>
      <c r="E357" s="21"/>
      <c r="F357" s="21"/>
      <c r="G357" s="21"/>
      <c r="H357" s="21"/>
    </row>
    <row r="358" spans="2:8" x14ac:dyDescent="0.2">
      <c r="B358" s="83">
        <v>357</v>
      </c>
      <c r="C358" s="21"/>
      <c r="D358" s="21"/>
      <c r="E358" s="21"/>
      <c r="F358" s="21"/>
      <c r="G358" s="21"/>
      <c r="H358" s="21"/>
    </row>
    <row r="359" spans="2:8" x14ac:dyDescent="0.2">
      <c r="B359" s="83">
        <v>358</v>
      </c>
      <c r="C359" s="21"/>
      <c r="D359" s="21"/>
      <c r="E359" s="21"/>
      <c r="F359" s="21"/>
      <c r="G359" s="21"/>
      <c r="H359" s="21"/>
    </row>
    <row r="360" spans="2:8" x14ac:dyDescent="0.2">
      <c r="B360" s="83">
        <v>359</v>
      </c>
      <c r="C360" s="21"/>
      <c r="D360" s="21"/>
      <c r="E360" s="21"/>
      <c r="F360" s="21"/>
      <c r="G360" s="21"/>
      <c r="H360" s="21"/>
    </row>
    <row r="361" spans="2:8" x14ac:dyDescent="0.2">
      <c r="B361" s="83">
        <v>360</v>
      </c>
      <c r="C361" s="21"/>
      <c r="D361" s="21"/>
      <c r="E361" s="21"/>
      <c r="F361" s="21"/>
      <c r="G361" s="21"/>
      <c r="H361" s="21"/>
    </row>
    <row r="362" spans="2:8" x14ac:dyDescent="0.2">
      <c r="B362" s="83">
        <v>361</v>
      </c>
      <c r="C362" s="21"/>
      <c r="D362" s="21"/>
      <c r="E362" s="21"/>
      <c r="F362" s="21"/>
      <c r="G362" s="21"/>
      <c r="H362" s="21"/>
    </row>
    <row r="363" spans="2:8" x14ac:dyDescent="0.2">
      <c r="B363" s="83">
        <v>362</v>
      </c>
      <c r="C363" s="21"/>
      <c r="D363" s="21"/>
      <c r="E363" s="21"/>
      <c r="F363" s="21"/>
      <c r="G363" s="21"/>
      <c r="H363" s="21"/>
    </row>
    <row r="364" spans="2:8" x14ac:dyDescent="0.2">
      <c r="B364" s="83">
        <v>363</v>
      </c>
      <c r="C364" s="21"/>
      <c r="D364" s="21"/>
      <c r="E364" s="21"/>
      <c r="F364" s="21"/>
      <c r="G364" s="21"/>
      <c r="H364" s="21"/>
    </row>
    <row r="365" spans="2:8" x14ac:dyDescent="0.2">
      <c r="B365" s="83">
        <v>364</v>
      </c>
      <c r="C365" s="21"/>
      <c r="D365" s="21"/>
      <c r="E365" s="21"/>
      <c r="F365" s="21"/>
      <c r="G365" s="21"/>
      <c r="H365" s="21"/>
    </row>
    <row r="366" spans="2:8" x14ac:dyDescent="0.2">
      <c r="B366" s="83">
        <v>365</v>
      </c>
      <c r="C366" s="21"/>
      <c r="D366" s="21"/>
      <c r="E366" s="21"/>
      <c r="F366" s="21"/>
      <c r="G366" s="21"/>
      <c r="H366" s="21"/>
    </row>
    <row r="367" spans="2:8" x14ac:dyDescent="0.2">
      <c r="B367" s="83">
        <v>366</v>
      </c>
      <c r="C367" s="21"/>
      <c r="D367" s="21"/>
      <c r="E367" s="21"/>
      <c r="F367" s="21"/>
      <c r="G367" s="21"/>
      <c r="H367" s="21"/>
    </row>
    <row r="368" spans="2:8" x14ac:dyDescent="0.2">
      <c r="B368" s="83">
        <v>367</v>
      </c>
      <c r="C368" s="21"/>
      <c r="D368" s="21"/>
      <c r="E368" s="21"/>
      <c r="F368" s="21"/>
      <c r="G368" s="21"/>
      <c r="H368" s="21"/>
    </row>
    <row r="369" spans="2:8" x14ac:dyDescent="0.2">
      <c r="B369" s="83">
        <v>368</v>
      </c>
      <c r="C369" s="21"/>
      <c r="D369" s="21"/>
      <c r="E369" s="21"/>
      <c r="F369" s="21"/>
      <c r="G369" s="21"/>
      <c r="H369" s="21"/>
    </row>
    <row r="370" spans="2:8" x14ac:dyDescent="0.2">
      <c r="B370" s="83">
        <v>369</v>
      </c>
      <c r="C370" s="21"/>
      <c r="D370" s="21"/>
      <c r="E370" s="21"/>
      <c r="F370" s="21"/>
      <c r="G370" s="21"/>
      <c r="H370" s="21"/>
    </row>
    <row r="371" spans="2:8" x14ac:dyDescent="0.2">
      <c r="B371" s="83">
        <v>370</v>
      </c>
      <c r="C371" s="21"/>
      <c r="D371" s="21"/>
      <c r="E371" s="21"/>
      <c r="F371" s="21"/>
      <c r="G371" s="21"/>
      <c r="H371" s="21"/>
    </row>
    <row r="372" spans="2:8" x14ac:dyDescent="0.2">
      <c r="B372" s="83">
        <v>371</v>
      </c>
      <c r="C372" s="21"/>
      <c r="D372" s="21"/>
      <c r="E372" s="21"/>
      <c r="F372" s="21"/>
      <c r="G372" s="21"/>
      <c r="H372" s="21"/>
    </row>
    <row r="373" spans="2:8" x14ac:dyDescent="0.2">
      <c r="B373" s="83">
        <v>372</v>
      </c>
      <c r="C373" s="21"/>
      <c r="D373" s="21"/>
      <c r="E373" s="21"/>
      <c r="F373" s="21"/>
      <c r="G373" s="21"/>
      <c r="H373" s="21"/>
    </row>
    <row r="374" spans="2:8" x14ac:dyDescent="0.2">
      <c r="B374" s="83">
        <v>373</v>
      </c>
      <c r="C374" s="21"/>
      <c r="D374" s="21"/>
      <c r="E374" s="21"/>
      <c r="F374" s="21"/>
      <c r="G374" s="21"/>
      <c r="H374" s="21"/>
    </row>
    <row r="375" spans="2:8" x14ac:dyDescent="0.2">
      <c r="B375" s="83">
        <v>374</v>
      </c>
      <c r="C375" s="21"/>
      <c r="D375" s="21"/>
      <c r="E375" s="21"/>
      <c r="F375" s="21"/>
      <c r="G375" s="21"/>
      <c r="H375" s="21"/>
    </row>
    <row r="376" spans="2:8" x14ac:dyDescent="0.2">
      <c r="B376" s="83">
        <v>375</v>
      </c>
      <c r="C376" s="21"/>
      <c r="D376" s="21"/>
      <c r="E376" s="21"/>
      <c r="F376" s="21"/>
      <c r="G376" s="21"/>
      <c r="H376" s="21"/>
    </row>
    <row r="377" spans="2:8" x14ac:dyDescent="0.2">
      <c r="B377" s="83">
        <v>376</v>
      </c>
      <c r="C377" s="21"/>
      <c r="D377" s="21"/>
      <c r="E377" s="21"/>
      <c r="F377" s="21"/>
      <c r="G377" s="21"/>
      <c r="H377" s="21"/>
    </row>
    <row r="378" spans="2:8" x14ac:dyDescent="0.2">
      <c r="B378" s="83">
        <v>377</v>
      </c>
      <c r="C378" s="21"/>
      <c r="D378" s="21"/>
      <c r="E378" s="21"/>
      <c r="F378" s="21"/>
      <c r="G378" s="21"/>
      <c r="H378" s="21"/>
    </row>
    <row r="379" spans="2:8" x14ac:dyDescent="0.2">
      <c r="B379" s="83">
        <v>378</v>
      </c>
      <c r="C379" s="21"/>
      <c r="D379" s="21"/>
      <c r="E379" s="21"/>
      <c r="F379" s="21"/>
      <c r="G379" s="21"/>
      <c r="H379" s="21"/>
    </row>
    <row r="380" spans="2:8" x14ac:dyDescent="0.2">
      <c r="B380" s="83">
        <v>379</v>
      </c>
      <c r="C380" s="21"/>
      <c r="D380" s="21"/>
      <c r="E380" s="21"/>
      <c r="F380" s="21"/>
      <c r="G380" s="21"/>
      <c r="H380" s="21"/>
    </row>
    <row r="381" spans="2:8" x14ac:dyDescent="0.2">
      <c r="B381" s="83">
        <v>380</v>
      </c>
      <c r="C381" s="21"/>
      <c r="D381" s="21"/>
      <c r="E381" s="21"/>
      <c r="F381" s="21"/>
      <c r="G381" s="21"/>
      <c r="H381" s="21"/>
    </row>
    <row r="382" spans="2:8" x14ac:dyDescent="0.2">
      <c r="B382" s="83">
        <v>381</v>
      </c>
      <c r="C382" s="21"/>
      <c r="D382" s="21"/>
      <c r="E382" s="21"/>
      <c r="F382" s="21"/>
      <c r="G382" s="21"/>
      <c r="H382" s="21"/>
    </row>
    <row r="383" spans="2:8" x14ac:dyDescent="0.2">
      <c r="B383" s="83">
        <v>382</v>
      </c>
      <c r="C383" s="21"/>
      <c r="D383" s="21"/>
      <c r="E383" s="21"/>
      <c r="F383" s="21"/>
      <c r="G383" s="21"/>
      <c r="H383" s="21"/>
    </row>
    <row r="384" spans="2:8" x14ac:dyDescent="0.2">
      <c r="B384" s="83">
        <v>383</v>
      </c>
      <c r="C384" s="21"/>
      <c r="D384" s="21"/>
      <c r="E384" s="21"/>
      <c r="F384" s="21"/>
      <c r="G384" s="21"/>
      <c r="H384" s="21"/>
    </row>
    <row r="385" spans="2:8" x14ac:dyDescent="0.2">
      <c r="B385" s="83">
        <v>384</v>
      </c>
      <c r="C385" s="21"/>
      <c r="D385" s="21"/>
      <c r="E385" s="21"/>
      <c r="F385" s="21"/>
      <c r="G385" s="21"/>
      <c r="H385" s="21"/>
    </row>
    <row r="386" spans="2:8" x14ac:dyDescent="0.2">
      <c r="B386" s="83">
        <v>385</v>
      </c>
      <c r="C386" s="21"/>
      <c r="D386" s="21"/>
      <c r="E386" s="21"/>
      <c r="F386" s="21"/>
      <c r="G386" s="21"/>
      <c r="H386" s="21"/>
    </row>
    <row r="387" spans="2:8" x14ac:dyDescent="0.2">
      <c r="B387" s="83">
        <v>386</v>
      </c>
      <c r="C387" s="21"/>
      <c r="D387" s="21"/>
      <c r="E387" s="21"/>
      <c r="F387" s="21"/>
      <c r="G387" s="21"/>
      <c r="H387" s="21"/>
    </row>
    <row r="388" spans="2:8" x14ac:dyDescent="0.2">
      <c r="B388" s="83">
        <v>387</v>
      </c>
      <c r="C388" s="21"/>
      <c r="D388" s="21"/>
      <c r="E388" s="21"/>
      <c r="F388" s="21"/>
      <c r="G388" s="21"/>
      <c r="H388" s="21"/>
    </row>
    <row r="389" spans="2:8" x14ac:dyDescent="0.2">
      <c r="B389" s="83">
        <v>388</v>
      </c>
      <c r="C389" s="21"/>
      <c r="D389" s="21"/>
      <c r="E389" s="21"/>
      <c r="F389" s="21"/>
      <c r="G389" s="21"/>
      <c r="H389" s="21"/>
    </row>
    <row r="390" spans="2:8" x14ac:dyDescent="0.2">
      <c r="B390" s="83">
        <v>389</v>
      </c>
      <c r="C390" s="21"/>
      <c r="D390" s="21"/>
      <c r="E390" s="21"/>
      <c r="F390" s="21"/>
      <c r="G390" s="21"/>
      <c r="H390" s="21"/>
    </row>
    <row r="391" spans="2:8" x14ac:dyDescent="0.2">
      <c r="B391" s="83">
        <v>390</v>
      </c>
      <c r="C391" s="21"/>
      <c r="D391" s="21"/>
      <c r="E391" s="21"/>
      <c r="F391" s="21"/>
      <c r="G391" s="21"/>
      <c r="H391" s="21"/>
    </row>
    <row r="392" spans="2:8" x14ac:dyDescent="0.2">
      <c r="B392" s="83">
        <v>391</v>
      </c>
      <c r="C392" s="21"/>
      <c r="D392" s="21"/>
      <c r="E392" s="21"/>
      <c r="F392" s="21"/>
      <c r="G392" s="21"/>
      <c r="H392" s="21"/>
    </row>
    <row r="393" spans="2:8" x14ac:dyDescent="0.2">
      <c r="B393" s="83">
        <v>392</v>
      </c>
      <c r="C393" s="21"/>
      <c r="D393" s="21"/>
      <c r="E393" s="21"/>
      <c r="F393" s="21"/>
      <c r="G393" s="21"/>
      <c r="H393" s="21"/>
    </row>
    <row r="394" spans="2:8" x14ac:dyDescent="0.2">
      <c r="B394" s="83">
        <v>393</v>
      </c>
      <c r="C394" s="21"/>
      <c r="D394" s="21"/>
      <c r="E394" s="21"/>
      <c r="F394" s="21"/>
      <c r="G394" s="21"/>
      <c r="H394" s="21"/>
    </row>
    <row r="395" spans="2:8" x14ac:dyDescent="0.2">
      <c r="B395" s="83">
        <v>394</v>
      </c>
      <c r="C395" s="21"/>
      <c r="D395" s="21"/>
      <c r="E395" s="21"/>
      <c r="F395" s="21"/>
      <c r="G395" s="21"/>
      <c r="H395" s="21"/>
    </row>
    <row r="396" spans="2:8" x14ac:dyDescent="0.2">
      <c r="B396" s="83">
        <v>395</v>
      </c>
      <c r="C396" s="21"/>
      <c r="D396" s="21"/>
      <c r="E396" s="21"/>
      <c r="F396" s="21"/>
      <c r="G396" s="21"/>
      <c r="H396" s="21"/>
    </row>
    <row r="397" spans="2:8" x14ac:dyDescent="0.2">
      <c r="B397" s="83">
        <v>396</v>
      </c>
      <c r="C397" s="21"/>
      <c r="D397" s="21"/>
      <c r="E397" s="21"/>
      <c r="F397" s="21"/>
      <c r="G397" s="21"/>
      <c r="H397" s="21"/>
    </row>
    <row r="398" spans="2:8" x14ac:dyDescent="0.2">
      <c r="B398" s="83">
        <v>397</v>
      </c>
      <c r="C398" s="21"/>
      <c r="D398" s="21"/>
      <c r="E398" s="21"/>
      <c r="F398" s="21"/>
      <c r="G398" s="21"/>
      <c r="H398" s="21"/>
    </row>
    <row r="399" spans="2:8" x14ac:dyDescent="0.2">
      <c r="B399" s="83">
        <v>398</v>
      </c>
      <c r="C399" s="21"/>
      <c r="D399" s="21"/>
      <c r="E399" s="21"/>
      <c r="F399" s="21"/>
      <c r="G399" s="21"/>
      <c r="H399" s="21"/>
    </row>
    <row r="400" spans="2:8" x14ac:dyDescent="0.2">
      <c r="B400" s="83">
        <v>399</v>
      </c>
      <c r="C400" s="21"/>
      <c r="D400" s="21"/>
      <c r="E400" s="21"/>
      <c r="F400" s="21"/>
      <c r="G400" s="21"/>
      <c r="H400" s="21"/>
    </row>
    <row r="401" spans="2:8" x14ac:dyDescent="0.2">
      <c r="B401" s="83">
        <v>400</v>
      </c>
      <c r="C401" s="21"/>
      <c r="D401" s="21"/>
      <c r="E401" s="21"/>
      <c r="F401" s="21"/>
      <c r="G401" s="21"/>
      <c r="H401" s="21"/>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sheetPr codeName="Tabelle5"/>
  <dimension ref="A1:L4128"/>
  <sheetViews>
    <sheetView topLeftCell="A4085" workbookViewId="0">
      <selection activeCell="D22" sqref="D22"/>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19" t="s">
        <v>4528</v>
      </c>
      <c r="H1" s="19" t="s">
        <v>4529</v>
      </c>
      <c r="J1" s="1" t="s">
        <v>4587</v>
      </c>
      <c r="K1" s="1" t="s">
        <v>4586</v>
      </c>
      <c r="L1" s="1"/>
    </row>
    <row r="2" spans="1:12" x14ac:dyDescent="0.2">
      <c r="A2" s="3">
        <v>8914</v>
      </c>
      <c r="B2" s="3" t="s">
        <v>6</v>
      </c>
      <c r="C2" s="3" t="s">
        <v>6</v>
      </c>
      <c r="D2" s="3" t="s">
        <v>7</v>
      </c>
      <c r="E2" s="3" t="str" cm="1">
        <f t="array" ref="E2:E2147">_xlfn.UNIQUE(C2:C4112)</f>
        <v>Aeugst am Albis</v>
      </c>
      <c r="G2" s="18">
        <v>1000</v>
      </c>
      <c r="H2" s="18" t="s">
        <v>4530</v>
      </c>
      <c r="J2" s="3" t="s">
        <v>4535</v>
      </c>
      <c r="K2" s="3" t="s">
        <v>532</v>
      </c>
      <c r="L2" s="20">
        <v>6.1380821917808221</v>
      </c>
    </row>
    <row r="3" spans="1:12" x14ac:dyDescent="0.2">
      <c r="A3" s="3">
        <v>8914</v>
      </c>
      <c r="B3" s="3" t="s">
        <v>8</v>
      </c>
      <c r="C3" s="3" t="s">
        <v>6</v>
      </c>
      <c r="D3" s="3" t="s">
        <v>7</v>
      </c>
      <c r="E3" s="3" t="str">
        <v>Affoltern am Albis</v>
      </c>
      <c r="G3" s="18">
        <v>1003</v>
      </c>
      <c r="H3" s="18" t="s">
        <v>4530</v>
      </c>
      <c r="J3" s="3" t="s">
        <v>4536</v>
      </c>
      <c r="K3" s="3" t="s">
        <v>3357</v>
      </c>
      <c r="L3" s="20">
        <v>10.096438356164384</v>
      </c>
    </row>
    <row r="4" spans="1:12" x14ac:dyDescent="0.2">
      <c r="A4" s="3">
        <v>8909</v>
      </c>
      <c r="B4" s="3" t="s">
        <v>9</v>
      </c>
      <c r="C4" s="3" t="s">
        <v>10</v>
      </c>
      <c r="D4" s="3" t="s">
        <v>7</v>
      </c>
      <c r="E4" s="3" t="str">
        <v>Bonstetten</v>
      </c>
      <c r="G4" s="18">
        <v>1004</v>
      </c>
      <c r="H4" s="18" t="s">
        <v>4530</v>
      </c>
      <c r="J4" s="3" t="s">
        <v>4553</v>
      </c>
      <c r="K4" s="3" t="s">
        <v>4571</v>
      </c>
      <c r="L4" s="20">
        <v>9.9652054794520541</v>
      </c>
    </row>
    <row r="5" spans="1:12" x14ac:dyDescent="0.2">
      <c r="A5" s="3">
        <v>8910</v>
      </c>
      <c r="B5" s="3" t="s">
        <v>10</v>
      </c>
      <c r="C5" s="3" t="s">
        <v>10</v>
      </c>
      <c r="D5" s="3" t="s">
        <v>7</v>
      </c>
      <c r="E5" s="3" t="str">
        <v>Hausen am Albis</v>
      </c>
      <c r="G5" s="18">
        <v>1005</v>
      </c>
      <c r="H5" s="18" t="s">
        <v>4530</v>
      </c>
      <c r="J5" s="3" t="s">
        <v>4543</v>
      </c>
      <c r="K5" s="3" t="s">
        <v>4572</v>
      </c>
      <c r="L5" s="20">
        <v>10.506027397260274</v>
      </c>
    </row>
    <row r="6" spans="1:12" x14ac:dyDescent="0.2">
      <c r="A6" s="3">
        <v>8906</v>
      </c>
      <c r="B6" s="3" t="s">
        <v>11</v>
      </c>
      <c r="C6" s="3" t="s">
        <v>11</v>
      </c>
      <c r="D6" s="3" t="s">
        <v>7</v>
      </c>
      <c r="E6" s="3" t="str">
        <v>Hedingen</v>
      </c>
      <c r="G6" s="18">
        <v>1006</v>
      </c>
      <c r="H6" s="18" t="s">
        <v>4530</v>
      </c>
      <c r="J6" s="3" t="s">
        <v>4537</v>
      </c>
      <c r="K6" s="3" t="s">
        <v>4573</v>
      </c>
      <c r="L6" s="20">
        <v>9.1572602739726019</v>
      </c>
    </row>
    <row r="7" spans="1:12" x14ac:dyDescent="0.2">
      <c r="A7" s="3">
        <v>8915</v>
      </c>
      <c r="B7" s="3" t="s">
        <v>12</v>
      </c>
      <c r="C7" s="3" t="s">
        <v>12</v>
      </c>
      <c r="D7" s="3" t="s">
        <v>7</v>
      </c>
      <c r="E7" s="3" t="str">
        <v>Kappel am Albis</v>
      </c>
      <c r="G7" s="18">
        <v>1007</v>
      </c>
      <c r="H7" s="18" t="s">
        <v>4530</v>
      </c>
      <c r="J7" s="3" t="s">
        <v>4549</v>
      </c>
      <c r="K7" s="3" t="s">
        <v>4574</v>
      </c>
      <c r="L7" s="20">
        <v>9.7084931506849319</v>
      </c>
    </row>
    <row r="8" spans="1:12" x14ac:dyDescent="0.2">
      <c r="A8" s="3">
        <v>8925</v>
      </c>
      <c r="B8" s="3" t="s">
        <v>13</v>
      </c>
      <c r="C8" s="3" t="s">
        <v>12</v>
      </c>
      <c r="D8" s="3" t="s">
        <v>7</v>
      </c>
      <c r="E8" s="3" t="str">
        <v>Knonau</v>
      </c>
      <c r="G8" s="18">
        <v>1008</v>
      </c>
      <c r="H8" s="18" t="s">
        <v>4530</v>
      </c>
      <c r="J8" s="3" t="s">
        <v>4559</v>
      </c>
      <c r="K8" s="3" t="s">
        <v>2435</v>
      </c>
      <c r="L8" s="20">
        <v>9.6657534246575345</v>
      </c>
    </row>
    <row r="9" spans="1:12" x14ac:dyDescent="0.2">
      <c r="A9" s="3">
        <v>8908</v>
      </c>
      <c r="B9" s="3" t="s">
        <v>14</v>
      </c>
      <c r="C9" s="3" t="s">
        <v>14</v>
      </c>
      <c r="D9" s="3" t="s">
        <v>7</v>
      </c>
      <c r="E9" s="3" t="str">
        <v>Maschwanden</v>
      </c>
      <c r="G9" s="18">
        <v>1009</v>
      </c>
      <c r="H9" s="18" t="s">
        <v>4530</v>
      </c>
      <c r="J9" s="3" t="s">
        <v>4560</v>
      </c>
      <c r="K9" s="3" t="s">
        <v>2410</v>
      </c>
      <c r="L9" s="20">
        <v>3.6249315068493142</v>
      </c>
    </row>
    <row r="10" spans="1:12" x14ac:dyDescent="0.2">
      <c r="A10" s="3">
        <v>8926</v>
      </c>
      <c r="B10" s="3" t="s">
        <v>15</v>
      </c>
      <c r="C10" s="3" t="s">
        <v>15</v>
      </c>
      <c r="D10" s="3" t="s">
        <v>7</v>
      </c>
      <c r="E10" s="3" t="str">
        <v>Mettmenstetten</v>
      </c>
      <c r="G10" s="18">
        <v>1010</v>
      </c>
      <c r="H10" s="18" t="s">
        <v>4530</v>
      </c>
      <c r="J10" s="3" t="s">
        <v>4557</v>
      </c>
      <c r="K10" s="3" t="s">
        <v>4575</v>
      </c>
      <c r="L10" s="20">
        <v>6.7490410958904112</v>
      </c>
    </row>
    <row r="11" spans="1:12" x14ac:dyDescent="0.2">
      <c r="A11" s="3">
        <v>8926</v>
      </c>
      <c r="B11" s="3" t="s">
        <v>16</v>
      </c>
      <c r="C11" s="3" t="s">
        <v>15</v>
      </c>
      <c r="D11" s="3" t="s">
        <v>7</v>
      </c>
      <c r="E11" s="3" t="str">
        <v>Obfelden</v>
      </c>
      <c r="G11" s="18">
        <v>1011</v>
      </c>
      <c r="H11" s="18" t="s">
        <v>4530</v>
      </c>
      <c r="J11" s="3" t="s">
        <v>4552</v>
      </c>
      <c r="K11" s="3" t="s">
        <v>1186</v>
      </c>
      <c r="L11" s="20">
        <v>6.4224657534246585</v>
      </c>
    </row>
    <row r="12" spans="1:12" x14ac:dyDescent="0.2">
      <c r="A12" s="3">
        <v>8926</v>
      </c>
      <c r="B12" s="3" t="s">
        <v>17</v>
      </c>
      <c r="C12" s="3" t="s">
        <v>15</v>
      </c>
      <c r="D12" s="3" t="s">
        <v>7</v>
      </c>
      <c r="E12" s="3" t="str">
        <v>Ottenbach</v>
      </c>
      <c r="G12" s="18">
        <v>1012</v>
      </c>
      <c r="H12" s="18" t="s">
        <v>4530</v>
      </c>
      <c r="J12" s="3" t="s">
        <v>4532</v>
      </c>
      <c r="K12" s="3" t="s">
        <v>4576</v>
      </c>
      <c r="L12" s="20">
        <v>10.715890410958904</v>
      </c>
    </row>
    <row r="13" spans="1:12" x14ac:dyDescent="0.2">
      <c r="A13" s="3">
        <v>8934</v>
      </c>
      <c r="B13" s="3" t="s">
        <v>18</v>
      </c>
      <c r="C13" s="3" t="s">
        <v>18</v>
      </c>
      <c r="D13" s="3" t="s">
        <v>7</v>
      </c>
      <c r="E13" s="3" t="str">
        <v>Rifferswil</v>
      </c>
      <c r="G13" s="18">
        <v>1015</v>
      </c>
      <c r="H13" s="18" t="s">
        <v>4530</v>
      </c>
      <c r="J13" s="3" t="s">
        <v>4562</v>
      </c>
      <c r="K13" s="3" t="s">
        <v>1252</v>
      </c>
      <c r="L13" s="20">
        <v>8.8164383561643831</v>
      </c>
    </row>
    <row r="14" spans="1:12" x14ac:dyDescent="0.2">
      <c r="A14" s="3">
        <v>8933</v>
      </c>
      <c r="B14" s="3" t="s">
        <v>19</v>
      </c>
      <c r="C14" s="3" t="s">
        <v>19</v>
      </c>
      <c r="D14" s="3" t="s">
        <v>7</v>
      </c>
      <c r="E14" s="3" t="str">
        <v>Stallikon</v>
      </c>
      <c r="G14" s="18">
        <v>1018</v>
      </c>
      <c r="H14" s="18" t="s">
        <v>4530</v>
      </c>
      <c r="J14" s="3" t="s">
        <v>4578</v>
      </c>
      <c r="K14" s="3" t="s">
        <v>4577</v>
      </c>
      <c r="L14" s="20">
        <v>-0.42876712328767114</v>
      </c>
    </row>
    <row r="15" spans="1:12" x14ac:dyDescent="0.2">
      <c r="A15" s="3">
        <v>8932</v>
      </c>
      <c r="B15" s="3" t="s">
        <v>20</v>
      </c>
      <c r="C15" s="3" t="s">
        <v>20</v>
      </c>
      <c r="D15" s="3" t="s">
        <v>7</v>
      </c>
      <c r="E15" s="3" t="str">
        <v>Wettswil am Albis</v>
      </c>
      <c r="G15" s="18">
        <v>1020</v>
      </c>
      <c r="H15" s="18" t="s">
        <v>4530</v>
      </c>
      <c r="J15" s="3" t="s">
        <v>4567</v>
      </c>
      <c r="K15" s="3" t="s">
        <v>2890</v>
      </c>
      <c r="L15" s="20">
        <v>9.2747945205479461</v>
      </c>
    </row>
    <row r="16" spans="1:12" x14ac:dyDescent="0.2">
      <c r="A16" s="3">
        <v>8912</v>
      </c>
      <c r="B16" s="3" t="s">
        <v>21</v>
      </c>
      <c r="C16" s="3" t="s">
        <v>21</v>
      </c>
      <c r="D16" s="3" t="s">
        <v>7</v>
      </c>
      <c r="E16" s="3" t="str">
        <v>Adlikon</v>
      </c>
      <c r="G16" s="18">
        <v>1022</v>
      </c>
      <c r="H16" s="18" t="s">
        <v>4530</v>
      </c>
      <c r="J16" s="3" t="s">
        <v>4544</v>
      </c>
      <c r="K16" s="3" t="s">
        <v>4579</v>
      </c>
      <c r="L16" s="20">
        <v>8.782465753424658</v>
      </c>
    </row>
    <row r="17" spans="1:12" x14ac:dyDescent="0.2">
      <c r="A17" s="3">
        <v>8913</v>
      </c>
      <c r="B17" s="3" t="s">
        <v>22</v>
      </c>
      <c r="C17" s="3" t="s">
        <v>22</v>
      </c>
      <c r="D17" s="3" t="s">
        <v>7</v>
      </c>
      <c r="E17" s="3" t="str">
        <v>Benken (ZH)</v>
      </c>
      <c r="G17" s="18">
        <v>1023</v>
      </c>
      <c r="H17" s="18" t="s">
        <v>4530</v>
      </c>
      <c r="J17" s="3" t="s">
        <v>4541</v>
      </c>
      <c r="K17" s="3" t="s">
        <v>4200</v>
      </c>
      <c r="L17" s="20">
        <v>6.5887671232876714</v>
      </c>
    </row>
    <row r="18" spans="1:12" x14ac:dyDescent="0.2">
      <c r="A18" s="3">
        <v>8911</v>
      </c>
      <c r="B18" s="3" t="s">
        <v>23</v>
      </c>
      <c r="C18" s="3" t="s">
        <v>23</v>
      </c>
      <c r="D18" s="3" t="s">
        <v>7</v>
      </c>
      <c r="E18" s="3" t="str">
        <v>Berg am Irchel</v>
      </c>
      <c r="G18" s="18">
        <v>1024</v>
      </c>
      <c r="H18" s="18" t="s">
        <v>4530</v>
      </c>
      <c r="J18" s="3" t="s">
        <v>4533</v>
      </c>
      <c r="K18" s="3" t="s">
        <v>4580</v>
      </c>
      <c r="L18" s="20">
        <v>6.0621917808219177</v>
      </c>
    </row>
    <row r="19" spans="1:12" x14ac:dyDescent="0.2">
      <c r="A19" s="3">
        <v>8143</v>
      </c>
      <c r="B19" s="3" t="s">
        <v>24</v>
      </c>
      <c r="C19" s="3" t="s">
        <v>24</v>
      </c>
      <c r="D19" s="3" t="s">
        <v>7</v>
      </c>
      <c r="E19" s="3" t="str">
        <v>Buch am Irchel</v>
      </c>
      <c r="G19" s="18">
        <v>1025</v>
      </c>
      <c r="H19" s="18" t="s">
        <v>4530</v>
      </c>
      <c r="J19" s="3" t="s">
        <v>4556</v>
      </c>
      <c r="K19" s="3" t="s">
        <v>4581</v>
      </c>
      <c r="L19" s="20">
        <v>12.387671232876713</v>
      </c>
    </row>
    <row r="20" spans="1:12" x14ac:dyDescent="0.2">
      <c r="A20" s="3">
        <v>8143</v>
      </c>
      <c r="B20" s="3" t="s">
        <v>25</v>
      </c>
      <c r="C20" s="3" t="s">
        <v>24</v>
      </c>
      <c r="D20" s="3" t="s">
        <v>7</v>
      </c>
      <c r="E20" s="3" t="str">
        <v>Dachsen</v>
      </c>
      <c r="G20" s="18">
        <v>1026</v>
      </c>
      <c r="H20" s="18" t="s">
        <v>4530</v>
      </c>
      <c r="J20" s="3" t="s">
        <v>4558</v>
      </c>
      <c r="K20" s="3" t="s">
        <v>3157</v>
      </c>
      <c r="L20" s="20">
        <v>12.488219178082192</v>
      </c>
    </row>
    <row r="21" spans="1:12" x14ac:dyDescent="0.2">
      <c r="A21" s="3">
        <v>8907</v>
      </c>
      <c r="B21" s="3" t="s">
        <v>26</v>
      </c>
      <c r="C21" s="3" t="s">
        <v>27</v>
      </c>
      <c r="D21" s="3" t="s">
        <v>7</v>
      </c>
      <c r="E21" s="3" t="str">
        <v>Dorf</v>
      </c>
      <c r="G21" s="18">
        <v>1027</v>
      </c>
      <c r="H21" s="18" t="s">
        <v>4530</v>
      </c>
      <c r="J21" s="3" t="s">
        <v>4546</v>
      </c>
      <c r="K21" s="3" t="s">
        <v>994</v>
      </c>
      <c r="L21" s="20">
        <v>9.7410958904109588</v>
      </c>
    </row>
    <row r="22" spans="1:12" x14ac:dyDescent="0.2">
      <c r="A22" s="3">
        <v>8452</v>
      </c>
      <c r="B22" s="3" t="s">
        <v>28</v>
      </c>
      <c r="C22" s="3" t="s">
        <v>29</v>
      </c>
      <c r="D22" s="3" t="s">
        <v>7</v>
      </c>
      <c r="E22" s="3" t="str">
        <v>Feuerthalen</v>
      </c>
      <c r="G22" s="18">
        <v>1028</v>
      </c>
      <c r="H22" s="18" t="s">
        <v>4530</v>
      </c>
      <c r="J22" s="3" t="s">
        <v>4554</v>
      </c>
      <c r="K22" s="3" t="s">
        <v>3341</v>
      </c>
      <c r="L22" s="20">
        <v>11.706027397260275</v>
      </c>
    </row>
    <row r="23" spans="1:12" x14ac:dyDescent="0.2">
      <c r="A23" s="3">
        <v>8463</v>
      </c>
      <c r="B23" s="3" t="s">
        <v>30</v>
      </c>
      <c r="C23" s="3" t="s">
        <v>31</v>
      </c>
      <c r="D23" s="3" t="s">
        <v>7</v>
      </c>
      <c r="E23" s="3" t="str">
        <v>Flaach</v>
      </c>
      <c r="G23" s="18">
        <v>1029</v>
      </c>
      <c r="H23" s="18" t="s">
        <v>4530</v>
      </c>
      <c r="J23" s="3" t="s">
        <v>4539</v>
      </c>
      <c r="K23" s="3" t="s">
        <v>4125</v>
      </c>
      <c r="L23" s="20">
        <v>5.9484931506849312</v>
      </c>
    </row>
    <row r="24" spans="1:12" x14ac:dyDescent="0.2">
      <c r="A24" s="3">
        <v>8415</v>
      </c>
      <c r="B24" s="3" t="s">
        <v>32</v>
      </c>
      <c r="C24" s="3" t="s">
        <v>32</v>
      </c>
      <c r="D24" s="3" t="s">
        <v>7</v>
      </c>
      <c r="E24" s="3" t="str">
        <v>Flurlingen</v>
      </c>
      <c r="G24" s="18">
        <v>1030</v>
      </c>
      <c r="H24" s="18" t="s">
        <v>4530</v>
      </c>
      <c r="J24" s="3" t="s">
        <v>4534</v>
      </c>
      <c r="K24" s="3" t="s">
        <v>4227</v>
      </c>
      <c r="L24" s="20">
        <v>10.357808219178082</v>
      </c>
    </row>
    <row r="25" spans="1:12" x14ac:dyDescent="0.2">
      <c r="A25" s="3">
        <v>8415</v>
      </c>
      <c r="B25" s="3" t="s">
        <v>33</v>
      </c>
      <c r="C25" s="3" t="s">
        <v>32</v>
      </c>
      <c r="D25" s="3" t="s">
        <v>7</v>
      </c>
      <c r="E25" s="3" t="str">
        <v>Andelfingen</v>
      </c>
      <c r="G25" s="18">
        <v>1031</v>
      </c>
      <c r="H25" s="18" t="s">
        <v>4530</v>
      </c>
      <c r="J25" s="3" t="s">
        <v>4531</v>
      </c>
      <c r="K25" s="3" t="s">
        <v>3738</v>
      </c>
      <c r="L25" s="20">
        <v>9.4408219178082184</v>
      </c>
    </row>
    <row r="26" spans="1:12" x14ac:dyDescent="0.2">
      <c r="A26" s="3">
        <v>8414</v>
      </c>
      <c r="B26" s="3" t="s">
        <v>34</v>
      </c>
      <c r="C26" s="3" t="s">
        <v>34</v>
      </c>
      <c r="D26" s="3" t="s">
        <v>7</v>
      </c>
      <c r="E26" s="3" t="str">
        <v>Henggart</v>
      </c>
      <c r="G26" s="18">
        <v>1032</v>
      </c>
      <c r="H26" s="18" t="s">
        <v>4530</v>
      </c>
      <c r="J26" s="3" t="s">
        <v>4547</v>
      </c>
      <c r="K26" s="3" t="s">
        <v>3093</v>
      </c>
      <c r="L26" s="20">
        <v>7.8139726027397272</v>
      </c>
    </row>
    <row r="27" spans="1:12" x14ac:dyDescent="0.2">
      <c r="A27" s="3">
        <v>8447</v>
      </c>
      <c r="B27" s="3" t="s">
        <v>35</v>
      </c>
      <c r="C27" s="3" t="s">
        <v>35</v>
      </c>
      <c r="D27" s="3" t="s">
        <v>7</v>
      </c>
      <c r="E27" s="3" t="str">
        <v>Humlikon</v>
      </c>
      <c r="G27" s="18">
        <v>1033</v>
      </c>
      <c r="H27" s="18" t="s">
        <v>4530</v>
      </c>
      <c r="J27" s="3" t="s">
        <v>4530</v>
      </c>
      <c r="K27" s="3" t="s">
        <v>3538</v>
      </c>
      <c r="L27" s="20">
        <v>10.981917808219178</v>
      </c>
    </row>
    <row r="28" spans="1:12" x14ac:dyDescent="0.2">
      <c r="A28" s="3">
        <v>8458</v>
      </c>
      <c r="B28" s="3" t="s">
        <v>36</v>
      </c>
      <c r="C28" s="3" t="s">
        <v>36</v>
      </c>
      <c r="D28" s="3" t="s">
        <v>7</v>
      </c>
      <c r="E28" s="3" t="str">
        <v>Kleinandelfingen</v>
      </c>
      <c r="G28" s="18">
        <v>1034</v>
      </c>
      <c r="H28" s="18" t="s">
        <v>4530</v>
      </c>
      <c r="J28" s="3" t="s">
        <v>4565</v>
      </c>
      <c r="K28" s="3" t="s">
        <v>4582</v>
      </c>
      <c r="L28" s="20">
        <v>7.0723287671232882</v>
      </c>
    </row>
    <row r="29" spans="1:12" x14ac:dyDescent="0.2">
      <c r="A29" s="3">
        <v>8245</v>
      </c>
      <c r="B29" s="3" t="s">
        <v>37</v>
      </c>
      <c r="C29" s="3" t="s">
        <v>37</v>
      </c>
      <c r="D29" s="3" t="s">
        <v>7</v>
      </c>
      <c r="E29" s="3" t="str">
        <v>Laufen-Uhwiesen</v>
      </c>
      <c r="G29" s="18">
        <v>1035</v>
      </c>
      <c r="H29" s="18" t="s">
        <v>4530</v>
      </c>
      <c r="J29" s="3" t="s">
        <v>4542</v>
      </c>
      <c r="K29" s="3" t="s">
        <v>1848</v>
      </c>
      <c r="L29" s="20">
        <v>9.106575342465753</v>
      </c>
    </row>
    <row r="30" spans="1:12" x14ac:dyDescent="0.2">
      <c r="A30" s="3">
        <v>8246</v>
      </c>
      <c r="B30" s="3" t="s">
        <v>38</v>
      </c>
      <c r="C30" s="3" t="s">
        <v>37</v>
      </c>
      <c r="D30" s="3" t="s">
        <v>7</v>
      </c>
      <c r="E30" s="3" t="str">
        <v>Marthalen</v>
      </c>
      <c r="G30" s="18">
        <v>1036</v>
      </c>
      <c r="H30" s="18" t="s">
        <v>4530</v>
      </c>
      <c r="J30" s="3" t="s">
        <v>4563</v>
      </c>
      <c r="K30" s="3" t="s">
        <v>2353</v>
      </c>
      <c r="L30" s="20">
        <v>1.8473972602739728</v>
      </c>
    </row>
    <row r="31" spans="1:12" x14ac:dyDescent="0.2">
      <c r="A31" s="3">
        <v>8416</v>
      </c>
      <c r="B31" s="3" t="s">
        <v>39</v>
      </c>
      <c r="C31" s="3" t="s">
        <v>39</v>
      </c>
      <c r="D31" s="3" t="s">
        <v>7</v>
      </c>
      <c r="E31" s="3" t="str">
        <v>Ossingen</v>
      </c>
      <c r="G31" s="18">
        <v>1037</v>
      </c>
      <c r="H31" s="18" t="s">
        <v>4530</v>
      </c>
      <c r="J31" s="3" t="s">
        <v>4555</v>
      </c>
      <c r="K31" s="3" t="s">
        <v>4583</v>
      </c>
      <c r="L31" s="20">
        <v>3.9054794520547946</v>
      </c>
    </row>
    <row r="32" spans="1:12" x14ac:dyDescent="0.2">
      <c r="A32" s="3">
        <v>8247</v>
      </c>
      <c r="B32" s="3" t="s">
        <v>40</v>
      </c>
      <c r="C32" s="3" t="s">
        <v>40</v>
      </c>
      <c r="D32" s="3" t="s">
        <v>7</v>
      </c>
      <c r="E32" s="3" t="str">
        <v>Rheinau</v>
      </c>
      <c r="G32" s="18">
        <v>1038</v>
      </c>
      <c r="H32" s="18" t="s">
        <v>4530</v>
      </c>
      <c r="J32" s="3" t="s">
        <v>4568</v>
      </c>
      <c r="K32" s="3" t="s">
        <v>1968</v>
      </c>
      <c r="L32" s="20">
        <v>8.2561643835616429</v>
      </c>
    </row>
    <row r="33" spans="1:12" x14ac:dyDescent="0.2">
      <c r="A33" s="3">
        <v>8450</v>
      </c>
      <c r="B33" s="3" t="s">
        <v>41</v>
      </c>
      <c r="C33" s="3" t="s">
        <v>41</v>
      </c>
      <c r="D33" s="3" t="s">
        <v>7</v>
      </c>
      <c r="E33" s="3" t="str">
        <v>Thalheim an der Thur</v>
      </c>
      <c r="G33" s="18">
        <v>1040</v>
      </c>
      <c r="H33" s="18" t="s">
        <v>4530</v>
      </c>
      <c r="J33" s="3" t="s">
        <v>4566</v>
      </c>
      <c r="K33" s="3" t="s">
        <v>1898</v>
      </c>
      <c r="L33" s="20">
        <v>9.4167123287671224</v>
      </c>
    </row>
    <row r="34" spans="1:12" x14ac:dyDescent="0.2">
      <c r="A34" s="3">
        <v>8444</v>
      </c>
      <c r="B34" s="3" t="s">
        <v>42</v>
      </c>
      <c r="C34" s="3" t="s">
        <v>42</v>
      </c>
      <c r="D34" s="3" t="s">
        <v>7</v>
      </c>
      <c r="E34" s="3" t="str">
        <v>Trüllikon</v>
      </c>
      <c r="G34" s="18">
        <v>1041</v>
      </c>
      <c r="H34" s="18" t="s">
        <v>4530</v>
      </c>
      <c r="J34" s="3" t="s">
        <v>4564</v>
      </c>
      <c r="K34" s="3" t="s">
        <v>2336</v>
      </c>
      <c r="L34" s="20">
        <v>5.5506849315068489</v>
      </c>
    </row>
    <row r="35" spans="1:12" x14ac:dyDescent="0.2">
      <c r="A35" s="3">
        <v>8457</v>
      </c>
      <c r="B35" s="3" t="s">
        <v>43</v>
      </c>
      <c r="C35" s="3" t="s">
        <v>43</v>
      </c>
      <c r="D35" s="3" t="s">
        <v>7</v>
      </c>
      <c r="E35" s="3" t="str">
        <v>Truttikon</v>
      </c>
      <c r="G35" s="18">
        <v>1042</v>
      </c>
      <c r="H35" s="18" t="s">
        <v>4530</v>
      </c>
      <c r="J35" s="3" t="s">
        <v>4538</v>
      </c>
      <c r="K35" s="3" t="s">
        <v>4141</v>
      </c>
      <c r="L35" s="20">
        <v>10.139726027397261</v>
      </c>
    </row>
    <row r="36" spans="1:12" x14ac:dyDescent="0.2">
      <c r="A36" s="3">
        <v>8451</v>
      </c>
      <c r="B36" s="3" t="s">
        <v>44</v>
      </c>
      <c r="C36" s="3" t="s">
        <v>44</v>
      </c>
      <c r="D36" s="3" t="s">
        <v>7</v>
      </c>
      <c r="E36" s="3" t="str">
        <v>Volken</v>
      </c>
      <c r="G36" s="18">
        <v>1043</v>
      </c>
      <c r="H36" s="18" t="s">
        <v>4530</v>
      </c>
      <c r="J36" s="3" t="s">
        <v>4548</v>
      </c>
      <c r="K36" s="3" t="s">
        <v>3941</v>
      </c>
      <c r="L36" s="20">
        <v>3.2454794520547949</v>
      </c>
    </row>
    <row r="37" spans="1:12" x14ac:dyDescent="0.2">
      <c r="A37" s="3">
        <v>8453</v>
      </c>
      <c r="B37" s="3" t="s">
        <v>45</v>
      </c>
      <c r="C37" s="3" t="s">
        <v>44</v>
      </c>
      <c r="D37" s="3" t="s">
        <v>7</v>
      </c>
      <c r="E37" s="3" t="str">
        <v>Bachenbülach</v>
      </c>
      <c r="G37" s="18">
        <v>1044</v>
      </c>
      <c r="H37" s="18" t="s">
        <v>4530</v>
      </c>
      <c r="J37" s="3" t="s">
        <v>4561</v>
      </c>
      <c r="K37" s="3" t="s">
        <v>4441</v>
      </c>
      <c r="L37" s="20">
        <v>9.9986301369863018</v>
      </c>
    </row>
    <row r="38" spans="1:12" x14ac:dyDescent="0.2">
      <c r="A38" s="3">
        <v>8461</v>
      </c>
      <c r="B38" s="3" t="s">
        <v>46</v>
      </c>
      <c r="C38" s="3" t="s">
        <v>44</v>
      </c>
      <c r="D38" s="3" t="s">
        <v>7</v>
      </c>
      <c r="E38" s="3" t="str">
        <v>Bassersdorf</v>
      </c>
      <c r="G38" s="18">
        <v>1045</v>
      </c>
      <c r="H38" s="18" t="s">
        <v>4531</v>
      </c>
      <c r="J38" s="3" t="s">
        <v>4545</v>
      </c>
      <c r="K38" s="3" t="s">
        <v>367</v>
      </c>
      <c r="L38" s="20">
        <v>9.0753424657534243</v>
      </c>
    </row>
    <row r="39" spans="1:12" x14ac:dyDescent="0.2">
      <c r="A39" s="3">
        <v>8212</v>
      </c>
      <c r="B39" s="3" t="s">
        <v>47</v>
      </c>
      <c r="C39" s="3" t="s">
        <v>48</v>
      </c>
      <c r="D39" s="3" t="s">
        <v>7</v>
      </c>
      <c r="E39" s="3" t="str">
        <v>Bülach</v>
      </c>
      <c r="G39" s="18">
        <v>1046</v>
      </c>
      <c r="H39" s="18" t="s">
        <v>4530</v>
      </c>
      <c r="J39" s="3" t="s">
        <v>4540</v>
      </c>
      <c r="K39" s="3" t="s">
        <v>4177</v>
      </c>
      <c r="L39" s="20">
        <v>4.3654794520547942</v>
      </c>
    </row>
    <row r="40" spans="1:12" x14ac:dyDescent="0.2">
      <c r="A40" s="3">
        <v>8248</v>
      </c>
      <c r="B40" s="3" t="s">
        <v>49</v>
      </c>
      <c r="C40" s="3" t="s">
        <v>48</v>
      </c>
      <c r="D40" s="3" t="s">
        <v>7</v>
      </c>
      <c r="E40" s="3" t="str">
        <v>Dietlikon</v>
      </c>
      <c r="G40" s="18">
        <v>1047</v>
      </c>
      <c r="H40" s="18" t="s">
        <v>4530</v>
      </c>
      <c r="J40" s="3" t="s">
        <v>4550</v>
      </c>
      <c r="K40" s="3" t="s">
        <v>4584</v>
      </c>
      <c r="L40" s="20">
        <v>9.4005479452054779</v>
      </c>
    </row>
    <row r="41" spans="1:12" x14ac:dyDescent="0.2">
      <c r="A41" s="3">
        <v>8460</v>
      </c>
      <c r="B41" s="3" t="s">
        <v>50</v>
      </c>
      <c r="C41" s="3" t="s">
        <v>50</v>
      </c>
      <c r="D41" s="3" t="s">
        <v>7</v>
      </c>
      <c r="E41" s="3" t="str">
        <v>Eglisau</v>
      </c>
      <c r="G41" s="18">
        <v>1052</v>
      </c>
      <c r="H41" s="18" t="s">
        <v>4530</v>
      </c>
      <c r="J41" s="3" t="s">
        <v>4551</v>
      </c>
      <c r="K41" s="3" t="s">
        <v>4585</v>
      </c>
      <c r="L41" s="20">
        <v>9.3989041095890418</v>
      </c>
    </row>
    <row r="42" spans="1:12" x14ac:dyDescent="0.2">
      <c r="A42" s="3">
        <v>8464</v>
      </c>
      <c r="B42" s="3" t="s">
        <v>51</v>
      </c>
      <c r="C42" s="3" t="s">
        <v>50</v>
      </c>
      <c r="D42" s="3" t="s">
        <v>7</v>
      </c>
      <c r="E42" s="3" t="str">
        <v>Embrach</v>
      </c>
      <c r="G42" s="18">
        <v>1053</v>
      </c>
      <c r="H42" s="18" t="s">
        <v>4530</v>
      </c>
    </row>
    <row r="43" spans="1:12" x14ac:dyDescent="0.2">
      <c r="A43" s="3">
        <v>8475</v>
      </c>
      <c r="B43" s="3" t="s">
        <v>52</v>
      </c>
      <c r="C43" s="3" t="s">
        <v>52</v>
      </c>
      <c r="D43" s="3" t="s">
        <v>7</v>
      </c>
      <c r="E43" s="3" t="str">
        <v>Freienstein-Teufen</v>
      </c>
      <c r="G43" s="18">
        <v>1054</v>
      </c>
      <c r="H43" s="18" t="s">
        <v>4530</v>
      </c>
    </row>
    <row r="44" spans="1:12" x14ac:dyDescent="0.2">
      <c r="A44" s="3">
        <v>8462</v>
      </c>
      <c r="B44" s="3" t="s">
        <v>53</v>
      </c>
      <c r="C44" s="3" t="s">
        <v>53</v>
      </c>
      <c r="D44" s="3" t="s">
        <v>7</v>
      </c>
      <c r="E44" s="3" t="str">
        <v>Glattfelden</v>
      </c>
      <c r="G44" s="18">
        <v>1055</v>
      </c>
      <c r="H44" s="18" t="s">
        <v>4530</v>
      </c>
    </row>
    <row r="45" spans="1:12" x14ac:dyDescent="0.2">
      <c r="A45" s="3">
        <v>8478</v>
      </c>
      <c r="B45" s="3" t="s">
        <v>54</v>
      </c>
      <c r="C45" s="3" t="s">
        <v>54</v>
      </c>
      <c r="D45" s="3" t="s">
        <v>7</v>
      </c>
      <c r="E45" s="3" t="str">
        <v>Hochfelden</v>
      </c>
      <c r="G45" s="18">
        <v>1058</v>
      </c>
      <c r="H45" s="18" t="s">
        <v>4530</v>
      </c>
    </row>
    <row r="46" spans="1:12" x14ac:dyDescent="0.2">
      <c r="A46" s="3">
        <v>8465</v>
      </c>
      <c r="B46" s="3" t="s">
        <v>55</v>
      </c>
      <c r="C46" s="3" t="s">
        <v>56</v>
      </c>
      <c r="D46" s="3" t="s">
        <v>7</v>
      </c>
      <c r="E46" s="3" t="str">
        <v>Höri</v>
      </c>
      <c r="G46" s="18">
        <v>1059</v>
      </c>
      <c r="H46" s="18" t="s">
        <v>4530</v>
      </c>
    </row>
    <row r="47" spans="1:12" x14ac:dyDescent="0.2">
      <c r="A47" s="3">
        <v>8465</v>
      </c>
      <c r="B47" s="3" t="s">
        <v>57</v>
      </c>
      <c r="C47" s="3" t="s">
        <v>56</v>
      </c>
      <c r="D47" s="3" t="s">
        <v>7</v>
      </c>
      <c r="E47" s="3" t="str">
        <v>Hüntwangen</v>
      </c>
      <c r="G47" s="18">
        <v>1061</v>
      </c>
      <c r="H47" s="18" t="s">
        <v>4530</v>
      </c>
    </row>
    <row r="48" spans="1:12" x14ac:dyDescent="0.2">
      <c r="A48" s="3">
        <v>8466</v>
      </c>
      <c r="B48" s="3" t="s">
        <v>56</v>
      </c>
      <c r="C48" s="3" t="s">
        <v>56</v>
      </c>
      <c r="D48" s="3" t="s">
        <v>7</v>
      </c>
      <c r="E48" s="3" t="str">
        <v>Kloten</v>
      </c>
      <c r="G48" s="18">
        <v>1062</v>
      </c>
      <c r="H48" s="18" t="s">
        <v>4531</v>
      </c>
    </row>
    <row r="49" spans="1:8" x14ac:dyDescent="0.2">
      <c r="A49" s="3">
        <v>8467</v>
      </c>
      <c r="B49" s="3" t="s">
        <v>58</v>
      </c>
      <c r="C49" s="3" t="s">
        <v>58</v>
      </c>
      <c r="D49" s="3" t="s">
        <v>7</v>
      </c>
      <c r="E49" s="3" t="str">
        <v>Lufingen</v>
      </c>
      <c r="G49" s="18">
        <v>1063</v>
      </c>
      <c r="H49" s="18" t="s">
        <v>4531</v>
      </c>
    </row>
    <row r="50" spans="1:8" x14ac:dyDescent="0.2">
      <c r="A50" s="3">
        <v>8459</v>
      </c>
      <c r="B50" s="3" t="s">
        <v>59</v>
      </c>
      <c r="C50" s="3" t="s">
        <v>59</v>
      </c>
      <c r="D50" s="3" t="s">
        <v>7</v>
      </c>
      <c r="E50" s="3" t="str">
        <v>Nürensdorf</v>
      </c>
      <c r="G50" s="18">
        <v>1066</v>
      </c>
      <c r="H50" s="18" t="s">
        <v>4530</v>
      </c>
    </row>
    <row r="51" spans="1:8" x14ac:dyDescent="0.2">
      <c r="A51" s="3">
        <v>8184</v>
      </c>
      <c r="B51" s="3" t="s">
        <v>60</v>
      </c>
      <c r="C51" s="3" t="s">
        <v>60</v>
      </c>
      <c r="D51" s="3" t="s">
        <v>7</v>
      </c>
      <c r="E51" s="3" t="str">
        <v>Oberembrach</v>
      </c>
      <c r="G51" s="18">
        <v>1068</v>
      </c>
      <c r="H51" s="18" t="s">
        <v>4530</v>
      </c>
    </row>
    <row r="52" spans="1:8" x14ac:dyDescent="0.2">
      <c r="A52" s="3">
        <v>8303</v>
      </c>
      <c r="B52" s="3" t="s">
        <v>61</v>
      </c>
      <c r="C52" s="3" t="s">
        <v>61</v>
      </c>
      <c r="D52" s="3" t="s">
        <v>7</v>
      </c>
      <c r="E52" s="3" t="str">
        <v>Opfikon</v>
      </c>
      <c r="G52" s="18">
        <v>1070</v>
      </c>
      <c r="H52" s="18" t="s">
        <v>4530</v>
      </c>
    </row>
    <row r="53" spans="1:8" x14ac:dyDescent="0.2">
      <c r="A53" s="3">
        <v>8180</v>
      </c>
      <c r="B53" s="3" t="s">
        <v>62</v>
      </c>
      <c r="C53" s="3" t="s">
        <v>62</v>
      </c>
      <c r="D53" s="3" t="s">
        <v>7</v>
      </c>
      <c r="E53" s="3" t="str">
        <v>Rafz</v>
      </c>
      <c r="G53" s="18">
        <v>1071</v>
      </c>
      <c r="H53" s="18" t="s">
        <v>4530</v>
      </c>
    </row>
    <row r="54" spans="1:8" x14ac:dyDescent="0.2">
      <c r="A54" s="3">
        <v>8305</v>
      </c>
      <c r="B54" s="3" t="s">
        <v>63</v>
      </c>
      <c r="C54" s="3" t="s">
        <v>63</v>
      </c>
      <c r="D54" s="3" t="s">
        <v>7</v>
      </c>
      <c r="E54" s="3" t="str">
        <v>Rorbas</v>
      </c>
      <c r="G54" s="18">
        <v>1072</v>
      </c>
      <c r="H54" s="18" t="s">
        <v>4530</v>
      </c>
    </row>
    <row r="55" spans="1:8" x14ac:dyDescent="0.2">
      <c r="A55" s="3">
        <v>8193</v>
      </c>
      <c r="B55" s="3" t="s">
        <v>64</v>
      </c>
      <c r="C55" s="3" t="s">
        <v>64</v>
      </c>
      <c r="D55" s="3" t="s">
        <v>7</v>
      </c>
      <c r="E55" s="3" t="str">
        <v>Wallisellen</v>
      </c>
      <c r="G55" s="18">
        <v>1073</v>
      </c>
      <c r="H55" s="18" t="s">
        <v>4530</v>
      </c>
    </row>
    <row r="56" spans="1:8" x14ac:dyDescent="0.2">
      <c r="A56" s="3">
        <v>8424</v>
      </c>
      <c r="B56" s="3" t="s">
        <v>65</v>
      </c>
      <c r="C56" s="3" t="s">
        <v>65</v>
      </c>
      <c r="D56" s="3" t="s">
        <v>7</v>
      </c>
      <c r="E56" s="3" t="str">
        <v>Wasterkingen</v>
      </c>
      <c r="G56" s="18">
        <v>1076</v>
      </c>
      <c r="H56" s="18" t="s">
        <v>4530</v>
      </c>
    </row>
    <row r="57" spans="1:8" x14ac:dyDescent="0.2">
      <c r="A57" s="3">
        <v>8427</v>
      </c>
      <c r="B57" s="3" t="s">
        <v>66</v>
      </c>
      <c r="C57" s="3" t="s">
        <v>67</v>
      </c>
      <c r="D57" s="3" t="s">
        <v>7</v>
      </c>
      <c r="E57" s="3" t="str">
        <v>Wil (ZH)</v>
      </c>
      <c r="G57" s="18">
        <v>1077</v>
      </c>
      <c r="H57" s="18" t="s">
        <v>4530</v>
      </c>
    </row>
    <row r="58" spans="1:8" x14ac:dyDescent="0.2">
      <c r="A58" s="3">
        <v>8428</v>
      </c>
      <c r="B58" s="3" t="s">
        <v>68</v>
      </c>
      <c r="C58" s="3" t="s">
        <v>67</v>
      </c>
      <c r="D58" s="3" t="s">
        <v>7</v>
      </c>
      <c r="E58" s="3" t="str">
        <v>Winkel</v>
      </c>
      <c r="G58" s="18">
        <v>1078</v>
      </c>
      <c r="H58" s="18" t="s">
        <v>4530</v>
      </c>
    </row>
    <row r="59" spans="1:8" x14ac:dyDescent="0.2">
      <c r="A59" s="3">
        <v>8192</v>
      </c>
      <c r="B59" s="3" t="s">
        <v>69</v>
      </c>
      <c r="C59" s="3" t="s">
        <v>69</v>
      </c>
      <c r="D59" s="3" t="s">
        <v>7</v>
      </c>
      <c r="E59" s="3" t="str">
        <v>Bachs</v>
      </c>
      <c r="G59" s="18">
        <v>1080</v>
      </c>
      <c r="H59" s="18" t="s">
        <v>4530</v>
      </c>
    </row>
    <row r="60" spans="1:8" x14ac:dyDescent="0.2">
      <c r="A60" s="3">
        <v>8192</v>
      </c>
      <c r="B60" s="3" t="s">
        <v>70</v>
      </c>
      <c r="C60" s="3" t="s">
        <v>69</v>
      </c>
      <c r="D60" s="3" t="s">
        <v>7</v>
      </c>
      <c r="E60" s="3" t="str">
        <v>Boppelsen</v>
      </c>
      <c r="G60" s="18">
        <v>1081</v>
      </c>
      <c r="H60" s="18" t="s">
        <v>4530</v>
      </c>
    </row>
    <row r="61" spans="1:8" x14ac:dyDescent="0.2">
      <c r="A61" s="3">
        <v>8182</v>
      </c>
      <c r="B61" s="3" t="s">
        <v>71</v>
      </c>
      <c r="C61" s="3" t="s">
        <v>71</v>
      </c>
      <c r="D61" s="3" t="s">
        <v>7</v>
      </c>
      <c r="E61" s="3" t="str">
        <v>Buchs (ZH)</v>
      </c>
      <c r="G61" s="18">
        <v>1082</v>
      </c>
      <c r="H61" s="18" t="s">
        <v>4530</v>
      </c>
    </row>
    <row r="62" spans="1:8" x14ac:dyDescent="0.2">
      <c r="A62" s="3">
        <v>8181</v>
      </c>
      <c r="B62" s="3" t="s">
        <v>72</v>
      </c>
      <c r="C62" s="3" t="s">
        <v>72</v>
      </c>
      <c r="D62" s="3" t="s">
        <v>7</v>
      </c>
      <c r="E62" s="3" t="str">
        <v>Dällikon</v>
      </c>
      <c r="G62" s="18">
        <v>1083</v>
      </c>
      <c r="H62" s="18" t="s">
        <v>4530</v>
      </c>
    </row>
    <row r="63" spans="1:8" x14ac:dyDescent="0.2">
      <c r="A63" s="3">
        <v>8194</v>
      </c>
      <c r="B63" s="3" t="s">
        <v>73</v>
      </c>
      <c r="C63" s="3" t="s">
        <v>73</v>
      </c>
      <c r="D63" s="3" t="s">
        <v>7</v>
      </c>
      <c r="E63" s="3" t="str">
        <v>Dänikon</v>
      </c>
      <c r="G63" s="18">
        <v>1084</v>
      </c>
      <c r="H63" s="18" t="s">
        <v>4530</v>
      </c>
    </row>
    <row r="64" spans="1:8" x14ac:dyDescent="0.2">
      <c r="A64" s="3">
        <v>8302</v>
      </c>
      <c r="B64" s="3" t="s">
        <v>74</v>
      </c>
      <c r="C64" s="3" t="s">
        <v>74</v>
      </c>
      <c r="D64" s="3" t="s">
        <v>7</v>
      </c>
      <c r="E64" s="3" t="str">
        <v>Dielsdorf</v>
      </c>
      <c r="G64" s="18">
        <v>1085</v>
      </c>
      <c r="H64" s="18" t="s">
        <v>4530</v>
      </c>
    </row>
    <row r="65" spans="1:8" x14ac:dyDescent="0.2">
      <c r="A65" s="3">
        <v>8426</v>
      </c>
      <c r="B65" s="3" t="s">
        <v>75</v>
      </c>
      <c r="C65" s="3" t="s">
        <v>75</v>
      </c>
      <c r="D65" s="3" t="s">
        <v>7</v>
      </c>
      <c r="E65" s="3" t="str">
        <v>Hüttikon</v>
      </c>
      <c r="G65" s="18">
        <v>1088</v>
      </c>
      <c r="H65" s="18" t="s">
        <v>4530</v>
      </c>
    </row>
    <row r="66" spans="1:8" x14ac:dyDescent="0.2">
      <c r="A66" s="3">
        <v>8309</v>
      </c>
      <c r="B66" s="3" t="s">
        <v>76</v>
      </c>
      <c r="C66" s="3" t="s">
        <v>76</v>
      </c>
      <c r="D66" s="3" t="s">
        <v>7</v>
      </c>
      <c r="E66" s="3" t="str">
        <v>Neerach</v>
      </c>
      <c r="G66" s="18">
        <v>1090</v>
      </c>
      <c r="H66" s="18" t="s">
        <v>4530</v>
      </c>
    </row>
    <row r="67" spans="1:8" x14ac:dyDescent="0.2">
      <c r="A67" s="3">
        <v>8425</v>
      </c>
      <c r="B67" s="3" t="s">
        <v>77</v>
      </c>
      <c r="C67" s="3" t="s">
        <v>77</v>
      </c>
      <c r="D67" s="3" t="s">
        <v>7</v>
      </c>
      <c r="E67" s="3" t="str">
        <v>Niederglatt</v>
      </c>
      <c r="G67" s="18">
        <v>1091</v>
      </c>
      <c r="H67" s="18" t="s">
        <v>4530</v>
      </c>
    </row>
    <row r="68" spans="1:8" x14ac:dyDescent="0.2">
      <c r="A68" s="3">
        <v>8152</v>
      </c>
      <c r="B68" s="3" t="s">
        <v>78</v>
      </c>
      <c r="C68" s="3" t="s">
        <v>79</v>
      </c>
      <c r="D68" s="3" t="s">
        <v>7</v>
      </c>
      <c r="E68" s="3" t="str">
        <v>Niederhasli</v>
      </c>
      <c r="G68" s="18">
        <v>1092</v>
      </c>
      <c r="H68" s="18" t="s">
        <v>4530</v>
      </c>
    </row>
    <row r="69" spans="1:8" x14ac:dyDescent="0.2">
      <c r="A69" s="3">
        <v>8152</v>
      </c>
      <c r="B69" s="3" t="s">
        <v>79</v>
      </c>
      <c r="C69" s="3" t="s">
        <v>79</v>
      </c>
      <c r="D69" s="3" t="s">
        <v>7</v>
      </c>
      <c r="E69" s="3" t="str">
        <v>Niederweningen</v>
      </c>
      <c r="G69" s="18">
        <v>1093</v>
      </c>
      <c r="H69" s="18" t="s">
        <v>4530</v>
      </c>
    </row>
    <row r="70" spans="1:8" x14ac:dyDescent="0.2">
      <c r="A70" s="3">
        <v>8152</v>
      </c>
      <c r="B70" s="3" t="s">
        <v>80</v>
      </c>
      <c r="C70" s="3" t="s">
        <v>79</v>
      </c>
      <c r="D70" s="3" t="s">
        <v>7</v>
      </c>
      <c r="E70" s="3" t="str">
        <v>Oberglatt</v>
      </c>
      <c r="G70" s="18">
        <v>1094</v>
      </c>
      <c r="H70" s="18" t="s">
        <v>4530</v>
      </c>
    </row>
    <row r="71" spans="1:8" x14ac:dyDescent="0.2">
      <c r="A71" s="3">
        <v>8197</v>
      </c>
      <c r="B71" s="3" t="s">
        <v>81</v>
      </c>
      <c r="C71" s="3" t="s">
        <v>81</v>
      </c>
      <c r="D71" s="3" t="s">
        <v>7</v>
      </c>
      <c r="E71" s="3" t="str">
        <v>Oberweningen</v>
      </c>
      <c r="G71" s="18">
        <v>1095</v>
      </c>
      <c r="H71" s="18" t="s">
        <v>4530</v>
      </c>
    </row>
    <row r="72" spans="1:8" x14ac:dyDescent="0.2">
      <c r="A72" s="3">
        <v>8427</v>
      </c>
      <c r="B72" s="3" t="s">
        <v>82</v>
      </c>
      <c r="C72" s="3" t="s">
        <v>82</v>
      </c>
      <c r="D72" s="3" t="s">
        <v>7</v>
      </c>
      <c r="E72" s="3" t="str">
        <v>Otelfingen</v>
      </c>
      <c r="G72" s="18">
        <v>1096</v>
      </c>
      <c r="H72" s="18" t="s">
        <v>4530</v>
      </c>
    </row>
    <row r="73" spans="1:8" x14ac:dyDescent="0.2">
      <c r="A73" s="3">
        <v>8304</v>
      </c>
      <c r="B73" s="3" t="s">
        <v>83</v>
      </c>
      <c r="C73" s="3" t="s">
        <v>83</v>
      </c>
      <c r="D73" s="3" t="s">
        <v>7</v>
      </c>
      <c r="E73" s="3" t="str">
        <v>Regensberg</v>
      </c>
      <c r="G73" s="18">
        <v>1097</v>
      </c>
      <c r="H73" s="18" t="s">
        <v>4530</v>
      </c>
    </row>
    <row r="74" spans="1:8" x14ac:dyDescent="0.2">
      <c r="A74" s="3">
        <v>8195</v>
      </c>
      <c r="B74" s="3" t="s">
        <v>84</v>
      </c>
      <c r="C74" s="3" t="s">
        <v>84</v>
      </c>
      <c r="D74" s="3" t="s">
        <v>7</v>
      </c>
      <c r="E74" s="3" t="str">
        <v>Regensdorf</v>
      </c>
      <c r="G74" s="18">
        <v>1098</v>
      </c>
      <c r="H74" s="18" t="s">
        <v>4530</v>
      </c>
    </row>
    <row r="75" spans="1:8" x14ac:dyDescent="0.2">
      <c r="A75" s="3">
        <v>8196</v>
      </c>
      <c r="B75" s="3" t="s">
        <v>85</v>
      </c>
      <c r="C75" s="3" t="s">
        <v>86</v>
      </c>
      <c r="D75" s="3" t="s">
        <v>7</v>
      </c>
      <c r="E75" s="3" t="str">
        <v>Rümlang</v>
      </c>
      <c r="G75" s="18">
        <v>1110</v>
      </c>
      <c r="H75" s="18" t="s">
        <v>4530</v>
      </c>
    </row>
    <row r="76" spans="1:8" x14ac:dyDescent="0.2">
      <c r="A76" s="3">
        <v>8185</v>
      </c>
      <c r="B76" s="3" t="s">
        <v>87</v>
      </c>
      <c r="C76" s="3" t="s">
        <v>87</v>
      </c>
      <c r="D76" s="3" t="s">
        <v>7</v>
      </c>
      <c r="E76" s="3" t="str">
        <v>Schleinikon</v>
      </c>
      <c r="G76" s="18">
        <v>1112</v>
      </c>
      <c r="H76" s="18" t="s">
        <v>4530</v>
      </c>
    </row>
    <row r="77" spans="1:8" x14ac:dyDescent="0.2">
      <c r="A77" s="3">
        <v>8164</v>
      </c>
      <c r="B77" s="3" t="s">
        <v>88</v>
      </c>
      <c r="C77" s="3" t="s">
        <v>88</v>
      </c>
      <c r="D77" s="3" t="s">
        <v>7</v>
      </c>
      <c r="E77" s="3" t="str">
        <v>Schöfflisdorf</v>
      </c>
      <c r="G77" s="18">
        <v>1113</v>
      </c>
      <c r="H77" s="18" t="s">
        <v>4530</v>
      </c>
    </row>
    <row r="78" spans="1:8" x14ac:dyDescent="0.2">
      <c r="A78" s="3">
        <v>8113</v>
      </c>
      <c r="B78" s="3" t="s">
        <v>89</v>
      </c>
      <c r="C78" s="3" t="s">
        <v>89</v>
      </c>
      <c r="D78" s="3" t="s">
        <v>7</v>
      </c>
      <c r="E78" s="3" t="str">
        <v>Stadel</v>
      </c>
      <c r="G78" s="18">
        <v>1114</v>
      </c>
      <c r="H78" s="18" t="s">
        <v>4530</v>
      </c>
    </row>
    <row r="79" spans="1:8" x14ac:dyDescent="0.2">
      <c r="A79" s="3">
        <v>8107</v>
      </c>
      <c r="B79" s="3" t="s">
        <v>90</v>
      </c>
      <c r="C79" s="3" t="s">
        <v>91</v>
      </c>
      <c r="D79" s="3" t="s">
        <v>7</v>
      </c>
      <c r="E79" s="3" t="str">
        <v>Steinmaur</v>
      </c>
      <c r="G79" s="18">
        <v>1115</v>
      </c>
      <c r="H79" s="18" t="s">
        <v>4530</v>
      </c>
    </row>
    <row r="80" spans="1:8" x14ac:dyDescent="0.2">
      <c r="A80" s="3">
        <v>8108</v>
      </c>
      <c r="B80" s="3" t="s">
        <v>92</v>
      </c>
      <c r="C80" s="3" t="s">
        <v>92</v>
      </c>
      <c r="D80" s="3" t="s">
        <v>7</v>
      </c>
      <c r="E80" s="3" t="str">
        <v>Weiach</v>
      </c>
      <c r="G80" s="18">
        <v>1116</v>
      </c>
      <c r="H80" s="18" t="s">
        <v>4530</v>
      </c>
    </row>
    <row r="81" spans="1:8" x14ac:dyDescent="0.2">
      <c r="A81" s="3">
        <v>8114</v>
      </c>
      <c r="B81" s="3" t="s">
        <v>93</v>
      </c>
      <c r="C81" s="3" t="s">
        <v>94</v>
      </c>
      <c r="D81" s="3" t="s">
        <v>7</v>
      </c>
      <c r="E81" s="3" t="str">
        <v>Bäretswil</v>
      </c>
      <c r="G81" s="18">
        <v>1117</v>
      </c>
      <c r="H81" s="18" t="s">
        <v>4530</v>
      </c>
    </row>
    <row r="82" spans="1:8" x14ac:dyDescent="0.2">
      <c r="A82" s="3">
        <v>8157</v>
      </c>
      <c r="B82" s="3" t="s">
        <v>95</v>
      </c>
      <c r="C82" s="3" t="s">
        <v>95</v>
      </c>
      <c r="D82" s="3" t="s">
        <v>7</v>
      </c>
      <c r="E82" s="3" t="str">
        <v>Bubikon</v>
      </c>
      <c r="G82" s="18">
        <v>1121</v>
      </c>
      <c r="H82" s="18" t="s">
        <v>4530</v>
      </c>
    </row>
    <row r="83" spans="1:8" x14ac:dyDescent="0.2">
      <c r="A83" s="3">
        <v>8115</v>
      </c>
      <c r="B83" s="3" t="s">
        <v>96</v>
      </c>
      <c r="C83" s="3" t="s">
        <v>96</v>
      </c>
      <c r="D83" s="3" t="s">
        <v>7</v>
      </c>
      <c r="E83" s="3" t="str">
        <v>Dürnten</v>
      </c>
      <c r="G83" s="18">
        <v>1122</v>
      </c>
      <c r="H83" s="18" t="s">
        <v>4530</v>
      </c>
    </row>
    <row r="84" spans="1:8" x14ac:dyDescent="0.2">
      <c r="A84" s="3">
        <v>8173</v>
      </c>
      <c r="B84" s="3" t="s">
        <v>97</v>
      </c>
      <c r="C84" s="3" t="s">
        <v>97</v>
      </c>
      <c r="D84" s="3" t="s">
        <v>7</v>
      </c>
      <c r="E84" s="3" t="str">
        <v>Fischenthal</v>
      </c>
      <c r="G84" s="18">
        <v>1123</v>
      </c>
      <c r="H84" s="18" t="s">
        <v>4530</v>
      </c>
    </row>
    <row r="85" spans="1:8" x14ac:dyDescent="0.2">
      <c r="A85" s="3">
        <v>8172</v>
      </c>
      <c r="B85" s="3" t="s">
        <v>98</v>
      </c>
      <c r="C85" s="3" t="s">
        <v>99</v>
      </c>
      <c r="D85" s="3" t="s">
        <v>7</v>
      </c>
      <c r="E85" s="3" t="str">
        <v>Gossau (ZH)</v>
      </c>
      <c r="G85" s="18">
        <v>1124</v>
      </c>
      <c r="H85" s="18" t="s">
        <v>4530</v>
      </c>
    </row>
    <row r="86" spans="1:8" x14ac:dyDescent="0.2">
      <c r="A86" s="3">
        <v>8155</v>
      </c>
      <c r="B86" s="3" t="s">
        <v>100</v>
      </c>
      <c r="C86" s="3" t="s">
        <v>100</v>
      </c>
      <c r="D86" s="3" t="s">
        <v>7</v>
      </c>
      <c r="E86" s="3" t="str">
        <v>Grüningen</v>
      </c>
      <c r="G86" s="18">
        <v>1125</v>
      </c>
      <c r="H86" s="18" t="s">
        <v>4530</v>
      </c>
    </row>
    <row r="87" spans="1:8" x14ac:dyDescent="0.2">
      <c r="A87" s="3">
        <v>8155</v>
      </c>
      <c r="B87" s="3" t="s">
        <v>101</v>
      </c>
      <c r="C87" s="3" t="s">
        <v>100</v>
      </c>
      <c r="D87" s="3" t="s">
        <v>7</v>
      </c>
      <c r="E87" s="3" t="str">
        <v>Hinwil</v>
      </c>
      <c r="G87" s="18">
        <v>1126</v>
      </c>
      <c r="H87" s="18" t="s">
        <v>4530</v>
      </c>
    </row>
    <row r="88" spans="1:8" x14ac:dyDescent="0.2">
      <c r="A88" s="3">
        <v>8156</v>
      </c>
      <c r="B88" s="3" t="s">
        <v>102</v>
      </c>
      <c r="C88" s="3" t="s">
        <v>100</v>
      </c>
      <c r="D88" s="3" t="s">
        <v>7</v>
      </c>
      <c r="E88" s="3" t="str">
        <v>Rüti (ZH)</v>
      </c>
      <c r="G88" s="18">
        <v>1127</v>
      </c>
      <c r="H88" s="18" t="s">
        <v>4530</v>
      </c>
    </row>
    <row r="89" spans="1:8" x14ac:dyDescent="0.2">
      <c r="A89" s="3">
        <v>8166</v>
      </c>
      <c r="B89" s="3" t="s">
        <v>103</v>
      </c>
      <c r="C89" s="3" t="s">
        <v>103</v>
      </c>
      <c r="D89" s="3" t="s">
        <v>7</v>
      </c>
      <c r="E89" s="3" t="str">
        <v>Seegräben</v>
      </c>
      <c r="G89" s="18">
        <v>1128</v>
      </c>
      <c r="H89" s="18" t="s">
        <v>4530</v>
      </c>
    </row>
    <row r="90" spans="1:8" x14ac:dyDescent="0.2">
      <c r="A90" s="3">
        <v>8154</v>
      </c>
      <c r="B90" s="3" t="s">
        <v>104</v>
      </c>
      <c r="C90" s="3" t="s">
        <v>105</v>
      </c>
      <c r="D90" s="3" t="s">
        <v>7</v>
      </c>
      <c r="E90" s="3" t="str">
        <v>Wald (ZH)</v>
      </c>
      <c r="G90" s="18">
        <v>1131</v>
      </c>
      <c r="H90" s="18" t="s">
        <v>4530</v>
      </c>
    </row>
    <row r="91" spans="1:8" x14ac:dyDescent="0.2">
      <c r="A91" s="3">
        <v>8165</v>
      </c>
      <c r="B91" s="3" t="s">
        <v>106</v>
      </c>
      <c r="C91" s="3" t="s">
        <v>106</v>
      </c>
      <c r="D91" s="3" t="s">
        <v>7</v>
      </c>
      <c r="E91" s="3" t="str">
        <v>Wetzikon (ZH)</v>
      </c>
      <c r="G91" s="18">
        <v>1132</v>
      </c>
      <c r="H91" s="18" t="s">
        <v>4530</v>
      </c>
    </row>
    <row r="92" spans="1:8" x14ac:dyDescent="0.2">
      <c r="A92" s="3">
        <v>8112</v>
      </c>
      <c r="B92" s="3" t="s">
        <v>107</v>
      </c>
      <c r="C92" s="3" t="s">
        <v>107</v>
      </c>
      <c r="D92" s="3" t="s">
        <v>7</v>
      </c>
      <c r="E92" s="3" t="str">
        <v>Adliswil</v>
      </c>
      <c r="G92" s="18">
        <v>1134</v>
      </c>
      <c r="H92" s="18" t="s">
        <v>4530</v>
      </c>
    </row>
    <row r="93" spans="1:8" x14ac:dyDescent="0.2">
      <c r="A93" s="3">
        <v>8158</v>
      </c>
      <c r="B93" s="3" t="s">
        <v>108</v>
      </c>
      <c r="C93" s="3" t="s">
        <v>108</v>
      </c>
      <c r="D93" s="3" t="s">
        <v>7</v>
      </c>
      <c r="E93" s="3" t="str">
        <v>Kilchberg (ZH)</v>
      </c>
      <c r="G93" s="18">
        <v>1135</v>
      </c>
      <c r="H93" s="18" t="s">
        <v>4530</v>
      </c>
    </row>
    <row r="94" spans="1:8" x14ac:dyDescent="0.2">
      <c r="A94" s="3">
        <v>8105</v>
      </c>
      <c r="B94" s="3" t="s">
        <v>109</v>
      </c>
      <c r="C94" s="3" t="s">
        <v>109</v>
      </c>
      <c r="D94" s="3" t="s">
        <v>7</v>
      </c>
      <c r="E94" s="3" t="str">
        <v>Langnau am Albis</v>
      </c>
      <c r="G94" s="18">
        <v>1136</v>
      </c>
      <c r="H94" s="18" t="s">
        <v>4530</v>
      </c>
    </row>
    <row r="95" spans="1:8" x14ac:dyDescent="0.2">
      <c r="A95" s="3">
        <v>8105</v>
      </c>
      <c r="B95" s="3" t="s">
        <v>110</v>
      </c>
      <c r="C95" s="3" t="s">
        <v>109</v>
      </c>
      <c r="D95" s="3" t="s">
        <v>7</v>
      </c>
      <c r="E95" s="3" t="str">
        <v>Oberrieden</v>
      </c>
      <c r="G95" s="18">
        <v>1141</v>
      </c>
      <c r="H95" s="18" t="s">
        <v>4530</v>
      </c>
    </row>
    <row r="96" spans="1:8" x14ac:dyDescent="0.2">
      <c r="A96" s="3">
        <v>8106</v>
      </c>
      <c r="B96" s="3" t="s">
        <v>111</v>
      </c>
      <c r="C96" s="3" t="s">
        <v>109</v>
      </c>
      <c r="D96" s="3" t="s">
        <v>7</v>
      </c>
      <c r="E96" s="3" t="str">
        <v>Richterswil</v>
      </c>
      <c r="G96" s="18">
        <v>1142</v>
      </c>
      <c r="H96" s="18" t="s">
        <v>4530</v>
      </c>
    </row>
    <row r="97" spans="1:8" x14ac:dyDescent="0.2">
      <c r="A97" s="3">
        <v>8153</v>
      </c>
      <c r="B97" s="3" t="s">
        <v>112</v>
      </c>
      <c r="C97" s="3" t="s">
        <v>112</v>
      </c>
      <c r="D97" s="3" t="s">
        <v>7</v>
      </c>
      <c r="E97" s="3" t="str">
        <v>Rüschlikon</v>
      </c>
      <c r="G97" s="18">
        <v>1143</v>
      </c>
      <c r="H97" s="18" t="s">
        <v>4530</v>
      </c>
    </row>
    <row r="98" spans="1:8" x14ac:dyDescent="0.2">
      <c r="A98" s="3">
        <v>8165</v>
      </c>
      <c r="B98" s="3" t="s">
        <v>113</v>
      </c>
      <c r="C98" s="3" t="s">
        <v>113</v>
      </c>
      <c r="D98" s="3" t="s">
        <v>7</v>
      </c>
      <c r="E98" s="3" t="str">
        <v>Thalwil</v>
      </c>
      <c r="G98" s="18">
        <v>1144</v>
      </c>
      <c r="H98" s="18" t="s">
        <v>4530</v>
      </c>
    </row>
    <row r="99" spans="1:8" x14ac:dyDescent="0.2">
      <c r="A99" s="3">
        <v>8165</v>
      </c>
      <c r="B99" s="3" t="s">
        <v>114</v>
      </c>
      <c r="C99" s="3" t="s">
        <v>114</v>
      </c>
      <c r="D99" s="3" t="s">
        <v>7</v>
      </c>
      <c r="E99" s="3" t="str">
        <v>Erlenbach (ZH)</v>
      </c>
      <c r="G99" s="18">
        <v>1145</v>
      </c>
      <c r="H99" s="18" t="s">
        <v>4530</v>
      </c>
    </row>
    <row r="100" spans="1:8" x14ac:dyDescent="0.2">
      <c r="A100" s="3">
        <v>8174</v>
      </c>
      <c r="B100" s="3" t="s">
        <v>115</v>
      </c>
      <c r="C100" s="3" t="s">
        <v>116</v>
      </c>
      <c r="D100" s="3" t="s">
        <v>7</v>
      </c>
      <c r="E100" s="3" t="str">
        <v>Herrliberg</v>
      </c>
      <c r="G100" s="18">
        <v>1146</v>
      </c>
      <c r="H100" s="18" t="s">
        <v>4530</v>
      </c>
    </row>
    <row r="101" spans="1:8" x14ac:dyDescent="0.2">
      <c r="A101" s="3">
        <v>8175</v>
      </c>
      <c r="B101" s="3" t="s">
        <v>117</v>
      </c>
      <c r="C101" s="3" t="s">
        <v>116</v>
      </c>
      <c r="D101" s="3" t="s">
        <v>7</v>
      </c>
      <c r="E101" s="3" t="str">
        <v>Hombrechtikon</v>
      </c>
      <c r="G101" s="18">
        <v>1147</v>
      </c>
      <c r="H101" s="18" t="s">
        <v>4530</v>
      </c>
    </row>
    <row r="102" spans="1:8" x14ac:dyDescent="0.2">
      <c r="A102" s="3">
        <v>8162</v>
      </c>
      <c r="B102" s="3" t="s">
        <v>118</v>
      </c>
      <c r="C102" s="3" t="s">
        <v>118</v>
      </c>
      <c r="D102" s="3" t="s">
        <v>7</v>
      </c>
      <c r="E102" s="3" t="str">
        <v>Küsnacht (ZH)</v>
      </c>
      <c r="G102" s="18">
        <v>1148</v>
      </c>
      <c r="H102" s="18" t="s">
        <v>4530</v>
      </c>
    </row>
    <row r="103" spans="1:8" x14ac:dyDescent="0.2">
      <c r="A103" s="3">
        <v>8162</v>
      </c>
      <c r="B103" s="3" t="s">
        <v>119</v>
      </c>
      <c r="C103" s="3" t="s">
        <v>118</v>
      </c>
      <c r="D103" s="3" t="s">
        <v>7</v>
      </c>
      <c r="E103" s="3" t="str">
        <v>Männedorf</v>
      </c>
      <c r="G103" s="18">
        <v>1149</v>
      </c>
      <c r="H103" s="18" t="s">
        <v>4530</v>
      </c>
    </row>
    <row r="104" spans="1:8" x14ac:dyDescent="0.2">
      <c r="A104" s="3">
        <v>8187</v>
      </c>
      <c r="B104" s="3" t="s">
        <v>120</v>
      </c>
      <c r="C104" s="3" t="s">
        <v>120</v>
      </c>
      <c r="D104" s="3" t="s">
        <v>7</v>
      </c>
      <c r="E104" s="3" t="str">
        <v>Meilen</v>
      </c>
      <c r="G104" s="18">
        <v>1162</v>
      </c>
      <c r="H104" s="18" t="s">
        <v>4530</v>
      </c>
    </row>
    <row r="105" spans="1:8" x14ac:dyDescent="0.2">
      <c r="A105" s="3">
        <v>8344</v>
      </c>
      <c r="B105" s="3" t="s">
        <v>121</v>
      </c>
      <c r="C105" s="3" t="s">
        <v>121</v>
      </c>
      <c r="D105" s="3" t="s">
        <v>7</v>
      </c>
      <c r="E105" s="3" t="str">
        <v>Oetwil am See</v>
      </c>
      <c r="G105" s="18">
        <v>1163</v>
      </c>
      <c r="H105" s="18" t="s">
        <v>4530</v>
      </c>
    </row>
    <row r="106" spans="1:8" x14ac:dyDescent="0.2">
      <c r="A106" s="3">
        <v>8345</v>
      </c>
      <c r="B106" s="3" t="s">
        <v>122</v>
      </c>
      <c r="C106" s="3" t="s">
        <v>121</v>
      </c>
      <c r="D106" s="3" t="s">
        <v>7</v>
      </c>
      <c r="E106" s="3" t="str">
        <v>Stäfa</v>
      </c>
      <c r="G106" s="18">
        <v>1164</v>
      </c>
      <c r="H106" s="18" t="s">
        <v>4530</v>
      </c>
    </row>
    <row r="107" spans="1:8" x14ac:dyDescent="0.2">
      <c r="A107" s="3">
        <v>8608</v>
      </c>
      <c r="B107" s="3" t="s">
        <v>123</v>
      </c>
      <c r="C107" s="3" t="s">
        <v>123</v>
      </c>
      <c r="D107" s="3" t="s">
        <v>7</v>
      </c>
      <c r="E107" s="3" t="str">
        <v>Uetikon am See</v>
      </c>
      <c r="G107" s="18">
        <v>1165</v>
      </c>
      <c r="H107" s="18" t="s">
        <v>4530</v>
      </c>
    </row>
    <row r="108" spans="1:8" x14ac:dyDescent="0.2">
      <c r="A108" s="3">
        <v>8633</v>
      </c>
      <c r="B108" s="3" t="s">
        <v>124</v>
      </c>
      <c r="C108" s="3" t="s">
        <v>123</v>
      </c>
      <c r="D108" s="3" t="s">
        <v>7</v>
      </c>
      <c r="E108" s="3" t="str">
        <v>Zumikon</v>
      </c>
      <c r="G108" s="18">
        <v>1166</v>
      </c>
      <c r="H108" s="18" t="s">
        <v>4530</v>
      </c>
    </row>
    <row r="109" spans="1:8" x14ac:dyDescent="0.2">
      <c r="A109" s="3">
        <v>8632</v>
      </c>
      <c r="B109" s="3" t="s">
        <v>125</v>
      </c>
      <c r="C109" s="3" t="s">
        <v>126</v>
      </c>
      <c r="D109" s="3" t="s">
        <v>7</v>
      </c>
      <c r="E109" s="3" t="str">
        <v>Zollikon</v>
      </c>
      <c r="G109" s="18">
        <v>1167</v>
      </c>
      <c r="H109" s="18" t="s">
        <v>4530</v>
      </c>
    </row>
    <row r="110" spans="1:8" x14ac:dyDescent="0.2">
      <c r="A110" s="3">
        <v>8635</v>
      </c>
      <c r="B110" s="3" t="s">
        <v>126</v>
      </c>
      <c r="C110" s="3" t="s">
        <v>126</v>
      </c>
      <c r="D110" s="3" t="s">
        <v>7</v>
      </c>
      <c r="E110" s="3" t="str">
        <v>Fehraltorf</v>
      </c>
      <c r="G110" s="18">
        <v>1168</v>
      </c>
      <c r="H110" s="18" t="s">
        <v>4530</v>
      </c>
    </row>
    <row r="111" spans="1:8" x14ac:dyDescent="0.2">
      <c r="A111" s="3">
        <v>8496</v>
      </c>
      <c r="B111" s="3" t="s">
        <v>127</v>
      </c>
      <c r="C111" s="3" t="s">
        <v>128</v>
      </c>
      <c r="D111" s="3" t="s">
        <v>7</v>
      </c>
      <c r="E111" s="3" t="str">
        <v>Hittnau</v>
      </c>
      <c r="G111" s="18">
        <v>1169</v>
      </c>
      <c r="H111" s="18" t="s">
        <v>4530</v>
      </c>
    </row>
    <row r="112" spans="1:8" x14ac:dyDescent="0.2">
      <c r="A112" s="3">
        <v>8497</v>
      </c>
      <c r="B112" s="3" t="s">
        <v>128</v>
      </c>
      <c r="C112" s="3" t="s">
        <v>128</v>
      </c>
      <c r="D112" s="3" t="s">
        <v>7</v>
      </c>
      <c r="E112" s="3" t="str">
        <v>Lindau</v>
      </c>
      <c r="G112" s="18">
        <v>1170</v>
      </c>
      <c r="H112" s="18" t="s">
        <v>4530</v>
      </c>
    </row>
    <row r="113" spans="1:8" x14ac:dyDescent="0.2">
      <c r="A113" s="3">
        <v>8498</v>
      </c>
      <c r="B113" s="3" t="s">
        <v>129</v>
      </c>
      <c r="C113" s="3" t="s">
        <v>128</v>
      </c>
      <c r="D113" s="3" t="s">
        <v>7</v>
      </c>
      <c r="E113" s="3" t="str">
        <v>Pfäffikon</v>
      </c>
      <c r="G113" s="18">
        <v>1172</v>
      </c>
      <c r="H113" s="18" t="s">
        <v>4530</v>
      </c>
    </row>
    <row r="114" spans="1:8" x14ac:dyDescent="0.2">
      <c r="A114" s="3">
        <v>8614</v>
      </c>
      <c r="B114" s="3" t="s">
        <v>130</v>
      </c>
      <c r="C114" s="3" t="s">
        <v>131</v>
      </c>
      <c r="D114" s="3" t="s">
        <v>7</v>
      </c>
      <c r="E114" s="3" t="str">
        <v>Russikon</v>
      </c>
      <c r="G114" s="18">
        <v>1173</v>
      </c>
      <c r="H114" s="18" t="s">
        <v>4530</v>
      </c>
    </row>
    <row r="115" spans="1:8" x14ac:dyDescent="0.2">
      <c r="A115" s="3">
        <v>8624</v>
      </c>
      <c r="B115" s="3" t="s">
        <v>132</v>
      </c>
      <c r="C115" s="3" t="s">
        <v>131</v>
      </c>
      <c r="D115" s="3" t="s">
        <v>7</v>
      </c>
      <c r="E115" s="3" t="str">
        <v>Weisslingen</v>
      </c>
      <c r="G115" s="18">
        <v>1174</v>
      </c>
      <c r="H115" s="18" t="s">
        <v>4530</v>
      </c>
    </row>
    <row r="116" spans="1:8" x14ac:dyDescent="0.2">
      <c r="A116" s="3">
        <v>8625</v>
      </c>
      <c r="B116" s="3" t="s">
        <v>133</v>
      </c>
      <c r="C116" s="3" t="s">
        <v>131</v>
      </c>
      <c r="D116" s="3" t="s">
        <v>7</v>
      </c>
      <c r="E116" s="3" t="str">
        <v>Wila</v>
      </c>
      <c r="G116" s="18">
        <v>1175</v>
      </c>
      <c r="H116" s="18" t="s">
        <v>4530</v>
      </c>
    </row>
    <row r="117" spans="1:8" x14ac:dyDescent="0.2">
      <c r="A117" s="3">
        <v>8626</v>
      </c>
      <c r="B117" s="3" t="s">
        <v>134</v>
      </c>
      <c r="C117" s="3" t="s">
        <v>131</v>
      </c>
      <c r="D117" s="3" t="s">
        <v>7</v>
      </c>
      <c r="E117" s="3" t="str">
        <v>Wildberg</v>
      </c>
      <c r="G117" s="18">
        <v>1176</v>
      </c>
      <c r="H117" s="18" t="s">
        <v>4530</v>
      </c>
    </row>
    <row r="118" spans="1:8" x14ac:dyDescent="0.2">
      <c r="A118" s="3">
        <v>8627</v>
      </c>
      <c r="B118" s="3" t="s">
        <v>135</v>
      </c>
      <c r="C118" s="3" t="s">
        <v>135</v>
      </c>
      <c r="D118" s="3" t="s">
        <v>7</v>
      </c>
      <c r="E118" s="3" t="str">
        <v>Dübendorf</v>
      </c>
      <c r="G118" s="18">
        <v>1180</v>
      </c>
      <c r="H118" s="18" t="s">
        <v>4530</v>
      </c>
    </row>
    <row r="119" spans="1:8" x14ac:dyDescent="0.2">
      <c r="A119" s="3">
        <v>8340</v>
      </c>
      <c r="B119" s="3" t="s">
        <v>136</v>
      </c>
      <c r="C119" s="3" t="s">
        <v>136</v>
      </c>
      <c r="D119" s="3" t="s">
        <v>7</v>
      </c>
      <c r="E119" s="3" t="str">
        <v>Egg</v>
      </c>
      <c r="G119" s="18">
        <v>1182</v>
      </c>
      <c r="H119" s="18" t="s">
        <v>4532</v>
      </c>
    </row>
    <row r="120" spans="1:8" x14ac:dyDescent="0.2">
      <c r="A120" s="3">
        <v>8342</v>
      </c>
      <c r="B120" s="3" t="s">
        <v>137</v>
      </c>
      <c r="C120" s="3" t="s">
        <v>136</v>
      </c>
      <c r="D120" s="3" t="s">
        <v>7</v>
      </c>
      <c r="E120" s="3" t="str">
        <v>Fällanden</v>
      </c>
      <c r="G120" s="18">
        <v>1183</v>
      </c>
      <c r="H120" s="18" t="s">
        <v>4532</v>
      </c>
    </row>
    <row r="121" spans="1:8" x14ac:dyDescent="0.2">
      <c r="A121" s="3">
        <v>8630</v>
      </c>
      <c r="B121" s="3" t="s">
        <v>138</v>
      </c>
      <c r="C121" s="3" t="s">
        <v>139</v>
      </c>
      <c r="D121" s="3" t="s">
        <v>7</v>
      </c>
      <c r="E121" s="3" t="str">
        <v>Greifensee</v>
      </c>
      <c r="G121" s="18">
        <v>1184</v>
      </c>
      <c r="H121" s="18" t="s">
        <v>4532</v>
      </c>
    </row>
    <row r="122" spans="1:8" x14ac:dyDescent="0.2">
      <c r="A122" s="3">
        <v>8607</v>
      </c>
      <c r="B122" s="3" t="s">
        <v>140</v>
      </c>
      <c r="C122" s="3" t="s">
        <v>141</v>
      </c>
      <c r="D122" s="3" t="s">
        <v>7</v>
      </c>
      <c r="E122" s="3" t="str">
        <v>Maur</v>
      </c>
      <c r="G122" s="18">
        <v>1185</v>
      </c>
      <c r="H122" s="18" t="s">
        <v>4530</v>
      </c>
    </row>
    <row r="123" spans="1:8" x14ac:dyDescent="0.2">
      <c r="A123" s="3">
        <v>8636</v>
      </c>
      <c r="B123" s="3" t="s">
        <v>142</v>
      </c>
      <c r="C123" s="3" t="s">
        <v>143</v>
      </c>
      <c r="D123" s="3" t="s">
        <v>7</v>
      </c>
      <c r="E123" s="3" t="str">
        <v>Mönchaltorf</v>
      </c>
      <c r="G123" s="18">
        <v>1186</v>
      </c>
      <c r="H123" s="18" t="s">
        <v>4530</v>
      </c>
    </row>
    <row r="124" spans="1:8" x14ac:dyDescent="0.2">
      <c r="A124" s="3">
        <v>8637</v>
      </c>
      <c r="B124" s="3" t="s">
        <v>144</v>
      </c>
      <c r="C124" s="3" t="s">
        <v>143</v>
      </c>
      <c r="D124" s="3" t="s">
        <v>7</v>
      </c>
      <c r="E124" s="3" t="str">
        <v>Schwerzenbach</v>
      </c>
      <c r="G124" s="18">
        <v>1187</v>
      </c>
      <c r="H124" s="18" t="s">
        <v>4530</v>
      </c>
    </row>
    <row r="125" spans="1:8" x14ac:dyDescent="0.2">
      <c r="A125" s="3">
        <v>8620</v>
      </c>
      <c r="B125" s="3" t="s">
        <v>145</v>
      </c>
      <c r="C125" s="3" t="s">
        <v>146</v>
      </c>
      <c r="D125" s="3" t="s">
        <v>7</v>
      </c>
      <c r="E125" s="3" t="str">
        <v>Uster</v>
      </c>
      <c r="G125" s="18">
        <v>1188</v>
      </c>
      <c r="H125" s="18" t="s">
        <v>4530</v>
      </c>
    </row>
    <row r="126" spans="1:8" x14ac:dyDescent="0.2">
      <c r="A126" s="3">
        <v>8623</v>
      </c>
      <c r="B126" s="3" t="s">
        <v>145</v>
      </c>
      <c r="C126" s="3" t="s">
        <v>146</v>
      </c>
      <c r="D126" s="3" t="s">
        <v>7</v>
      </c>
      <c r="E126" s="3" t="str">
        <v>Volketswil</v>
      </c>
      <c r="G126" s="18">
        <v>1189</v>
      </c>
      <c r="H126" s="18" t="s">
        <v>4530</v>
      </c>
    </row>
    <row r="127" spans="1:8" x14ac:dyDescent="0.2">
      <c r="A127" s="3">
        <v>8134</v>
      </c>
      <c r="B127" s="3" t="s">
        <v>147</v>
      </c>
      <c r="C127" s="3" t="s">
        <v>147</v>
      </c>
      <c r="D127" s="3" t="s">
        <v>7</v>
      </c>
      <c r="E127" s="3" t="str">
        <v>Wangen-Brüttisellen</v>
      </c>
      <c r="G127" s="18">
        <v>1195</v>
      </c>
      <c r="H127" s="18" t="s">
        <v>4532</v>
      </c>
    </row>
    <row r="128" spans="1:8" x14ac:dyDescent="0.2">
      <c r="A128" s="3">
        <v>8802</v>
      </c>
      <c r="B128" s="3" t="s">
        <v>148</v>
      </c>
      <c r="C128" s="3" t="s">
        <v>149</v>
      </c>
      <c r="D128" s="3" t="s">
        <v>7</v>
      </c>
      <c r="E128" s="3" t="str">
        <v>Altikon</v>
      </c>
      <c r="G128" s="18">
        <v>1196</v>
      </c>
      <c r="H128" s="18" t="s">
        <v>4532</v>
      </c>
    </row>
    <row r="129" spans="1:8" x14ac:dyDescent="0.2">
      <c r="A129" s="3">
        <v>8135</v>
      </c>
      <c r="B129" s="3" t="s">
        <v>150</v>
      </c>
      <c r="C129" s="3" t="s">
        <v>150</v>
      </c>
      <c r="D129" s="3" t="s">
        <v>7</v>
      </c>
      <c r="E129" s="3" t="str">
        <v>Brütten</v>
      </c>
      <c r="G129" s="18">
        <v>1197</v>
      </c>
      <c r="H129" s="18" t="s">
        <v>4532</v>
      </c>
    </row>
    <row r="130" spans="1:8" x14ac:dyDescent="0.2">
      <c r="A130" s="3">
        <v>8942</v>
      </c>
      <c r="B130" s="3" t="s">
        <v>151</v>
      </c>
      <c r="C130" s="3" t="s">
        <v>151</v>
      </c>
      <c r="D130" s="3" t="s">
        <v>7</v>
      </c>
      <c r="E130" s="3" t="str">
        <v>Dägerlen</v>
      </c>
      <c r="G130" s="18">
        <v>1201</v>
      </c>
      <c r="H130" s="18" t="s">
        <v>4532</v>
      </c>
    </row>
    <row r="131" spans="1:8" x14ac:dyDescent="0.2">
      <c r="A131" s="3">
        <v>8805</v>
      </c>
      <c r="B131" s="3" t="s">
        <v>152</v>
      </c>
      <c r="C131" s="3" t="s">
        <v>152</v>
      </c>
      <c r="D131" s="3" t="s">
        <v>7</v>
      </c>
      <c r="E131" s="3" t="str">
        <v>Dättlikon</v>
      </c>
      <c r="G131" s="18">
        <v>1202</v>
      </c>
      <c r="H131" s="18" t="s">
        <v>4532</v>
      </c>
    </row>
    <row r="132" spans="1:8" x14ac:dyDescent="0.2">
      <c r="A132" s="3">
        <v>8833</v>
      </c>
      <c r="B132" s="3" t="s">
        <v>153</v>
      </c>
      <c r="C132" s="3" t="s">
        <v>152</v>
      </c>
      <c r="D132" s="3" t="s">
        <v>7</v>
      </c>
      <c r="E132" s="3" t="str">
        <v>Dinhard</v>
      </c>
      <c r="G132" s="18">
        <v>1203</v>
      </c>
      <c r="H132" s="18" t="s">
        <v>4532</v>
      </c>
    </row>
    <row r="133" spans="1:8" x14ac:dyDescent="0.2">
      <c r="A133" s="3">
        <v>8803</v>
      </c>
      <c r="B133" s="3" t="s">
        <v>154</v>
      </c>
      <c r="C133" s="3" t="s">
        <v>154</v>
      </c>
      <c r="D133" s="3" t="s">
        <v>7</v>
      </c>
      <c r="E133" s="3" t="str">
        <v>Ellikon an der Thur</v>
      </c>
      <c r="G133" s="18">
        <v>1204</v>
      </c>
      <c r="H133" s="18" t="s">
        <v>4532</v>
      </c>
    </row>
    <row r="134" spans="1:8" x14ac:dyDescent="0.2">
      <c r="A134" s="3">
        <v>8136</v>
      </c>
      <c r="B134" s="3" t="s">
        <v>155</v>
      </c>
      <c r="C134" s="3" t="s">
        <v>156</v>
      </c>
      <c r="D134" s="3" t="s">
        <v>7</v>
      </c>
      <c r="E134" s="3" t="str">
        <v>Elsau</v>
      </c>
      <c r="G134" s="18">
        <v>1205</v>
      </c>
      <c r="H134" s="18" t="s">
        <v>4532</v>
      </c>
    </row>
    <row r="135" spans="1:8" x14ac:dyDescent="0.2">
      <c r="A135" s="3">
        <v>8800</v>
      </c>
      <c r="B135" s="3" t="s">
        <v>156</v>
      </c>
      <c r="C135" s="3" t="s">
        <v>156</v>
      </c>
      <c r="D135" s="3" t="s">
        <v>7</v>
      </c>
      <c r="E135" s="3" t="str">
        <v>Hagenbuch</v>
      </c>
      <c r="G135" s="18">
        <v>1206</v>
      </c>
      <c r="H135" s="18" t="s">
        <v>4532</v>
      </c>
    </row>
    <row r="136" spans="1:8" x14ac:dyDescent="0.2">
      <c r="A136" s="3">
        <v>8703</v>
      </c>
      <c r="B136" s="3" t="s">
        <v>157</v>
      </c>
      <c r="C136" s="3" t="s">
        <v>158</v>
      </c>
      <c r="D136" s="3" t="s">
        <v>7</v>
      </c>
      <c r="E136" s="3" t="str">
        <v>Hettlingen</v>
      </c>
      <c r="G136" s="18">
        <v>1207</v>
      </c>
      <c r="H136" s="18" t="s">
        <v>4532</v>
      </c>
    </row>
    <row r="137" spans="1:8" x14ac:dyDescent="0.2">
      <c r="A137" s="3">
        <v>8704</v>
      </c>
      <c r="B137" s="3" t="s">
        <v>159</v>
      </c>
      <c r="C137" s="3" t="s">
        <v>159</v>
      </c>
      <c r="D137" s="3" t="s">
        <v>7</v>
      </c>
      <c r="E137" s="3" t="str">
        <v>Neftenbach</v>
      </c>
      <c r="G137" s="18">
        <v>1208</v>
      </c>
      <c r="H137" s="18" t="s">
        <v>4532</v>
      </c>
    </row>
    <row r="138" spans="1:8" x14ac:dyDescent="0.2">
      <c r="A138" s="3">
        <v>8634</v>
      </c>
      <c r="B138" s="3" t="s">
        <v>160</v>
      </c>
      <c r="C138" s="3" t="s">
        <v>160</v>
      </c>
      <c r="D138" s="3" t="s">
        <v>7</v>
      </c>
      <c r="E138" s="3" t="str">
        <v>Pfungen</v>
      </c>
      <c r="G138" s="18">
        <v>1209</v>
      </c>
      <c r="H138" s="18" t="s">
        <v>4532</v>
      </c>
    </row>
    <row r="139" spans="1:8" x14ac:dyDescent="0.2">
      <c r="A139" s="3">
        <v>8714</v>
      </c>
      <c r="B139" s="3" t="s">
        <v>161</v>
      </c>
      <c r="C139" s="3" t="s">
        <v>160</v>
      </c>
      <c r="D139" s="3" t="s">
        <v>7</v>
      </c>
      <c r="E139" s="3" t="str">
        <v>Rickenbach (ZH)</v>
      </c>
      <c r="G139" s="18">
        <v>1212</v>
      </c>
      <c r="H139" s="18" t="s">
        <v>4532</v>
      </c>
    </row>
    <row r="140" spans="1:8" x14ac:dyDescent="0.2">
      <c r="A140" s="3">
        <v>8127</v>
      </c>
      <c r="B140" s="3" t="s">
        <v>162</v>
      </c>
      <c r="C140" s="3" t="s">
        <v>163</v>
      </c>
      <c r="D140" s="3" t="s">
        <v>7</v>
      </c>
      <c r="E140" s="3" t="str">
        <v>Schlatt (ZH)</v>
      </c>
      <c r="G140" s="18">
        <v>1213</v>
      </c>
      <c r="H140" s="18" t="s">
        <v>4532</v>
      </c>
    </row>
    <row r="141" spans="1:8" x14ac:dyDescent="0.2">
      <c r="A141" s="3">
        <v>8700</v>
      </c>
      <c r="B141" s="3" t="s">
        <v>164</v>
      </c>
      <c r="C141" s="3" t="s">
        <v>163</v>
      </c>
      <c r="D141" s="3" t="s">
        <v>7</v>
      </c>
      <c r="E141" s="3" t="str">
        <v>Seuzach</v>
      </c>
      <c r="G141" s="18">
        <v>1214</v>
      </c>
      <c r="H141" s="18" t="s">
        <v>4532</v>
      </c>
    </row>
    <row r="142" spans="1:8" x14ac:dyDescent="0.2">
      <c r="A142" s="3">
        <v>8708</v>
      </c>
      <c r="B142" s="3" t="s">
        <v>165</v>
      </c>
      <c r="C142" s="3" t="s">
        <v>165</v>
      </c>
      <c r="D142" s="3" t="s">
        <v>7</v>
      </c>
      <c r="E142" s="3" t="str">
        <v>Turbenthal</v>
      </c>
      <c r="G142" s="18">
        <v>1215</v>
      </c>
      <c r="H142" s="18" t="s">
        <v>4532</v>
      </c>
    </row>
    <row r="143" spans="1:8" x14ac:dyDescent="0.2">
      <c r="A143" s="3">
        <v>8706</v>
      </c>
      <c r="B143" s="3" t="s">
        <v>166</v>
      </c>
      <c r="C143" s="3" t="s">
        <v>166</v>
      </c>
      <c r="D143" s="3" t="s">
        <v>7</v>
      </c>
      <c r="E143" s="3" t="str">
        <v>Winterthur</v>
      </c>
      <c r="G143" s="18">
        <v>1216</v>
      </c>
      <c r="H143" s="18" t="s">
        <v>4532</v>
      </c>
    </row>
    <row r="144" spans="1:8" x14ac:dyDescent="0.2">
      <c r="A144" s="3">
        <v>8618</v>
      </c>
      <c r="B144" s="3" t="s">
        <v>167</v>
      </c>
      <c r="C144" s="3" t="s">
        <v>167</v>
      </c>
      <c r="D144" s="3" t="s">
        <v>7</v>
      </c>
      <c r="E144" s="3" t="str">
        <v>Zell (ZH)</v>
      </c>
      <c r="G144" s="18">
        <v>1217</v>
      </c>
      <c r="H144" s="18" t="s">
        <v>4532</v>
      </c>
    </row>
    <row r="145" spans="1:8" x14ac:dyDescent="0.2">
      <c r="A145" s="3">
        <v>8712</v>
      </c>
      <c r="B145" s="3" t="s">
        <v>168</v>
      </c>
      <c r="C145" s="3" t="s">
        <v>168</v>
      </c>
      <c r="D145" s="3" t="s">
        <v>7</v>
      </c>
      <c r="E145" s="3" t="str">
        <v>Aesch (ZH)</v>
      </c>
      <c r="G145" s="18">
        <v>1218</v>
      </c>
      <c r="H145" s="18" t="s">
        <v>4532</v>
      </c>
    </row>
    <row r="146" spans="1:8" x14ac:dyDescent="0.2">
      <c r="A146" s="3">
        <v>8713</v>
      </c>
      <c r="B146" s="3" t="s">
        <v>169</v>
      </c>
      <c r="C146" s="3" t="s">
        <v>168</v>
      </c>
      <c r="D146" s="3" t="s">
        <v>7</v>
      </c>
      <c r="E146" s="3" t="str">
        <v>Birmensdorf (ZH)</v>
      </c>
      <c r="G146" s="18">
        <v>1219</v>
      </c>
      <c r="H146" s="18" t="s">
        <v>4532</v>
      </c>
    </row>
    <row r="147" spans="1:8" x14ac:dyDescent="0.2">
      <c r="A147" s="3">
        <v>8707</v>
      </c>
      <c r="B147" s="3" t="s">
        <v>170</v>
      </c>
      <c r="C147" s="3" t="s">
        <v>170</v>
      </c>
      <c r="D147" s="3" t="s">
        <v>7</v>
      </c>
      <c r="E147" s="3" t="str">
        <v>Dietikon</v>
      </c>
      <c r="G147" s="18">
        <v>1220</v>
      </c>
      <c r="H147" s="18" t="s">
        <v>4532</v>
      </c>
    </row>
    <row r="148" spans="1:8" x14ac:dyDescent="0.2">
      <c r="A148" s="3">
        <v>8126</v>
      </c>
      <c r="B148" s="3" t="s">
        <v>171</v>
      </c>
      <c r="C148" s="3" t="s">
        <v>171</v>
      </c>
      <c r="D148" s="3" t="s">
        <v>7</v>
      </c>
      <c r="E148" s="3" t="str">
        <v>Geroldswil</v>
      </c>
      <c r="G148" s="18">
        <v>1222</v>
      </c>
      <c r="H148" s="18" t="s">
        <v>4532</v>
      </c>
    </row>
    <row r="149" spans="1:8" x14ac:dyDescent="0.2">
      <c r="A149" s="3">
        <v>8125</v>
      </c>
      <c r="B149" s="3" t="s">
        <v>172</v>
      </c>
      <c r="C149" s="3" t="s">
        <v>173</v>
      </c>
      <c r="D149" s="3" t="s">
        <v>7</v>
      </c>
      <c r="E149" s="3" t="str">
        <v>Oberengstringen</v>
      </c>
      <c r="G149" s="18">
        <v>1223</v>
      </c>
      <c r="H149" s="18" t="s">
        <v>4532</v>
      </c>
    </row>
    <row r="150" spans="1:8" x14ac:dyDescent="0.2">
      <c r="A150" s="3">
        <v>8702</v>
      </c>
      <c r="B150" s="3" t="s">
        <v>173</v>
      </c>
      <c r="C150" s="3" t="s">
        <v>173</v>
      </c>
      <c r="D150" s="3" t="s">
        <v>7</v>
      </c>
      <c r="E150" s="3" t="str">
        <v>Oetwil an der Limmat</v>
      </c>
      <c r="G150" s="18">
        <v>1224</v>
      </c>
      <c r="H150" s="18" t="s">
        <v>4532</v>
      </c>
    </row>
    <row r="151" spans="1:8" x14ac:dyDescent="0.2">
      <c r="A151" s="3">
        <v>8320</v>
      </c>
      <c r="B151" s="3" t="s">
        <v>174</v>
      </c>
      <c r="C151" s="3" t="s">
        <v>174</v>
      </c>
      <c r="D151" s="3" t="s">
        <v>7</v>
      </c>
      <c r="E151" s="3" t="str">
        <v>Schlieren</v>
      </c>
      <c r="G151" s="18">
        <v>1225</v>
      </c>
      <c r="H151" s="18" t="s">
        <v>4532</v>
      </c>
    </row>
    <row r="152" spans="1:8" x14ac:dyDescent="0.2">
      <c r="A152" s="3">
        <v>8335</v>
      </c>
      <c r="B152" s="3" t="s">
        <v>175</v>
      </c>
      <c r="C152" s="3" t="s">
        <v>175</v>
      </c>
      <c r="D152" s="3" t="s">
        <v>7</v>
      </c>
      <c r="E152" s="3" t="str">
        <v>Uitikon</v>
      </c>
      <c r="G152" s="18">
        <v>1226</v>
      </c>
      <c r="H152" s="18" t="s">
        <v>4532</v>
      </c>
    </row>
    <row r="153" spans="1:8" x14ac:dyDescent="0.2">
      <c r="A153" s="3">
        <v>8310</v>
      </c>
      <c r="B153" s="3" t="s">
        <v>176</v>
      </c>
      <c r="C153" s="3" t="s">
        <v>177</v>
      </c>
      <c r="D153" s="3" t="s">
        <v>7</v>
      </c>
      <c r="E153" s="3" t="str">
        <v>Unterengstringen</v>
      </c>
      <c r="G153" s="18">
        <v>1227</v>
      </c>
      <c r="H153" s="18" t="s">
        <v>4532</v>
      </c>
    </row>
    <row r="154" spans="1:8" x14ac:dyDescent="0.2">
      <c r="A154" s="3">
        <v>8310</v>
      </c>
      <c r="B154" s="3" t="s">
        <v>178</v>
      </c>
      <c r="C154" s="3" t="s">
        <v>177</v>
      </c>
      <c r="D154" s="3" t="s">
        <v>7</v>
      </c>
      <c r="E154" s="3" t="str">
        <v>Urdorf</v>
      </c>
      <c r="G154" s="18">
        <v>1228</v>
      </c>
      <c r="H154" s="18" t="s">
        <v>4532</v>
      </c>
    </row>
    <row r="155" spans="1:8" x14ac:dyDescent="0.2">
      <c r="A155" s="3">
        <v>8312</v>
      </c>
      <c r="B155" s="3" t="s">
        <v>179</v>
      </c>
      <c r="C155" s="3" t="s">
        <v>177</v>
      </c>
      <c r="D155" s="3" t="s">
        <v>7</v>
      </c>
      <c r="E155" s="3" t="str">
        <v>Weiningen (ZH)</v>
      </c>
      <c r="G155" s="18">
        <v>1231</v>
      </c>
      <c r="H155" s="18" t="s">
        <v>4532</v>
      </c>
    </row>
    <row r="156" spans="1:8" x14ac:dyDescent="0.2">
      <c r="A156" s="3">
        <v>8315</v>
      </c>
      <c r="B156" s="3" t="s">
        <v>177</v>
      </c>
      <c r="C156" s="3" t="s">
        <v>177</v>
      </c>
      <c r="D156" s="3" t="s">
        <v>7</v>
      </c>
      <c r="E156" s="3" t="str">
        <v>Zürich</v>
      </c>
      <c r="G156" s="18">
        <v>1232</v>
      </c>
      <c r="H156" s="18" t="s">
        <v>4532</v>
      </c>
    </row>
    <row r="157" spans="1:8" x14ac:dyDescent="0.2">
      <c r="A157" s="3">
        <v>8317</v>
      </c>
      <c r="B157" s="3" t="s">
        <v>180</v>
      </c>
      <c r="C157" s="3" t="s">
        <v>177</v>
      </c>
      <c r="D157" s="3" t="s">
        <v>7</v>
      </c>
      <c r="E157" s="3" t="str">
        <v>Stammheim</v>
      </c>
      <c r="G157" s="18">
        <v>1233</v>
      </c>
      <c r="H157" s="18" t="s">
        <v>4532</v>
      </c>
    </row>
    <row r="158" spans="1:8" x14ac:dyDescent="0.2">
      <c r="A158" s="3">
        <v>8330</v>
      </c>
      <c r="B158" s="3" t="s">
        <v>181</v>
      </c>
      <c r="C158" s="3" t="s">
        <v>182</v>
      </c>
      <c r="D158" s="3" t="s">
        <v>7</v>
      </c>
      <c r="E158" s="3" t="str">
        <v>Wädenswil</v>
      </c>
      <c r="G158" s="18">
        <v>1234</v>
      </c>
      <c r="H158" s="18" t="s">
        <v>4532</v>
      </c>
    </row>
    <row r="159" spans="1:8" x14ac:dyDescent="0.2">
      <c r="A159" s="3">
        <v>8331</v>
      </c>
      <c r="B159" s="3" t="s">
        <v>183</v>
      </c>
      <c r="C159" s="3" t="s">
        <v>182</v>
      </c>
      <c r="D159" s="3" t="s">
        <v>7</v>
      </c>
      <c r="E159" s="3" t="str">
        <v>Elgg</v>
      </c>
      <c r="G159" s="18">
        <v>1236</v>
      </c>
      <c r="H159" s="18" t="s">
        <v>4532</v>
      </c>
    </row>
    <row r="160" spans="1:8" x14ac:dyDescent="0.2">
      <c r="A160" s="3">
        <v>8322</v>
      </c>
      <c r="B160" s="3" t="s">
        <v>184</v>
      </c>
      <c r="C160" s="3" t="s">
        <v>185</v>
      </c>
      <c r="D160" s="3" t="s">
        <v>7</v>
      </c>
      <c r="E160" s="3" t="str">
        <v>Horgen</v>
      </c>
      <c r="G160" s="18">
        <v>1237</v>
      </c>
      <c r="H160" s="18" t="s">
        <v>4532</v>
      </c>
    </row>
    <row r="161" spans="1:8" x14ac:dyDescent="0.2">
      <c r="A161" s="3">
        <v>8322</v>
      </c>
      <c r="B161" s="3" t="s">
        <v>186</v>
      </c>
      <c r="C161" s="3" t="s">
        <v>185</v>
      </c>
      <c r="D161" s="3" t="s">
        <v>7</v>
      </c>
      <c r="E161" s="3" t="str">
        <v>Illnau-Effretikon</v>
      </c>
      <c r="G161" s="18">
        <v>1239</v>
      </c>
      <c r="H161" s="18" t="s">
        <v>4532</v>
      </c>
    </row>
    <row r="162" spans="1:8" x14ac:dyDescent="0.2">
      <c r="A162" s="3">
        <v>8332</v>
      </c>
      <c r="B162" s="3" t="s">
        <v>185</v>
      </c>
      <c r="C162" s="3" t="s">
        <v>185</v>
      </c>
      <c r="D162" s="3" t="s">
        <v>7</v>
      </c>
      <c r="E162" s="3" t="str">
        <v>Bauma</v>
      </c>
      <c r="G162" s="18">
        <v>1241</v>
      </c>
      <c r="H162" s="18" t="s">
        <v>4532</v>
      </c>
    </row>
    <row r="163" spans="1:8" x14ac:dyDescent="0.2">
      <c r="A163" s="3">
        <v>8332</v>
      </c>
      <c r="B163" s="3" t="s">
        <v>187</v>
      </c>
      <c r="C163" s="3" t="s">
        <v>185</v>
      </c>
      <c r="D163" s="3" t="s">
        <v>7</v>
      </c>
      <c r="E163" s="3" t="str">
        <v>Wiesendangen</v>
      </c>
      <c r="G163" s="18">
        <v>1242</v>
      </c>
      <c r="H163" s="18" t="s">
        <v>4532</v>
      </c>
    </row>
    <row r="164" spans="1:8" x14ac:dyDescent="0.2">
      <c r="A164" s="3">
        <v>8484</v>
      </c>
      <c r="B164" s="3" t="s">
        <v>188</v>
      </c>
      <c r="C164" s="3" t="s">
        <v>188</v>
      </c>
      <c r="D164" s="3" t="s">
        <v>7</v>
      </c>
      <c r="E164" s="3" t="str">
        <v>Aarberg</v>
      </c>
      <c r="G164" s="18">
        <v>1243</v>
      </c>
      <c r="H164" s="18" t="s">
        <v>4532</v>
      </c>
    </row>
    <row r="165" spans="1:8" x14ac:dyDescent="0.2">
      <c r="A165" s="3">
        <v>8484</v>
      </c>
      <c r="B165" s="3" t="s">
        <v>189</v>
      </c>
      <c r="C165" s="3" t="s">
        <v>188</v>
      </c>
      <c r="D165" s="3" t="s">
        <v>7</v>
      </c>
      <c r="E165" s="3" t="str">
        <v>Bargen (BE)</v>
      </c>
      <c r="G165" s="18">
        <v>1244</v>
      </c>
      <c r="H165" s="18" t="s">
        <v>4532</v>
      </c>
    </row>
    <row r="166" spans="1:8" x14ac:dyDescent="0.2">
      <c r="A166" s="3">
        <v>8484</v>
      </c>
      <c r="B166" s="3" t="s">
        <v>190</v>
      </c>
      <c r="C166" s="3" t="s">
        <v>188</v>
      </c>
      <c r="D166" s="3" t="s">
        <v>7</v>
      </c>
      <c r="E166" s="3" t="str">
        <v>Grossaffoltern</v>
      </c>
      <c r="G166" s="18">
        <v>1245</v>
      </c>
      <c r="H166" s="18" t="s">
        <v>4532</v>
      </c>
    </row>
    <row r="167" spans="1:8" x14ac:dyDescent="0.2">
      <c r="A167" s="3">
        <v>8492</v>
      </c>
      <c r="B167" s="3" t="s">
        <v>191</v>
      </c>
      <c r="C167" s="3" t="s">
        <v>191</v>
      </c>
      <c r="D167" s="3" t="s">
        <v>7</v>
      </c>
      <c r="E167" s="3" t="str">
        <v>Kallnach</v>
      </c>
      <c r="G167" s="18">
        <v>1246</v>
      </c>
      <c r="H167" s="18" t="s">
        <v>4532</v>
      </c>
    </row>
    <row r="168" spans="1:8" x14ac:dyDescent="0.2">
      <c r="A168" s="3">
        <v>8489</v>
      </c>
      <c r="B168" s="3" t="s">
        <v>192</v>
      </c>
      <c r="C168" s="3" t="s">
        <v>192</v>
      </c>
      <c r="D168" s="3" t="s">
        <v>7</v>
      </c>
      <c r="E168" s="3" t="str">
        <v>Kappelen</v>
      </c>
      <c r="G168" s="18">
        <v>1247</v>
      </c>
      <c r="H168" s="18" t="s">
        <v>4532</v>
      </c>
    </row>
    <row r="169" spans="1:8" x14ac:dyDescent="0.2">
      <c r="A169" s="3">
        <v>8489</v>
      </c>
      <c r="B169" s="3" t="s">
        <v>193</v>
      </c>
      <c r="C169" s="3" t="s">
        <v>192</v>
      </c>
      <c r="D169" s="3" t="s">
        <v>7</v>
      </c>
      <c r="E169" s="3" t="str">
        <v>Lyss</v>
      </c>
      <c r="G169" s="18">
        <v>1248</v>
      </c>
      <c r="H169" s="18" t="s">
        <v>4532</v>
      </c>
    </row>
    <row r="170" spans="1:8" x14ac:dyDescent="0.2">
      <c r="A170" s="3">
        <v>8489</v>
      </c>
      <c r="B170" s="3" t="s">
        <v>194</v>
      </c>
      <c r="C170" s="3" t="s">
        <v>192</v>
      </c>
      <c r="D170" s="3" t="s">
        <v>7</v>
      </c>
      <c r="E170" s="3" t="str">
        <v>Meikirch</v>
      </c>
      <c r="G170" s="18">
        <v>1251</v>
      </c>
      <c r="H170" s="18" t="s">
        <v>4532</v>
      </c>
    </row>
    <row r="171" spans="1:8" x14ac:dyDescent="0.2">
      <c r="A171" s="3">
        <v>8044</v>
      </c>
      <c r="B171" s="3" t="s">
        <v>195</v>
      </c>
      <c r="C171" s="3" t="s">
        <v>196</v>
      </c>
      <c r="D171" s="3" t="s">
        <v>7</v>
      </c>
      <c r="E171" s="3" t="str">
        <v>Radelfingen</v>
      </c>
      <c r="G171" s="18">
        <v>1252</v>
      </c>
      <c r="H171" s="18" t="s">
        <v>4532</v>
      </c>
    </row>
    <row r="172" spans="1:8" x14ac:dyDescent="0.2">
      <c r="A172" s="3">
        <v>8600</v>
      </c>
      <c r="B172" s="3" t="s">
        <v>196</v>
      </c>
      <c r="C172" s="3" t="s">
        <v>196</v>
      </c>
      <c r="D172" s="3" t="s">
        <v>7</v>
      </c>
      <c r="E172" s="3" t="str">
        <v>Rapperswil (BE)</v>
      </c>
      <c r="G172" s="18">
        <v>1253</v>
      </c>
      <c r="H172" s="18" t="s">
        <v>4532</v>
      </c>
    </row>
    <row r="173" spans="1:8" x14ac:dyDescent="0.2">
      <c r="A173" s="3">
        <v>8132</v>
      </c>
      <c r="B173" s="3" t="s">
        <v>197</v>
      </c>
      <c r="C173" s="3" t="s">
        <v>198</v>
      </c>
      <c r="D173" s="3" t="s">
        <v>7</v>
      </c>
      <c r="E173" s="3" t="str">
        <v>Schüpfen</v>
      </c>
      <c r="G173" s="18">
        <v>1254</v>
      </c>
      <c r="H173" s="18" t="s">
        <v>4532</v>
      </c>
    </row>
    <row r="174" spans="1:8" x14ac:dyDescent="0.2">
      <c r="A174" s="3">
        <v>8132</v>
      </c>
      <c r="B174" s="3" t="s">
        <v>199</v>
      </c>
      <c r="C174" s="3" t="s">
        <v>198</v>
      </c>
      <c r="D174" s="3" t="s">
        <v>7</v>
      </c>
      <c r="E174" s="3" t="str">
        <v>Seedorf (BE)</v>
      </c>
      <c r="G174" s="18">
        <v>1255</v>
      </c>
      <c r="H174" s="18" t="s">
        <v>4532</v>
      </c>
    </row>
    <row r="175" spans="1:8" x14ac:dyDescent="0.2">
      <c r="A175" s="3">
        <v>8133</v>
      </c>
      <c r="B175" s="3" t="s">
        <v>200</v>
      </c>
      <c r="C175" s="3" t="s">
        <v>198</v>
      </c>
      <c r="D175" s="3" t="s">
        <v>7</v>
      </c>
      <c r="E175" s="3" t="str">
        <v>Aarwangen</v>
      </c>
      <c r="G175" s="18">
        <v>1256</v>
      </c>
      <c r="H175" s="18" t="s">
        <v>4532</v>
      </c>
    </row>
    <row r="176" spans="1:8" x14ac:dyDescent="0.2">
      <c r="A176" s="3">
        <v>8117</v>
      </c>
      <c r="B176" s="3" t="s">
        <v>201</v>
      </c>
      <c r="C176" s="3" t="s">
        <v>201</v>
      </c>
      <c r="D176" s="3" t="s">
        <v>7</v>
      </c>
      <c r="E176" s="3" t="str">
        <v>Auswil</v>
      </c>
      <c r="G176" s="18">
        <v>1257</v>
      </c>
      <c r="H176" s="18" t="s">
        <v>4532</v>
      </c>
    </row>
    <row r="177" spans="1:8" x14ac:dyDescent="0.2">
      <c r="A177" s="3">
        <v>8118</v>
      </c>
      <c r="B177" s="3" t="s">
        <v>202</v>
      </c>
      <c r="C177" s="3" t="s">
        <v>201</v>
      </c>
      <c r="D177" s="3" t="s">
        <v>7</v>
      </c>
      <c r="E177" s="3" t="str">
        <v>Bannwil</v>
      </c>
      <c r="G177" s="18">
        <v>1258</v>
      </c>
      <c r="H177" s="18" t="s">
        <v>4532</v>
      </c>
    </row>
    <row r="178" spans="1:8" x14ac:dyDescent="0.2">
      <c r="A178" s="3">
        <v>8121</v>
      </c>
      <c r="B178" s="3" t="s">
        <v>203</v>
      </c>
      <c r="C178" s="3" t="s">
        <v>201</v>
      </c>
      <c r="D178" s="3" t="s">
        <v>7</v>
      </c>
      <c r="E178" s="3" t="str">
        <v>Bleienbach</v>
      </c>
      <c r="G178" s="18">
        <v>1260</v>
      </c>
      <c r="H178" s="18" t="s">
        <v>4532</v>
      </c>
    </row>
    <row r="179" spans="1:8" x14ac:dyDescent="0.2">
      <c r="A179" s="3">
        <v>8606</v>
      </c>
      <c r="B179" s="3" t="s">
        <v>204</v>
      </c>
      <c r="C179" s="3" t="s">
        <v>204</v>
      </c>
      <c r="D179" s="3" t="s">
        <v>7</v>
      </c>
      <c r="E179" s="3" t="str">
        <v>Busswil bei Melchnau</v>
      </c>
      <c r="G179" s="18">
        <v>1261</v>
      </c>
      <c r="H179" s="18" t="s">
        <v>4532</v>
      </c>
    </row>
    <row r="180" spans="1:8" x14ac:dyDescent="0.2">
      <c r="A180" s="3">
        <v>8122</v>
      </c>
      <c r="B180" s="3" t="s">
        <v>205</v>
      </c>
      <c r="C180" s="3" t="s">
        <v>206</v>
      </c>
      <c r="D180" s="3" t="s">
        <v>7</v>
      </c>
      <c r="E180" s="3" t="str">
        <v>Gondiswil</v>
      </c>
      <c r="G180" s="18">
        <v>1262</v>
      </c>
      <c r="H180" s="18" t="s">
        <v>4532</v>
      </c>
    </row>
    <row r="181" spans="1:8" x14ac:dyDescent="0.2">
      <c r="A181" s="3">
        <v>8123</v>
      </c>
      <c r="B181" s="3" t="s">
        <v>207</v>
      </c>
      <c r="C181" s="3" t="s">
        <v>206</v>
      </c>
      <c r="D181" s="3" t="s">
        <v>7</v>
      </c>
      <c r="E181" s="3" t="str">
        <v>Langenthal</v>
      </c>
      <c r="G181" s="18">
        <v>1263</v>
      </c>
      <c r="H181" s="18" t="s">
        <v>4532</v>
      </c>
    </row>
    <row r="182" spans="1:8" x14ac:dyDescent="0.2">
      <c r="A182" s="3">
        <v>8124</v>
      </c>
      <c r="B182" s="3" t="s">
        <v>206</v>
      </c>
      <c r="C182" s="3" t="s">
        <v>206</v>
      </c>
      <c r="D182" s="3" t="s">
        <v>7</v>
      </c>
      <c r="E182" s="3" t="str">
        <v>Lotzwil</v>
      </c>
      <c r="G182" s="18">
        <v>1264</v>
      </c>
      <c r="H182" s="18" t="s">
        <v>4533</v>
      </c>
    </row>
    <row r="183" spans="1:8" x14ac:dyDescent="0.2">
      <c r="A183" s="3">
        <v>8617</v>
      </c>
      <c r="B183" s="3" t="s">
        <v>208</v>
      </c>
      <c r="C183" s="3" t="s">
        <v>208</v>
      </c>
      <c r="D183" s="3" t="s">
        <v>7</v>
      </c>
      <c r="E183" s="3" t="str">
        <v>Madiswil</v>
      </c>
      <c r="G183" s="18">
        <v>1265</v>
      </c>
      <c r="H183" s="18" t="s">
        <v>4533</v>
      </c>
    </row>
    <row r="184" spans="1:8" x14ac:dyDescent="0.2">
      <c r="A184" s="3">
        <v>8603</v>
      </c>
      <c r="B184" s="3" t="s">
        <v>209</v>
      </c>
      <c r="C184" s="3" t="s">
        <v>209</v>
      </c>
      <c r="D184" s="3" t="s">
        <v>7</v>
      </c>
      <c r="E184" s="3" t="str">
        <v>Melchnau</v>
      </c>
      <c r="G184" s="18">
        <v>1266</v>
      </c>
      <c r="H184" s="18" t="s">
        <v>4532</v>
      </c>
    </row>
    <row r="185" spans="1:8" x14ac:dyDescent="0.2">
      <c r="A185" s="3">
        <v>8606</v>
      </c>
      <c r="B185" s="3" t="s">
        <v>210</v>
      </c>
      <c r="C185" s="3" t="s">
        <v>211</v>
      </c>
      <c r="D185" s="3" t="s">
        <v>7</v>
      </c>
      <c r="E185" s="3" t="str">
        <v>Oeschenbach</v>
      </c>
      <c r="G185" s="18">
        <v>1267</v>
      </c>
      <c r="H185" s="18" t="s">
        <v>4532</v>
      </c>
    </row>
    <row r="186" spans="1:8" x14ac:dyDescent="0.2">
      <c r="A186" s="3">
        <v>8610</v>
      </c>
      <c r="B186" s="3" t="s">
        <v>211</v>
      </c>
      <c r="C186" s="3" t="s">
        <v>211</v>
      </c>
      <c r="D186" s="3" t="s">
        <v>7</v>
      </c>
      <c r="E186" s="3" t="str">
        <v>Reisiswil</v>
      </c>
      <c r="G186" s="18">
        <v>1268</v>
      </c>
      <c r="H186" s="18" t="s">
        <v>4532</v>
      </c>
    </row>
    <row r="187" spans="1:8" x14ac:dyDescent="0.2">
      <c r="A187" s="3">
        <v>8614</v>
      </c>
      <c r="B187" s="3" t="s">
        <v>212</v>
      </c>
      <c r="C187" s="3" t="s">
        <v>211</v>
      </c>
      <c r="D187" s="3" t="s">
        <v>7</v>
      </c>
      <c r="E187" s="3" t="str">
        <v>Roggwil (BE)</v>
      </c>
      <c r="G187" s="18">
        <v>1269</v>
      </c>
      <c r="H187" s="18" t="s">
        <v>4532</v>
      </c>
    </row>
    <row r="188" spans="1:8" x14ac:dyDescent="0.2">
      <c r="A188" s="3">
        <v>8615</v>
      </c>
      <c r="B188" s="3" t="s">
        <v>213</v>
      </c>
      <c r="C188" s="3" t="s">
        <v>211</v>
      </c>
      <c r="D188" s="3" t="s">
        <v>7</v>
      </c>
      <c r="E188" s="3" t="str">
        <v>Rohrbach</v>
      </c>
      <c r="G188" s="18">
        <v>1270</v>
      </c>
      <c r="H188" s="18" t="s">
        <v>4532</v>
      </c>
    </row>
    <row r="189" spans="1:8" x14ac:dyDescent="0.2">
      <c r="A189" s="3">
        <v>8615</v>
      </c>
      <c r="B189" s="3" t="s">
        <v>214</v>
      </c>
      <c r="C189" s="3" t="s">
        <v>211</v>
      </c>
      <c r="D189" s="3" t="s">
        <v>7</v>
      </c>
      <c r="E189" s="3" t="str">
        <v>Rohrbachgraben</v>
      </c>
      <c r="G189" s="18">
        <v>1271</v>
      </c>
      <c r="H189" s="18" t="s">
        <v>4532</v>
      </c>
    </row>
    <row r="190" spans="1:8" x14ac:dyDescent="0.2">
      <c r="A190" s="3">
        <v>8616</v>
      </c>
      <c r="B190" s="3" t="s">
        <v>215</v>
      </c>
      <c r="C190" s="3" t="s">
        <v>211</v>
      </c>
      <c r="D190" s="3" t="s">
        <v>7</v>
      </c>
      <c r="E190" s="3" t="str">
        <v>Rütschelen</v>
      </c>
      <c r="G190" s="18">
        <v>1272</v>
      </c>
      <c r="H190" s="18" t="s">
        <v>4532</v>
      </c>
    </row>
    <row r="191" spans="1:8" x14ac:dyDescent="0.2">
      <c r="A191" s="3">
        <v>8604</v>
      </c>
      <c r="B191" s="3" t="s">
        <v>216</v>
      </c>
      <c r="C191" s="3" t="s">
        <v>216</v>
      </c>
      <c r="D191" s="3" t="s">
        <v>7</v>
      </c>
      <c r="E191" s="3" t="str">
        <v>Schwarzhäusern</v>
      </c>
      <c r="G191" s="18">
        <v>1273</v>
      </c>
      <c r="H191" s="18" t="s">
        <v>4532</v>
      </c>
    </row>
    <row r="192" spans="1:8" x14ac:dyDescent="0.2">
      <c r="A192" s="3">
        <v>8605</v>
      </c>
      <c r="B192" s="3" t="s">
        <v>217</v>
      </c>
      <c r="C192" s="3" t="s">
        <v>216</v>
      </c>
      <c r="D192" s="3" t="s">
        <v>7</v>
      </c>
      <c r="E192" s="3" t="str">
        <v>Thunstetten</v>
      </c>
      <c r="G192" s="18">
        <v>1274</v>
      </c>
      <c r="H192" s="18" t="s">
        <v>4532</v>
      </c>
    </row>
    <row r="193" spans="1:8" x14ac:dyDescent="0.2">
      <c r="A193" s="3">
        <v>8306</v>
      </c>
      <c r="B193" s="3" t="s">
        <v>218</v>
      </c>
      <c r="C193" s="3" t="s">
        <v>219</v>
      </c>
      <c r="D193" s="3" t="s">
        <v>7</v>
      </c>
      <c r="E193" s="3" t="str">
        <v>Ursenbach</v>
      </c>
      <c r="G193" s="18">
        <v>1275</v>
      </c>
      <c r="H193" s="18" t="s">
        <v>4532</v>
      </c>
    </row>
    <row r="194" spans="1:8" x14ac:dyDescent="0.2">
      <c r="A194" s="3">
        <v>8602</v>
      </c>
      <c r="B194" s="3" t="s">
        <v>220</v>
      </c>
      <c r="C194" s="3" t="s">
        <v>219</v>
      </c>
      <c r="D194" s="3" t="s">
        <v>7</v>
      </c>
      <c r="E194" s="3" t="str">
        <v>Wynau</v>
      </c>
      <c r="G194" s="18">
        <v>1276</v>
      </c>
      <c r="H194" s="18" t="s">
        <v>4532</v>
      </c>
    </row>
    <row r="195" spans="1:8" x14ac:dyDescent="0.2">
      <c r="A195" s="3">
        <v>8479</v>
      </c>
      <c r="B195" s="3" t="s">
        <v>221</v>
      </c>
      <c r="C195" s="3" t="s">
        <v>221</v>
      </c>
      <c r="D195" s="3" t="s">
        <v>7</v>
      </c>
      <c r="E195" s="3" t="str">
        <v>Bern</v>
      </c>
      <c r="G195" s="18">
        <v>1277</v>
      </c>
      <c r="H195" s="18" t="s">
        <v>4532</v>
      </c>
    </row>
    <row r="196" spans="1:8" x14ac:dyDescent="0.2">
      <c r="A196" s="3">
        <v>8311</v>
      </c>
      <c r="B196" s="3" t="s">
        <v>222</v>
      </c>
      <c r="C196" s="3" t="s">
        <v>222</v>
      </c>
      <c r="D196" s="3" t="s">
        <v>7</v>
      </c>
      <c r="E196" s="3" t="str">
        <v>Bolligen</v>
      </c>
      <c r="G196" s="18">
        <v>1278</v>
      </c>
      <c r="H196" s="18" t="s">
        <v>4532</v>
      </c>
    </row>
    <row r="197" spans="1:8" x14ac:dyDescent="0.2">
      <c r="A197" s="3">
        <v>8471</v>
      </c>
      <c r="B197" s="3" t="s">
        <v>223</v>
      </c>
      <c r="C197" s="3" t="s">
        <v>224</v>
      </c>
      <c r="D197" s="3" t="s">
        <v>7</v>
      </c>
      <c r="E197" s="3" t="str">
        <v>Bremgarten bei Bern</v>
      </c>
      <c r="G197" s="18">
        <v>1279</v>
      </c>
      <c r="H197" s="18" t="s">
        <v>4532</v>
      </c>
    </row>
    <row r="198" spans="1:8" x14ac:dyDescent="0.2">
      <c r="A198" s="3">
        <v>8471</v>
      </c>
      <c r="B198" s="3" t="s">
        <v>224</v>
      </c>
      <c r="C198" s="3" t="s">
        <v>224</v>
      </c>
      <c r="D198" s="3" t="s">
        <v>7</v>
      </c>
      <c r="E198" s="3" t="str">
        <v>Kirchlindach</v>
      </c>
      <c r="G198" s="18">
        <v>1281</v>
      </c>
      <c r="H198" s="18" t="s">
        <v>4532</v>
      </c>
    </row>
    <row r="199" spans="1:8" x14ac:dyDescent="0.2">
      <c r="A199" s="3">
        <v>8471</v>
      </c>
      <c r="B199" s="3" t="s">
        <v>225</v>
      </c>
      <c r="C199" s="3" t="s">
        <v>224</v>
      </c>
      <c r="D199" s="3" t="s">
        <v>7</v>
      </c>
      <c r="E199" s="3" t="str">
        <v>Köniz</v>
      </c>
      <c r="G199" s="18">
        <v>1283</v>
      </c>
      <c r="H199" s="18" t="s">
        <v>4532</v>
      </c>
    </row>
    <row r="200" spans="1:8" x14ac:dyDescent="0.2">
      <c r="A200" s="3">
        <v>8471</v>
      </c>
      <c r="B200" s="3" t="s">
        <v>226</v>
      </c>
      <c r="C200" s="3" t="s">
        <v>224</v>
      </c>
      <c r="D200" s="3" t="s">
        <v>7</v>
      </c>
      <c r="E200" s="3" t="str">
        <v>Muri bei Bern</v>
      </c>
      <c r="G200" s="18">
        <v>1284</v>
      </c>
      <c r="H200" s="18" t="s">
        <v>4532</v>
      </c>
    </row>
    <row r="201" spans="1:8" x14ac:dyDescent="0.2">
      <c r="A201" s="3">
        <v>8471</v>
      </c>
      <c r="B201" s="3" t="s">
        <v>227</v>
      </c>
      <c r="C201" s="3" t="s">
        <v>224</v>
      </c>
      <c r="D201" s="3" t="s">
        <v>7</v>
      </c>
      <c r="E201" s="3" t="str">
        <v>Oberbalm</v>
      </c>
      <c r="G201" s="18">
        <v>1285</v>
      </c>
      <c r="H201" s="18" t="s">
        <v>4532</v>
      </c>
    </row>
    <row r="202" spans="1:8" x14ac:dyDescent="0.2">
      <c r="A202" s="3">
        <v>8421</v>
      </c>
      <c r="B202" s="3" t="s">
        <v>228</v>
      </c>
      <c r="C202" s="3" t="s">
        <v>228</v>
      </c>
      <c r="D202" s="3" t="s">
        <v>7</v>
      </c>
      <c r="E202" s="3" t="str">
        <v>Stettlen</v>
      </c>
      <c r="G202" s="18">
        <v>1286</v>
      </c>
      <c r="H202" s="18" t="s">
        <v>4532</v>
      </c>
    </row>
    <row r="203" spans="1:8" x14ac:dyDescent="0.2">
      <c r="A203" s="3">
        <v>8474</v>
      </c>
      <c r="B203" s="3" t="s">
        <v>229</v>
      </c>
      <c r="C203" s="3" t="s">
        <v>229</v>
      </c>
      <c r="D203" s="3" t="s">
        <v>7</v>
      </c>
      <c r="E203" s="3" t="str">
        <v>Vechigen</v>
      </c>
      <c r="G203" s="18">
        <v>1287</v>
      </c>
      <c r="H203" s="18" t="s">
        <v>4532</v>
      </c>
    </row>
    <row r="204" spans="1:8" x14ac:dyDescent="0.2">
      <c r="A204" s="3">
        <v>8548</v>
      </c>
      <c r="B204" s="3" t="s">
        <v>230</v>
      </c>
      <c r="C204" s="3" t="s">
        <v>230</v>
      </c>
      <c r="D204" s="3" t="s">
        <v>7</v>
      </c>
      <c r="E204" s="3" t="str">
        <v>Wohlen bei Bern</v>
      </c>
      <c r="G204" s="18">
        <v>1288</v>
      </c>
      <c r="H204" s="18" t="s">
        <v>4532</v>
      </c>
    </row>
    <row r="205" spans="1:8" x14ac:dyDescent="0.2">
      <c r="A205" s="3">
        <v>8352</v>
      </c>
      <c r="B205" s="3" t="s">
        <v>231</v>
      </c>
      <c r="C205" s="3" t="s">
        <v>231</v>
      </c>
      <c r="D205" s="3" t="s">
        <v>7</v>
      </c>
      <c r="E205" s="3" t="str">
        <v>Zollikofen</v>
      </c>
      <c r="G205" s="18">
        <v>1290</v>
      </c>
      <c r="H205" s="18" t="s">
        <v>4532</v>
      </c>
    </row>
    <row r="206" spans="1:8" x14ac:dyDescent="0.2">
      <c r="A206" s="3">
        <v>8523</v>
      </c>
      <c r="B206" s="3" t="s">
        <v>232</v>
      </c>
      <c r="C206" s="3" t="s">
        <v>233</v>
      </c>
      <c r="D206" s="3" t="s">
        <v>7</v>
      </c>
      <c r="E206" s="3" t="str">
        <v>Ittigen</v>
      </c>
      <c r="G206" s="18">
        <v>1291</v>
      </c>
      <c r="H206" s="18" t="s">
        <v>4532</v>
      </c>
    </row>
    <row r="207" spans="1:8" x14ac:dyDescent="0.2">
      <c r="A207" s="3">
        <v>8442</v>
      </c>
      <c r="B207" s="3" t="s">
        <v>234</v>
      </c>
      <c r="C207" s="3" t="s">
        <v>234</v>
      </c>
      <c r="D207" s="3" t="s">
        <v>7</v>
      </c>
      <c r="E207" s="3" t="str">
        <v>Ostermundigen</v>
      </c>
      <c r="G207" s="18">
        <v>1292</v>
      </c>
      <c r="H207" s="18" t="s">
        <v>4532</v>
      </c>
    </row>
    <row r="208" spans="1:8" x14ac:dyDescent="0.2">
      <c r="A208" s="3">
        <v>8412</v>
      </c>
      <c r="B208" s="3" t="s">
        <v>235</v>
      </c>
      <c r="C208" s="3" t="s">
        <v>236</v>
      </c>
      <c r="D208" s="3" t="s">
        <v>7</v>
      </c>
      <c r="E208" s="3" t="str">
        <v>Biel/Bienne</v>
      </c>
      <c r="G208" s="18">
        <v>1293</v>
      </c>
      <c r="H208" s="18" t="s">
        <v>4532</v>
      </c>
    </row>
    <row r="209" spans="1:8" x14ac:dyDescent="0.2">
      <c r="A209" s="3">
        <v>8412</v>
      </c>
      <c r="B209" s="3" t="s">
        <v>237</v>
      </c>
      <c r="C209" s="3" t="s">
        <v>236</v>
      </c>
      <c r="D209" s="3" t="s">
        <v>7</v>
      </c>
      <c r="E209" s="3" t="str">
        <v>Evilard</v>
      </c>
      <c r="G209" s="18">
        <v>1294</v>
      </c>
      <c r="H209" s="18" t="s">
        <v>4532</v>
      </c>
    </row>
    <row r="210" spans="1:8" x14ac:dyDescent="0.2">
      <c r="A210" s="3">
        <v>8412</v>
      </c>
      <c r="B210" s="3" t="s">
        <v>238</v>
      </c>
      <c r="C210" s="3" t="s">
        <v>236</v>
      </c>
      <c r="D210" s="3" t="s">
        <v>7</v>
      </c>
      <c r="E210" s="3" t="str">
        <v>Arch</v>
      </c>
      <c r="G210" s="18">
        <v>1295</v>
      </c>
      <c r="H210" s="18" t="s">
        <v>4532</v>
      </c>
    </row>
    <row r="211" spans="1:8" x14ac:dyDescent="0.2">
      <c r="A211" s="3">
        <v>8413</v>
      </c>
      <c r="B211" s="3" t="s">
        <v>236</v>
      </c>
      <c r="C211" s="3" t="s">
        <v>236</v>
      </c>
      <c r="D211" s="3" t="s">
        <v>7</v>
      </c>
      <c r="E211" s="3" t="str">
        <v>Büetigen</v>
      </c>
      <c r="G211" s="18">
        <v>1296</v>
      </c>
      <c r="H211" s="18" t="s">
        <v>4532</v>
      </c>
    </row>
    <row r="212" spans="1:8" x14ac:dyDescent="0.2">
      <c r="A212" s="3">
        <v>8422</v>
      </c>
      <c r="B212" s="3" t="s">
        <v>239</v>
      </c>
      <c r="C212" s="3" t="s">
        <v>239</v>
      </c>
      <c r="D212" s="3" t="s">
        <v>7</v>
      </c>
      <c r="E212" s="3" t="str">
        <v>Büren an der Aare</v>
      </c>
      <c r="G212" s="18">
        <v>1297</v>
      </c>
      <c r="H212" s="18" t="s">
        <v>4532</v>
      </c>
    </row>
    <row r="213" spans="1:8" x14ac:dyDescent="0.2">
      <c r="A213" s="3">
        <v>8545</v>
      </c>
      <c r="B213" s="3" t="s">
        <v>240</v>
      </c>
      <c r="C213" s="3" t="s">
        <v>241</v>
      </c>
      <c r="D213" s="3" t="s">
        <v>7</v>
      </c>
      <c r="E213" s="3" t="str">
        <v>Diessbach bei Büren</v>
      </c>
      <c r="G213" s="18">
        <v>1298</v>
      </c>
      <c r="H213" s="18" t="s">
        <v>4532</v>
      </c>
    </row>
    <row r="214" spans="1:8" x14ac:dyDescent="0.2">
      <c r="A214" s="3">
        <v>8545</v>
      </c>
      <c r="B214" s="3" t="s">
        <v>242</v>
      </c>
      <c r="C214" s="3" t="s">
        <v>241</v>
      </c>
      <c r="D214" s="3" t="s">
        <v>7</v>
      </c>
      <c r="E214" s="3" t="str">
        <v>Dotzigen</v>
      </c>
      <c r="G214" s="18">
        <v>1299</v>
      </c>
      <c r="H214" s="18" t="s">
        <v>4532</v>
      </c>
    </row>
    <row r="215" spans="1:8" x14ac:dyDescent="0.2">
      <c r="A215" s="3">
        <v>8418</v>
      </c>
      <c r="B215" s="3" t="s">
        <v>243</v>
      </c>
      <c r="C215" s="3" t="s">
        <v>244</v>
      </c>
      <c r="D215" s="3" t="s">
        <v>7</v>
      </c>
      <c r="E215" s="3" t="str">
        <v>Lengnau (BE)</v>
      </c>
      <c r="G215" s="18">
        <v>1302</v>
      </c>
      <c r="H215" s="18" t="s">
        <v>4530</v>
      </c>
    </row>
    <row r="216" spans="1:8" x14ac:dyDescent="0.2">
      <c r="A216" s="3">
        <v>8472</v>
      </c>
      <c r="B216" s="3" t="s">
        <v>245</v>
      </c>
      <c r="C216" s="3" t="s">
        <v>245</v>
      </c>
      <c r="D216" s="3" t="s">
        <v>7</v>
      </c>
      <c r="E216" s="3" t="str">
        <v>Leuzigen</v>
      </c>
      <c r="G216" s="18">
        <v>1303</v>
      </c>
      <c r="H216" s="18" t="s">
        <v>4530</v>
      </c>
    </row>
    <row r="217" spans="1:8" x14ac:dyDescent="0.2">
      <c r="A217" s="3">
        <v>8488</v>
      </c>
      <c r="B217" s="3" t="s">
        <v>246</v>
      </c>
      <c r="C217" s="3" t="s">
        <v>246</v>
      </c>
      <c r="D217" s="3" t="s">
        <v>7</v>
      </c>
      <c r="E217" s="3" t="str">
        <v>Meienried</v>
      </c>
      <c r="G217" s="18">
        <v>1304</v>
      </c>
      <c r="H217" s="18" t="s">
        <v>4530</v>
      </c>
    </row>
    <row r="218" spans="1:8" x14ac:dyDescent="0.2">
      <c r="A218" s="3">
        <v>8495</v>
      </c>
      <c r="B218" s="3" t="s">
        <v>247</v>
      </c>
      <c r="C218" s="3" t="s">
        <v>246</v>
      </c>
      <c r="D218" s="3" t="s">
        <v>7</v>
      </c>
      <c r="E218" s="3" t="str">
        <v>Meinisberg</v>
      </c>
      <c r="G218" s="18">
        <v>1305</v>
      </c>
      <c r="H218" s="18" t="s">
        <v>4530</v>
      </c>
    </row>
    <row r="219" spans="1:8" x14ac:dyDescent="0.2">
      <c r="A219" s="3">
        <v>8352</v>
      </c>
      <c r="B219" s="3" t="s">
        <v>248</v>
      </c>
      <c r="C219" s="3" t="s">
        <v>249</v>
      </c>
      <c r="D219" s="3" t="s">
        <v>7</v>
      </c>
      <c r="E219" s="3" t="str">
        <v>Oberwil bei Büren</v>
      </c>
      <c r="G219" s="18">
        <v>1306</v>
      </c>
      <c r="H219" s="18" t="s">
        <v>4530</v>
      </c>
    </row>
    <row r="220" spans="1:8" x14ac:dyDescent="0.2">
      <c r="A220" s="3">
        <v>8400</v>
      </c>
      <c r="B220" s="3" t="s">
        <v>249</v>
      </c>
      <c r="C220" s="3" t="s">
        <v>249</v>
      </c>
      <c r="D220" s="3" t="s">
        <v>7</v>
      </c>
      <c r="E220" s="3" t="str">
        <v>Pieterlen</v>
      </c>
      <c r="G220" s="18">
        <v>1307</v>
      </c>
      <c r="H220" s="18" t="s">
        <v>4530</v>
      </c>
    </row>
    <row r="221" spans="1:8" x14ac:dyDescent="0.2">
      <c r="A221" s="3">
        <v>8404</v>
      </c>
      <c r="B221" s="3" t="s">
        <v>249</v>
      </c>
      <c r="C221" s="3" t="s">
        <v>249</v>
      </c>
      <c r="D221" s="3" t="s">
        <v>7</v>
      </c>
      <c r="E221" s="3" t="str">
        <v>Rüti bei Büren</v>
      </c>
      <c r="G221" s="18">
        <v>1308</v>
      </c>
      <c r="H221" s="18" t="s">
        <v>4530</v>
      </c>
    </row>
    <row r="222" spans="1:8" x14ac:dyDescent="0.2">
      <c r="A222" s="3">
        <v>8404</v>
      </c>
      <c r="B222" s="3" t="s">
        <v>250</v>
      </c>
      <c r="C222" s="3" t="s">
        <v>249</v>
      </c>
      <c r="D222" s="3" t="s">
        <v>7</v>
      </c>
      <c r="E222" s="3" t="str">
        <v>Wengi</v>
      </c>
      <c r="G222" s="18">
        <v>1312</v>
      </c>
      <c r="H222" s="18" t="s">
        <v>4530</v>
      </c>
    </row>
    <row r="223" spans="1:8" x14ac:dyDescent="0.2">
      <c r="A223" s="3">
        <v>8404</v>
      </c>
      <c r="B223" s="3" t="s">
        <v>251</v>
      </c>
      <c r="C223" s="3" t="s">
        <v>249</v>
      </c>
      <c r="D223" s="3" t="s">
        <v>7</v>
      </c>
      <c r="E223" s="3" t="str">
        <v>Aefligen</v>
      </c>
      <c r="G223" s="18">
        <v>1313</v>
      </c>
      <c r="H223" s="18" t="s">
        <v>4530</v>
      </c>
    </row>
    <row r="224" spans="1:8" x14ac:dyDescent="0.2">
      <c r="A224" s="3">
        <v>8405</v>
      </c>
      <c r="B224" s="3" t="s">
        <v>249</v>
      </c>
      <c r="C224" s="3" t="s">
        <v>249</v>
      </c>
      <c r="D224" s="3" t="s">
        <v>7</v>
      </c>
      <c r="E224" s="3" t="str">
        <v>Alchenstorf</v>
      </c>
      <c r="G224" s="18">
        <v>1315</v>
      </c>
      <c r="H224" s="18" t="s">
        <v>4530</v>
      </c>
    </row>
    <row r="225" spans="1:8" x14ac:dyDescent="0.2">
      <c r="A225" s="3">
        <v>8406</v>
      </c>
      <c r="B225" s="3" t="s">
        <v>249</v>
      </c>
      <c r="C225" s="3" t="s">
        <v>249</v>
      </c>
      <c r="D225" s="3" t="s">
        <v>7</v>
      </c>
      <c r="E225" s="3" t="str">
        <v>Bäriswil</v>
      </c>
      <c r="G225" s="18">
        <v>1316</v>
      </c>
      <c r="H225" s="18" t="s">
        <v>4530</v>
      </c>
    </row>
    <row r="226" spans="1:8" x14ac:dyDescent="0.2">
      <c r="A226" s="3">
        <v>8408</v>
      </c>
      <c r="B226" s="3" t="s">
        <v>249</v>
      </c>
      <c r="C226" s="3" t="s">
        <v>249</v>
      </c>
      <c r="D226" s="3" t="s">
        <v>7</v>
      </c>
      <c r="E226" s="3" t="str">
        <v>Burgdorf</v>
      </c>
      <c r="G226" s="18">
        <v>1317</v>
      </c>
      <c r="H226" s="18" t="s">
        <v>4530</v>
      </c>
    </row>
    <row r="227" spans="1:8" x14ac:dyDescent="0.2">
      <c r="A227" s="3">
        <v>8409</v>
      </c>
      <c r="B227" s="3" t="s">
        <v>249</v>
      </c>
      <c r="C227" s="3" t="s">
        <v>249</v>
      </c>
      <c r="D227" s="3" t="s">
        <v>7</v>
      </c>
      <c r="E227" s="3" t="str">
        <v>Ersigen</v>
      </c>
      <c r="G227" s="18">
        <v>1318</v>
      </c>
      <c r="H227" s="18" t="s">
        <v>4530</v>
      </c>
    </row>
    <row r="228" spans="1:8" x14ac:dyDescent="0.2">
      <c r="A228" s="3">
        <v>8482</v>
      </c>
      <c r="B228" s="3" t="s">
        <v>252</v>
      </c>
      <c r="C228" s="3" t="s">
        <v>249</v>
      </c>
      <c r="D228" s="3" t="s">
        <v>7</v>
      </c>
      <c r="E228" s="3" t="str">
        <v>Hasle bei Burgdorf</v>
      </c>
      <c r="G228" s="18">
        <v>1321</v>
      </c>
      <c r="H228" s="18" t="s">
        <v>4530</v>
      </c>
    </row>
    <row r="229" spans="1:8" x14ac:dyDescent="0.2">
      <c r="A229" s="3">
        <v>8483</v>
      </c>
      <c r="B229" s="3" t="s">
        <v>253</v>
      </c>
      <c r="C229" s="3" t="s">
        <v>254</v>
      </c>
      <c r="D229" s="3" t="s">
        <v>7</v>
      </c>
      <c r="E229" s="3" t="str">
        <v>Heimiswil</v>
      </c>
      <c r="G229" s="18">
        <v>1322</v>
      </c>
      <c r="H229" s="18" t="s">
        <v>4530</v>
      </c>
    </row>
    <row r="230" spans="1:8" x14ac:dyDescent="0.2">
      <c r="A230" s="3">
        <v>8486</v>
      </c>
      <c r="B230" s="3" t="s">
        <v>255</v>
      </c>
      <c r="C230" s="3" t="s">
        <v>254</v>
      </c>
      <c r="D230" s="3" t="s">
        <v>7</v>
      </c>
      <c r="E230" s="3" t="str">
        <v>Hellsau</v>
      </c>
      <c r="G230" s="18">
        <v>1323</v>
      </c>
      <c r="H230" s="18" t="s">
        <v>4530</v>
      </c>
    </row>
    <row r="231" spans="1:8" x14ac:dyDescent="0.2">
      <c r="A231" s="3">
        <v>8487</v>
      </c>
      <c r="B231" s="3" t="s">
        <v>256</v>
      </c>
      <c r="C231" s="3" t="s">
        <v>254</v>
      </c>
      <c r="D231" s="3" t="s">
        <v>7</v>
      </c>
      <c r="E231" s="3" t="str">
        <v>Hindelbank</v>
      </c>
      <c r="G231" s="18">
        <v>1324</v>
      </c>
      <c r="H231" s="18" t="s">
        <v>4533</v>
      </c>
    </row>
    <row r="232" spans="1:8" x14ac:dyDescent="0.2">
      <c r="A232" s="3">
        <v>8487</v>
      </c>
      <c r="B232" s="3" t="s">
        <v>257</v>
      </c>
      <c r="C232" s="3" t="s">
        <v>254</v>
      </c>
      <c r="D232" s="3" t="s">
        <v>7</v>
      </c>
      <c r="E232" s="3" t="str">
        <v>Höchstetten</v>
      </c>
      <c r="G232" s="18">
        <v>1325</v>
      </c>
      <c r="H232" s="18" t="s">
        <v>4533</v>
      </c>
    </row>
    <row r="233" spans="1:8" x14ac:dyDescent="0.2">
      <c r="A233" s="3">
        <v>8904</v>
      </c>
      <c r="B233" s="3" t="s">
        <v>258</v>
      </c>
      <c r="C233" s="3" t="s">
        <v>259</v>
      </c>
      <c r="D233" s="3" t="s">
        <v>7</v>
      </c>
      <c r="E233" s="3" t="str">
        <v>Kernenried</v>
      </c>
      <c r="G233" s="18">
        <v>1326</v>
      </c>
      <c r="H233" s="18" t="s">
        <v>4533</v>
      </c>
    </row>
    <row r="234" spans="1:8" x14ac:dyDescent="0.2">
      <c r="A234" s="3">
        <v>8903</v>
      </c>
      <c r="B234" s="3" t="s">
        <v>260</v>
      </c>
      <c r="C234" s="3" t="s">
        <v>261</v>
      </c>
      <c r="D234" s="3" t="s">
        <v>7</v>
      </c>
      <c r="E234" s="3" t="str">
        <v>Kirchberg (BE)</v>
      </c>
      <c r="G234" s="18">
        <v>1329</v>
      </c>
      <c r="H234" s="18" t="s">
        <v>4533</v>
      </c>
    </row>
    <row r="235" spans="1:8" x14ac:dyDescent="0.2">
      <c r="A235" s="3">
        <v>8953</v>
      </c>
      <c r="B235" s="3" t="s">
        <v>262</v>
      </c>
      <c r="C235" s="3" t="s">
        <v>262</v>
      </c>
      <c r="D235" s="3" t="s">
        <v>7</v>
      </c>
      <c r="E235" s="3" t="str">
        <v>Koppigen</v>
      </c>
      <c r="G235" s="18">
        <v>1337</v>
      </c>
      <c r="H235" s="18" t="s">
        <v>4533</v>
      </c>
    </row>
    <row r="236" spans="1:8" x14ac:dyDescent="0.2">
      <c r="A236" s="3">
        <v>8951</v>
      </c>
      <c r="B236" s="3" t="s">
        <v>263</v>
      </c>
      <c r="C236" s="3" t="s">
        <v>264</v>
      </c>
      <c r="D236" s="3" t="s">
        <v>7</v>
      </c>
      <c r="E236" s="3" t="str">
        <v>Krauchthal</v>
      </c>
      <c r="G236" s="18">
        <v>1338</v>
      </c>
      <c r="H236" s="18" t="s">
        <v>4533</v>
      </c>
    </row>
    <row r="237" spans="1:8" x14ac:dyDescent="0.2">
      <c r="A237" s="3">
        <v>8954</v>
      </c>
      <c r="B237" s="3" t="s">
        <v>264</v>
      </c>
      <c r="C237" s="3" t="s">
        <v>264</v>
      </c>
      <c r="D237" s="3" t="s">
        <v>7</v>
      </c>
      <c r="E237" s="3" t="str">
        <v>Lyssach</v>
      </c>
      <c r="G237" s="18">
        <v>1341</v>
      </c>
      <c r="H237" s="18" t="s">
        <v>4533</v>
      </c>
    </row>
    <row r="238" spans="1:8" x14ac:dyDescent="0.2">
      <c r="A238" s="3">
        <v>8102</v>
      </c>
      <c r="B238" s="3" t="s">
        <v>265</v>
      </c>
      <c r="C238" s="3" t="s">
        <v>265</v>
      </c>
      <c r="D238" s="3" t="s">
        <v>7</v>
      </c>
      <c r="E238" s="3" t="str">
        <v>Oberburg</v>
      </c>
      <c r="G238" s="18">
        <v>1342</v>
      </c>
      <c r="H238" s="18" t="s">
        <v>4533</v>
      </c>
    </row>
    <row r="239" spans="1:8" x14ac:dyDescent="0.2">
      <c r="A239" s="3">
        <v>8955</v>
      </c>
      <c r="B239" s="3" t="s">
        <v>266</v>
      </c>
      <c r="C239" s="3" t="s">
        <v>266</v>
      </c>
      <c r="D239" s="3" t="s">
        <v>7</v>
      </c>
      <c r="E239" s="3" t="str">
        <v>Rüdtligen-Alchenflüh</v>
      </c>
      <c r="G239" s="18">
        <v>1343</v>
      </c>
      <c r="H239" s="18" t="s">
        <v>4533</v>
      </c>
    </row>
    <row r="240" spans="1:8" x14ac:dyDescent="0.2">
      <c r="A240" s="3">
        <v>8952</v>
      </c>
      <c r="B240" s="3" t="s">
        <v>267</v>
      </c>
      <c r="C240" s="3" t="s">
        <v>267</v>
      </c>
      <c r="D240" s="3" t="s">
        <v>7</v>
      </c>
      <c r="E240" s="3" t="str">
        <v>Rumendingen</v>
      </c>
      <c r="G240" s="18">
        <v>1344</v>
      </c>
      <c r="H240" s="18" t="s">
        <v>4533</v>
      </c>
    </row>
    <row r="241" spans="1:8" x14ac:dyDescent="0.2">
      <c r="A241" s="3">
        <v>8142</v>
      </c>
      <c r="B241" s="3" t="s">
        <v>268</v>
      </c>
      <c r="C241" s="3" t="s">
        <v>269</v>
      </c>
      <c r="D241" s="3" t="s">
        <v>7</v>
      </c>
      <c r="E241" s="3" t="str">
        <v>Rüti bei Lyssach</v>
      </c>
      <c r="G241" s="18">
        <v>1345</v>
      </c>
      <c r="H241" s="18" t="s">
        <v>4533</v>
      </c>
    </row>
    <row r="242" spans="1:8" x14ac:dyDescent="0.2">
      <c r="A242" s="3">
        <v>8103</v>
      </c>
      <c r="B242" s="3" t="s">
        <v>270</v>
      </c>
      <c r="C242" s="3" t="s">
        <v>270</v>
      </c>
      <c r="D242" s="3" t="s">
        <v>7</v>
      </c>
      <c r="E242" s="3" t="str">
        <v>Willadingen</v>
      </c>
      <c r="G242" s="18">
        <v>1346</v>
      </c>
      <c r="H242" s="18" t="s">
        <v>4533</v>
      </c>
    </row>
    <row r="243" spans="1:8" x14ac:dyDescent="0.2">
      <c r="A243" s="3">
        <v>8902</v>
      </c>
      <c r="B243" s="3" t="s">
        <v>271</v>
      </c>
      <c r="C243" s="3" t="s">
        <v>271</v>
      </c>
      <c r="D243" s="3" t="s">
        <v>7</v>
      </c>
      <c r="E243" s="3" t="str">
        <v>Wynigen</v>
      </c>
      <c r="G243" s="18">
        <v>1347</v>
      </c>
      <c r="H243" s="18" t="s">
        <v>4533</v>
      </c>
    </row>
    <row r="244" spans="1:8" x14ac:dyDescent="0.2">
      <c r="A244" s="3">
        <v>8104</v>
      </c>
      <c r="B244" s="3" t="s">
        <v>272</v>
      </c>
      <c r="C244" s="3" t="s">
        <v>273</v>
      </c>
      <c r="D244" s="3" t="s">
        <v>7</v>
      </c>
      <c r="E244" s="3" t="str">
        <v>Corgémont</v>
      </c>
      <c r="G244" s="18">
        <v>1348</v>
      </c>
      <c r="H244" s="18" t="s">
        <v>4533</v>
      </c>
    </row>
    <row r="245" spans="1:8" x14ac:dyDescent="0.2">
      <c r="A245" s="3">
        <v>8001</v>
      </c>
      <c r="B245" s="3" t="s">
        <v>274</v>
      </c>
      <c r="C245" s="3" t="s">
        <v>274</v>
      </c>
      <c r="D245" s="3" t="s">
        <v>7</v>
      </c>
      <c r="E245" s="3" t="str">
        <v>Cormoret</v>
      </c>
      <c r="G245" s="18">
        <v>1350</v>
      </c>
      <c r="H245" s="18" t="s">
        <v>4530</v>
      </c>
    </row>
    <row r="246" spans="1:8" x14ac:dyDescent="0.2">
      <c r="A246" s="3">
        <v>8002</v>
      </c>
      <c r="B246" s="3" t="s">
        <v>274</v>
      </c>
      <c r="C246" s="3" t="s">
        <v>274</v>
      </c>
      <c r="D246" s="3" t="s">
        <v>7</v>
      </c>
      <c r="E246" s="3" t="str">
        <v>Cortébert</v>
      </c>
      <c r="G246" s="18">
        <v>1352</v>
      </c>
      <c r="H246" s="18" t="s">
        <v>4530</v>
      </c>
    </row>
    <row r="247" spans="1:8" x14ac:dyDescent="0.2">
      <c r="A247" s="3">
        <v>8003</v>
      </c>
      <c r="B247" s="3" t="s">
        <v>274</v>
      </c>
      <c r="C247" s="3" t="s">
        <v>274</v>
      </c>
      <c r="D247" s="3" t="s">
        <v>7</v>
      </c>
      <c r="E247" s="3" t="str">
        <v>Courtelary</v>
      </c>
      <c r="G247" s="18">
        <v>1353</v>
      </c>
      <c r="H247" s="18" t="s">
        <v>4530</v>
      </c>
    </row>
    <row r="248" spans="1:8" x14ac:dyDescent="0.2">
      <c r="A248" s="3">
        <v>8004</v>
      </c>
      <c r="B248" s="3" t="s">
        <v>274</v>
      </c>
      <c r="C248" s="3" t="s">
        <v>274</v>
      </c>
      <c r="D248" s="3" t="s">
        <v>7</v>
      </c>
      <c r="E248" s="3" t="str">
        <v>La Ferrière</v>
      </c>
      <c r="G248" s="18">
        <v>1354</v>
      </c>
      <c r="H248" s="18" t="s">
        <v>4530</v>
      </c>
    </row>
    <row r="249" spans="1:8" x14ac:dyDescent="0.2">
      <c r="A249" s="3">
        <v>8005</v>
      </c>
      <c r="B249" s="3" t="s">
        <v>274</v>
      </c>
      <c r="C249" s="3" t="s">
        <v>274</v>
      </c>
      <c r="D249" s="3" t="s">
        <v>7</v>
      </c>
      <c r="E249" s="3" t="str">
        <v>Mont-Tramelan</v>
      </c>
      <c r="G249" s="18">
        <v>1355</v>
      </c>
      <c r="H249" s="18" t="s">
        <v>4533</v>
      </c>
    </row>
    <row r="250" spans="1:8" x14ac:dyDescent="0.2">
      <c r="A250" s="3">
        <v>8006</v>
      </c>
      <c r="B250" s="3" t="s">
        <v>274</v>
      </c>
      <c r="C250" s="3" t="s">
        <v>274</v>
      </c>
      <c r="D250" s="3" t="s">
        <v>7</v>
      </c>
      <c r="E250" s="3" t="str">
        <v>Orvin</v>
      </c>
      <c r="G250" s="18">
        <v>1356</v>
      </c>
      <c r="H250" s="18" t="s">
        <v>4533</v>
      </c>
    </row>
    <row r="251" spans="1:8" x14ac:dyDescent="0.2">
      <c r="A251" s="3">
        <v>8008</v>
      </c>
      <c r="B251" s="3" t="s">
        <v>274</v>
      </c>
      <c r="C251" s="3" t="s">
        <v>274</v>
      </c>
      <c r="D251" s="3" t="s">
        <v>7</v>
      </c>
      <c r="E251" s="3" t="str">
        <v>Renan (BE)</v>
      </c>
      <c r="G251" s="18">
        <v>1357</v>
      </c>
      <c r="H251" s="18" t="s">
        <v>4533</v>
      </c>
    </row>
    <row r="252" spans="1:8" x14ac:dyDescent="0.2">
      <c r="A252" s="3">
        <v>8032</v>
      </c>
      <c r="B252" s="3" t="s">
        <v>274</v>
      </c>
      <c r="C252" s="3" t="s">
        <v>274</v>
      </c>
      <c r="D252" s="3" t="s">
        <v>7</v>
      </c>
      <c r="E252" s="3" t="str">
        <v>Romont (BE)</v>
      </c>
      <c r="G252" s="18">
        <v>1358</v>
      </c>
      <c r="H252" s="18" t="s">
        <v>4533</v>
      </c>
    </row>
    <row r="253" spans="1:8" x14ac:dyDescent="0.2">
      <c r="A253" s="3">
        <v>8037</v>
      </c>
      <c r="B253" s="3" t="s">
        <v>274</v>
      </c>
      <c r="C253" s="3" t="s">
        <v>274</v>
      </c>
      <c r="D253" s="3" t="s">
        <v>7</v>
      </c>
      <c r="E253" s="3" t="str">
        <v>Saint-Imier</v>
      </c>
      <c r="G253" s="18">
        <v>1372</v>
      </c>
      <c r="H253" s="18" t="s">
        <v>4530</v>
      </c>
    </row>
    <row r="254" spans="1:8" x14ac:dyDescent="0.2">
      <c r="A254" s="3">
        <v>8038</v>
      </c>
      <c r="B254" s="3" t="s">
        <v>274</v>
      </c>
      <c r="C254" s="3" t="s">
        <v>274</v>
      </c>
      <c r="D254" s="3" t="s">
        <v>7</v>
      </c>
      <c r="E254" s="3" t="str">
        <v>Sonceboz-Sombeval</v>
      </c>
      <c r="G254" s="18">
        <v>1373</v>
      </c>
      <c r="H254" s="18" t="s">
        <v>4530</v>
      </c>
    </row>
    <row r="255" spans="1:8" x14ac:dyDescent="0.2">
      <c r="A255" s="3">
        <v>8041</v>
      </c>
      <c r="B255" s="3" t="s">
        <v>274</v>
      </c>
      <c r="C255" s="3" t="s">
        <v>274</v>
      </c>
      <c r="D255" s="3" t="s">
        <v>7</v>
      </c>
      <c r="E255" s="3" t="str">
        <v>Sonvilier</v>
      </c>
      <c r="G255" s="18">
        <v>1374</v>
      </c>
      <c r="H255" s="18" t="s">
        <v>4530</v>
      </c>
    </row>
    <row r="256" spans="1:8" x14ac:dyDescent="0.2">
      <c r="A256" s="3">
        <v>8044</v>
      </c>
      <c r="B256" s="3" t="s">
        <v>274</v>
      </c>
      <c r="C256" s="3" t="s">
        <v>274</v>
      </c>
      <c r="D256" s="3" t="s">
        <v>7</v>
      </c>
      <c r="E256" s="3" t="str">
        <v>Tramelan</v>
      </c>
      <c r="G256" s="18">
        <v>1375</v>
      </c>
      <c r="H256" s="18" t="s">
        <v>4530</v>
      </c>
    </row>
    <row r="257" spans="1:8" x14ac:dyDescent="0.2">
      <c r="A257" s="3">
        <v>8045</v>
      </c>
      <c r="B257" s="3" t="s">
        <v>274</v>
      </c>
      <c r="C257" s="3" t="s">
        <v>274</v>
      </c>
      <c r="D257" s="3" t="s">
        <v>7</v>
      </c>
      <c r="E257" s="3" t="str">
        <v>Villeret</v>
      </c>
      <c r="G257" s="18">
        <v>1376</v>
      </c>
      <c r="H257" s="18" t="s">
        <v>4530</v>
      </c>
    </row>
    <row r="258" spans="1:8" x14ac:dyDescent="0.2">
      <c r="A258" s="3">
        <v>8046</v>
      </c>
      <c r="B258" s="3" t="s">
        <v>274</v>
      </c>
      <c r="C258" s="3" t="s">
        <v>274</v>
      </c>
      <c r="D258" s="3" t="s">
        <v>7</v>
      </c>
      <c r="E258" s="3" t="str">
        <v>Sauge</v>
      </c>
      <c r="G258" s="18">
        <v>1377</v>
      </c>
      <c r="H258" s="18" t="s">
        <v>4530</v>
      </c>
    </row>
    <row r="259" spans="1:8" x14ac:dyDescent="0.2">
      <c r="A259" s="3">
        <v>8047</v>
      </c>
      <c r="B259" s="3" t="s">
        <v>274</v>
      </c>
      <c r="C259" s="3" t="s">
        <v>274</v>
      </c>
      <c r="D259" s="3" t="s">
        <v>7</v>
      </c>
      <c r="E259" s="3" t="str">
        <v>Péry-La Heutte</v>
      </c>
      <c r="G259" s="18">
        <v>1400</v>
      </c>
      <c r="H259" s="18" t="s">
        <v>4530</v>
      </c>
    </row>
    <row r="260" spans="1:8" x14ac:dyDescent="0.2">
      <c r="A260" s="3">
        <v>8048</v>
      </c>
      <c r="B260" s="3" t="s">
        <v>274</v>
      </c>
      <c r="C260" s="3" t="s">
        <v>274</v>
      </c>
      <c r="D260" s="3" t="s">
        <v>7</v>
      </c>
      <c r="E260" s="3" t="str">
        <v>Brüttelen</v>
      </c>
      <c r="G260" s="18">
        <v>1404</v>
      </c>
      <c r="H260" s="18" t="s">
        <v>4531</v>
      </c>
    </row>
    <row r="261" spans="1:8" x14ac:dyDescent="0.2">
      <c r="A261" s="3">
        <v>8049</v>
      </c>
      <c r="B261" s="3" t="s">
        <v>274</v>
      </c>
      <c r="C261" s="3" t="s">
        <v>274</v>
      </c>
      <c r="D261" s="3" t="s">
        <v>7</v>
      </c>
      <c r="E261" s="3" t="str">
        <v>Erlach</v>
      </c>
      <c r="G261" s="18">
        <v>1405</v>
      </c>
      <c r="H261" s="18" t="s">
        <v>4531</v>
      </c>
    </row>
    <row r="262" spans="1:8" x14ac:dyDescent="0.2">
      <c r="A262" s="3">
        <v>8050</v>
      </c>
      <c r="B262" s="3" t="s">
        <v>274</v>
      </c>
      <c r="C262" s="3" t="s">
        <v>274</v>
      </c>
      <c r="D262" s="3" t="s">
        <v>7</v>
      </c>
      <c r="E262" s="3" t="str">
        <v>Finsterhennen</v>
      </c>
      <c r="G262" s="18">
        <v>1406</v>
      </c>
      <c r="H262" s="18" t="s">
        <v>4531</v>
      </c>
    </row>
    <row r="263" spans="1:8" x14ac:dyDescent="0.2">
      <c r="A263" s="3">
        <v>8051</v>
      </c>
      <c r="B263" s="3" t="s">
        <v>274</v>
      </c>
      <c r="C263" s="3" t="s">
        <v>274</v>
      </c>
      <c r="D263" s="3" t="s">
        <v>7</v>
      </c>
      <c r="E263" s="3" t="str">
        <v>Gals</v>
      </c>
      <c r="G263" s="18">
        <v>1407</v>
      </c>
      <c r="H263" s="18" t="s">
        <v>4531</v>
      </c>
    </row>
    <row r="264" spans="1:8" x14ac:dyDescent="0.2">
      <c r="A264" s="3">
        <v>8052</v>
      </c>
      <c r="B264" s="3" t="s">
        <v>274</v>
      </c>
      <c r="C264" s="3" t="s">
        <v>274</v>
      </c>
      <c r="D264" s="3" t="s">
        <v>7</v>
      </c>
      <c r="E264" s="3" t="str">
        <v>Gampelen</v>
      </c>
      <c r="G264" s="18">
        <v>1408</v>
      </c>
      <c r="H264" s="18" t="s">
        <v>4531</v>
      </c>
    </row>
    <row r="265" spans="1:8" x14ac:dyDescent="0.2">
      <c r="A265" s="3">
        <v>8053</v>
      </c>
      <c r="B265" s="3" t="s">
        <v>274</v>
      </c>
      <c r="C265" s="3" t="s">
        <v>274</v>
      </c>
      <c r="D265" s="3" t="s">
        <v>7</v>
      </c>
      <c r="E265" s="3" t="str">
        <v>Ins</v>
      </c>
      <c r="G265" s="18">
        <v>1409</v>
      </c>
      <c r="H265" s="18" t="s">
        <v>4531</v>
      </c>
    </row>
    <row r="266" spans="1:8" x14ac:dyDescent="0.2">
      <c r="A266" s="3">
        <v>8055</v>
      </c>
      <c r="B266" s="3" t="s">
        <v>274</v>
      </c>
      <c r="C266" s="3" t="s">
        <v>274</v>
      </c>
      <c r="D266" s="3" t="s">
        <v>7</v>
      </c>
      <c r="E266" s="3" t="str">
        <v>Lüscherz</v>
      </c>
      <c r="G266" s="18">
        <v>1410</v>
      </c>
      <c r="H266" s="18" t="s">
        <v>4531</v>
      </c>
    </row>
    <row r="267" spans="1:8" x14ac:dyDescent="0.2">
      <c r="A267" s="3">
        <v>8057</v>
      </c>
      <c r="B267" s="3" t="s">
        <v>274</v>
      </c>
      <c r="C267" s="3" t="s">
        <v>274</v>
      </c>
      <c r="D267" s="3" t="s">
        <v>7</v>
      </c>
      <c r="E267" s="3" t="str">
        <v>Müntschemier</v>
      </c>
      <c r="G267" s="18">
        <v>1412</v>
      </c>
      <c r="H267" s="18" t="s">
        <v>4531</v>
      </c>
    </row>
    <row r="268" spans="1:8" x14ac:dyDescent="0.2">
      <c r="A268" s="3">
        <v>8064</v>
      </c>
      <c r="B268" s="3" t="s">
        <v>274</v>
      </c>
      <c r="C268" s="3" t="s">
        <v>274</v>
      </c>
      <c r="D268" s="3" t="s">
        <v>7</v>
      </c>
      <c r="E268" s="3" t="str">
        <v>Siselen</v>
      </c>
      <c r="G268" s="18">
        <v>1413</v>
      </c>
      <c r="H268" s="18" t="s">
        <v>4531</v>
      </c>
    </row>
    <row r="269" spans="1:8" x14ac:dyDescent="0.2">
      <c r="A269" s="3">
        <v>8468</v>
      </c>
      <c r="B269" s="3" t="s">
        <v>275</v>
      </c>
      <c r="C269" s="3" t="s">
        <v>276</v>
      </c>
      <c r="D269" s="3" t="s">
        <v>7</v>
      </c>
      <c r="E269" s="3" t="str">
        <v>Treiten</v>
      </c>
      <c r="G269" s="18">
        <v>1415</v>
      </c>
      <c r="H269" s="18" t="s">
        <v>4531</v>
      </c>
    </row>
    <row r="270" spans="1:8" x14ac:dyDescent="0.2">
      <c r="A270" s="3">
        <v>8468</v>
      </c>
      <c r="B270" s="3" t="s">
        <v>277</v>
      </c>
      <c r="C270" s="3" t="s">
        <v>276</v>
      </c>
      <c r="D270" s="3" t="s">
        <v>7</v>
      </c>
      <c r="E270" s="3" t="str">
        <v>Tschugg</v>
      </c>
      <c r="G270" s="18">
        <v>1416</v>
      </c>
      <c r="H270" s="18" t="s">
        <v>4530</v>
      </c>
    </row>
    <row r="271" spans="1:8" x14ac:dyDescent="0.2">
      <c r="A271" s="3">
        <v>8476</v>
      </c>
      <c r="B271" s="3" t="s">
        <v>278</v>
      </c>
      <c r="C271" s="3" t="s">
        <v>276</v>
      </c>
      <c r="D271" s="3" t="s">
        <v>7</v>
      </c>
      <c r="E271" s="3" t="str">
        <v>Vinelz</v>
      </c>
      <c r="G271" s="18">
        <v>1417</v>
      </c>
      <c r="H271" s="18" t="s">
        <v>4530</v>
      </c>
    </row>
    <row r="272" spans="1:8" x14ac:dyDescent="0.2">
      <c r="A272" s="3">
        <v>8477</v>
      </c>
      <c r="B272" s="3" t="s">
        <v>279</v>
      </c>
      <c r="C272" s="3" t="s">
        <v>276</v>
      </c>
      <c r="D272" s="3" t="s">
        <v>7</v>
      </c>
      <c r="E272" s="3" t="str">
        <v>Bätterkinden</v>
      </c>
      <c r="G272" s="18">
        <v>1418</v>
      </c>
      <c r="H272" s="18" t="s">
        <v>4530</v>
      </c>
    </row>
    <row r="273" spans="1:8" x14ac:dyDescent="0.2">
      <c r="A273" s="3">
        <v>8525</v>
      </c>
      <c r="B273" s="3" t="s">
        <v>280</v>
      </c>
      <c r="C273" s="3" t="s">
        <v>276</v>
      </c>
      <c r="D273" s="3" t="s">
        <v>7</v>
      </c>
      <c r="E273" s="3" t="str">
        <v>Deisswil bei Münchenbuchsee</v>
      </c>
      <c r="G273" s="18">
        <v>1420</v>
      </c>
      <c r="H273" s="18" t="s">
        <v>4531</v>
      </c>
    </row>
    <row r="274" spans="1:8" x14ac:dyDescent="0.2">
      <c r="A274" s="3">
        <v>8804</v>
      </c>
      <c r="B274" s="3" t="s">
        <v>281</v>
      </c>
      <c r="C274" s="3" t="s">
        <v>282</v>
      </c>
      <c r="D274" s="3" t="s">
        <v>7</v>
      </c>
      <c r="E274" s="3" t="str">
        <v>Diemerswil</v>
      </c>
      <c r="G274" s="18">
        <v>1421</v>
      </c>
      <c r="H274" s="18" t="s">
        <v>4533</v>
      </c>
    </row>
    <row r="275" spans="1:8" x14ac:dyDescent="0.2">
      <c r="A275" s="3">
        <v>8820</v>
      </c>
      <c r="B275" s="3" t="s">
        <v>282</v>
      </c>
      <c r="C275" s="3" t="s">
        <v>282</v>
      </c>
      <c r="D275" s="3" t="s">
        <v>7</v>
      </c>
      <c r="E275" s="3" t="str">
        <v>Fraubrunnen</v>
      </c>
      <c r="G275" s="18">
        <v>1422</v>
      </c>
      <c r="H275" s="18" t="s">
        <v>4531</v>
      </c>
    </row>
    <row r="276" spans="1:8" x14ac:dyDescent="0.2">
      <c r="A276" s="3">
        <v>8824</v>
      </c>
      <c r="B276" s="3" t="s">
        <v>283</v>
      </c>
      <c r="C276" s="3" t="s">
        <v>282</v>
      </c>
      <c r="D276" s="3" t="s">
        <v>7</v>
      </c>
      <c r="E276" s="3" t="str">
        <v>Jegenstorf</v>
      </c>
      <c r="G276" s="18">
        <v>1423</v>
      </c>
      <c r="H276" s="18" t="s">
        <v>4531</v>
      </c>
    </row>
    <row r="277" spans="1:8" x14ac:dyDescent="0.2">
      <c r="A277" s="3">
        <v>8825</v>
      </c>
      <c r="B277" s="3" t="s">
        <v>284</v>
      </c>
      <c r="C277" s="3" t="s">
        <v>282</v>
      </c>
      <c r="D277" s="3" t="s">
        <v>7</v>
      </c>
      <c r="E277" s="3" t="str">
        <v>Iffwil</v>
      </c>
      <c r="G277" s="18">
        <v>1424</v>
      </c>
      <c r="H277" s="18" t="s">
        <v>4531</v>
      </c>
    </row>
    <row r="278" spans="1:8" x14ac:dyDescent="0.2">
      <c r="A278" s="3">
        <v>8353</v>
      </c>
      <c r="B278" s="3" t="s">
        <v>285</v>
      </c>
      <c r="C278" s="3" t="s">
        <v>285</v>
      </c>
      <c r="D278" s="3" t="s">
        <v>7</v>
      </c>
      <c r="E278" s="3" t="str">
        <v>Mattstetten</v>
      </c>
      <c r="G278" s="18">
        <v>1425</v>
      </c>
      <c r="H278" s="18" t="s">
        <v>4531</v>
      </c>
    </row>
    <row r="279" spans="1:8" x14ac:dyDescent="0.2">
      <c r="A279" s="3">
        <v>8354</v>
      </c>
      <c r="B279" s="3" t="s">
        <v>286</v>
      </c>
      <c r="C279" s="3" t="s">
        <v>285</v>
      </c>
      <c r="D279" s="3" t="s">
        <v>7</v>
      </c>
      <c r="E279" s="3" t="str">
        <v>Moosseedorf</v>
      </c>
      <c r="G279" s="18">
        <v>1426</v>
      </c>
      <c r="H279" s="18" t="s">
        <v>4531</v>
      </c>
    </row>
    <row r="280" spans="1:8" x14ac:dyDescent="0.2">
      <c r="A280" s="3">
        <v>8354</v>
      </c>
      <c r="B280" s="3" t="s">
        <v>287</v>
      </c>
      <c r="C280" s="3" t="s">
        <v>285</v>
      </c>
      <c r="D280" s="3" t="s">
        <v>7</v>
      </c>
      <c r="E280" s="3" t="str">
        <v>Münchenbuchsee</v>
      </c>
      <c r="G280" s="18">
        <v>1427</v>
      </c>
      <c r="H280" s="18" t="s">
        <v>4531</v>
      </c>
    </row>
    <row r="281" spans="1:8" x14ac:dyDescent="0.2">
      <c r="A281" s="3">
        <v>8135</v>
      </c>
      <c r="B281" s="3" t="s">
        <v>288</v>
      </c>
      <c r="C281" s="3" t="s">
        <v>289</v>
      </c>
      <c r="D281" s="3" t="s">
        <v>7</v>
      </c>
      <c r="E281" s="3" t="str">
        <v>Urtenen-Schönbühl</v>
      </c>
      <c r="G281" s="18">
        <v>1428</v>
      </c>
      <c r="H281" s="18" t="s">
        <v>4531</v>
      </c>
    </row>
    <row r="282" spans="1:8" x14ac:dyDescent="0.2">
      <c r="A282" s="3">
        <v>8135</v>
      </c>
      <c r="B282" s="3" t="s">
        <v>290</v>
      </c>
      <c r="C282" s="3" t="s">
        <v>289</v>
      </c>
      <c r="D282" s="3" t="s">
        <v>7</v>
      </c>
      <c r="E282" s="3" t="str">
        <v>Utzenstorf</v>
      </c>
      <c r="G282" s="18">
        <v>1429</v>
      </c>
      <c r="H282" s="18" t="s">
        <v>4531</v>
      </c>
    </row>
    <row r="283" spans="1:8" x14ac:dyDescent="0.2">
      <c r="A283" s="3">
        <v>8810</v>
      </c>
      <c r="B283" s="3" t="s">
        <v>289</v>
      </c>
      <c r="C283" s="3" t="s">
        <v>289</v>
      </c>
      <c r="D283" s="3" t="s">
        <v>7</v>
      </c>
      <c r="E283" s="3" t="str">
        <v>Wiggiswil</v>
      </c>
      <c r="G283" s="18">
        <v>1430</v>
      </c>
      <c r="H283" s="18" t="s">
        <v>4531</v>
      </c>
    </row>
    <row r="284" spans="1:8" x14ac:dyDescent="0.2">
      <c r="A284" s="3">
        <v>8815</v>
      </c>
      <c r="B284" s="3" t="s">
        <v>291</v>
      </c>
      <c r="C284" s="3" t="s">
        <v>289</v>
      </c>
      <c r="D284" s="3" t="s">
        <v>7</v>
      </c>
      <c r="E284" s="3" t="str">
        <v>Wiler bei Utzenstorf</v>
      </c>
      <c r="G284" s="18">
        <v>1431</v>
      </c>
      <c r="H284" s="18" t="s">
        <v>4533</v>
      </c>
    </row>
    <row r="285" spans="1:8" x14ac:dyDescent="0.2">
      <c r="A285" s="3">
        <v>8816</v>
      </c>
      <c r="B285" s="3" t="s">
        <v>292</v>
      </c>
      <c r="C285" s="3" t="s">
        <v>289</v>
      </c>
      <c r="D285" s="3" t="s">
        <v>7</v>
      </c>
      <c r="E285" s="3" t="str">
        <v>Zielebach</v>
      </c>
      <c r="G285" s="18">
        <v>1432</v>
      </c>
      <c r="H285" s="18" t="s">
        <v>4530</v>
      </c>
    </row>
    <row r="286" spans="1:8" x14ac:dyDescent="0.2">
      <c r="A286" s="3">
        <v>8307</v>
      </c>
      <c r="B286" s="3" t="s">
        <v>293</v>
      </c>
      <c r="C286" s="3" t="s">
        <v>294</v>
      </c>
      <c r="D286" s="3" t="s">
        <v>7</v>
      </c>
      <c r="E286" s="3" t="str">
        <v>Zuzwil (BE)</v>
      </c>
      <c r="G286" s="18">
        <v>1433</v>
      </c>
      <c r="H286" s="18" t="s">
        <v>4530</v>
      </c>
    </row>
    <row r="287" spans="1:8" x14ac:dyDescent="0.2">
      <c r="A287" s="3">
        <v>8307</v>
      </c>
      <c r="B287" s="3" t="s">
        <v>295</v>
      </c>
      <c r="C287" s="3" t="s">
        <v>294</v>
      </c>
      <c r="D287" s="3" t="s">
        <v>7</v>
      </c>
      <c r="E287" s="3" t="str">
        <v>Adelboden</v>
      </c>
      <c r="G287" s="18">
        <v>1434</v>
      </c>
      <c r="H287" s="18" t="s">
        <v>4530</v>
      </c>
    </row>
    <row r="288" spans="1:8" x14ac:dyDescent="0.2">
      <c r="A288" s="3">
        <v>8308</v>
      </c>
      <c r="B288" s="3" t="s">
        <v>296</v>
      </c>
      <c r="C288" s="3" t="s">
        <v>294</v>
      </c>
      <c r="D288" s="3" t="s">
        <v>7</v>
      </c>
      <c r="E288" s="3" t="str">
        <v>Aeschi bei Spiez</v>
      </c>
      <c r="G288" s="18">
        <v>1435</v>
      </c>
      <c r="H288" s="18" t="s">
        <v>4530</v>
      </c>
    </row>
    <row r="289" spans="1:8" x14ac:dyDescent="0.2">
      <c r="A289" s="3">
        <v>8308</v>
      </c>
      <c r="B289" s="3" t="s">
        <v>297</v>
      </c>
      <c r="C289" s="3" t="s">
        <v>294</v>
      </c>
      <c r="D289" s="3" t="s">
        <v>7</v>
      </c>
      <c r="E289" s="3" t="str">
        <v>Frutigen</v>
      </c>
      <c r="G289" s="18">
        <v>1436</v>
      </c>
      <c r="H289" s="18" t="s">
        <v>4530</v>
      </c>
    </row>
    <row r="290" spans="1:8" x14ac:dyDescent="0.2">
      <c r="A290" s="3">
        <v>8314</v>
      </c>
      <c r="B290" s="3" t="s">
        <v>298</v>
      </c>
      <c r="C290" s="3" t="s">
        <v>294</v>
      </c>
      <c r="D290" s="3" t="s">
        <v>7</v>
      </c>
      <c r="E290" s="3" t="str">
        <v>Kandergrund</v>
      </c>
      <c r="G290" s="18">
        <v>1437</v>
      </c>
      <c r="H290" s="18" t="s">
        <v>4530</v>
      </c>
    </row>
    <row r="291" spans="1:8" x14ac:dyDescent="0.2">
      <c r="A291" s="3">
        <v>8493</v>
      </c>
      <c r="B291" s="3" t="s">
        <v>299</v>
      </c>
      <c r="C291" s="3" t="s">
        <v>300</v>
      </c>
      <c r="D291" s="3" t="s">
        <v>7</v>
      </c>
      <c r="E291" s="3" t="str">
        <v>Kandersteg</v>
      </c>
      <c r="G291" s="18">
        <v>1438</v>
      </c>
      <c r="H291" s="18" t="s">
        <v>4530</v>
      </c>
    </row>
    <row r="292" spans="1:8" x14ac:dyDescent="0.2">
      <c r="A292" s="3">
        <v>8494</v>
      </c>
      <c r="B292" s="3" t="s">
        <v>300</v>
      </c>
      <c r="C292" s="3" t="s">
        <v>300</v>
      </c>
      <c r="D292" s="3" t="s">
        <v>7</v>
      </c>
      <c r="E292" s="3" t="str">
        <v>Krattigen</v>
      </c>
      <c r="G292" s="18">
        <v>1439</v>
      </c>
      <c r="H292" s="18" t="s">
        <v>4533</v>
      </c>
    </row>
    <row r="293" spans="1:8" x14ac:dyDescent="0.2">
      <c r="A293" s="3">
        <v>8499</v>
      </c>
      <c r="B293" s="3" t="s">
        <v>301</v>
      </c>
      <c r="C293" s="3" t="s">
        <v>300</v>
      </c>
      <c r="D293" s="3" t="s">
        <v>7</v>
      </c>
      <c r="E293" s="3" t="str">
        <v>Reichenbach im Kandertal</v>
      </c>
      <c r="G293" s="18">
        <v>1441</v>
      </c>
      <c r="H293" s="18" t="s">
        <v>4531</v>
      </c>
    </row>
    <row r="294" spans="1:8" x14ac:dyDescent="0.2">
      <c r="A294" s="3">
        <v>8542</v>
      </c>
      <c r="B294" s="3" t="s">
        <v>302</v>
      </c>
      <c r="C294" s="3" t="s">
        <v>302</v>
      </c>
      <c r="D294" s="3" t="s">
        <v>7</v>
      </c>
      <c r="E294" s="3" t="str">
        <v>Beatenberg</v>
      </c>
      <c r="G294" s="18">
        <v>1442</v>
      </c>
      <c r="H294" s="18" t="s">
        <v>4530</v>
      </c>
    </row>
    <row r="295" spans="1:8" x14ac:dyDescent="0.2">
      <c r="A295" s="3">
        <v>8543</v>
      </c>
      <c r="B295" s="3" t="s">
        <v>303</v>
      </c>
      <c r="C295" s="3" t="s">
        <v>302</v>
      </c>
      <c r="D295" s="3" t="s">
        <v>7</v>
      </c>
      <c r="E295" s="3" t="str">
        <v>Bönigen</v>
      </c>
      <c r="G295" s="18">
        <v>1443</v>
      </c>
      <c r="H295" s="18" t="s">
        <v>4531</v>
      </c>
    </row>
    <row r="296" spans="1:8" x14ac:dyDescent="0.2">
      <c r="A296" s="3">
        <v>8543</v>
      </c>
      <c r="B296" s="3" t="s">
        <v>304</v>
      </c>
      <c r="C296" s="3" t="s">
        <v>302</v>
      </c>
      <c r="D296" s="3" t="s">
        <v>7</v>
      </c>
      <c r="E296" s="3" t="str">
        <v>Brienz (BE)</v>
      </c>
      <c r="G296" s="18">
        <v>1445</v>
      </c>
      <c r="H296" s="18" t="s">
        <v>4533</v>
      </c>
    </row>
    <row r="297" spans="1:8" x14ac:dyDescent="0.2">
      <c r="A297" s="3">
        <v>8543</v>
      </c>
      <c r="B297" s="3" t="s">
        <v>305</v>
      </c>
      <c r="C297" s="3" t="s">
        <v>302</v>
      </c>
      <c r="D297" s="3" t="s">
        <v>7</v>
      </c>
      <c r="E297" s="3" t="str">
        <v>Brienzwiler</v>
      </c>
      <c r="G297" s="18">
        <v>1446</v>
      </c>
      <c r="H297" s="18" t="s">
        <v>4533</v>
      </c>
    </row>
    <row r="298" spans="1:8" x14ac:dyDescent="0.2">
      <c r="A298" s="3">
        <v>8544</v>
      </c>
      <c r="B298" s="3" t="s">
        <v>306</v>
      </c>
      <c r="C298" s="3" t="s">
        <v>302</v>
      </c>
      <c r="D298" s="3" t="s">
        <v>7</v>
      </c>
      <c r="E298" s="3" t="str">
        <v>Därligen</v>
      </c>
      <c r="G298" s="18">
        <v>1450</v>
      </c>
      <c r="H298" s="18" t="s">
        <v>4533</v>
      </c>
    </row>
    <row r="299" spans="1:8" x14ac:dyDescent="0.2">
      <c r="A299" s="3">
        <v>8546</v>
      </c>
      <c r="B299" s="3" t="s">
        <v>307</v>
      </c>
      <c r="C299" s="3" t="s">
        <v>302</v>
      </c>
      <c r="D299" s="3" t="s">
        <v>7</v>
      </c>
      <c r="E299" s="3" t="str">
        <v>Grindelwald</v>
      </c>
      <c r="G299" s="18">
        <v>1452</v>
      </c>
      <c r="H299" s="18" t="s">
        <v>4533</v>
      </c>
    </row>
    <row r="300" spans="1:8" x14ac:dyDescent="0.2">
      <c r="A300" s="3">
        <v>3270</v>
      </c>
      <c r="B300" s="3" t="s">
        <v>308</v>
      </c>
      <c r="C300" s="3" t="s">
        <v>308</v>
      </c>
      <c r="D300" s="3" t="s">
        <v>309</v>
      </c>
      <c r="E300" s="3" t="str">
        <v>Gsteigwiler</v>
      </c>
      <c r="G300" s="18">
        <v>1453</v>
      </c>
      <c r="H300" s="18" t="s">
        <v>4533</v>
      </c>
    </row>
    <row r="301" spans="1:8" x14ac:dyDescent="0.2">
      <c r="A301" s="3">
        <v>3282</v>
      </c>
      <c r="B301" s="3" t="s">
        <v>310</v>
      </c>
      <c r="C301" s="3" t="s">
        <v>311</v>
      </c>
      <c r="D301" s="3" t="s">
        <v>309</v>
      </c>
      <c r="E301" s="3" t="str">
        <v>Gündlischwand</v>
      </c>
      <c r="G301" s="18">
        <v>1454</v>
      </c>
      <c r="H301" s="18" t="s">
        <v>4533</v>
      </c>
    </row>
    <row r="302" spans="1:8" x14ac:dyDescent="0.2">
      <c r="A302" s="3">
        <v>3257</v>
      </c>
      <c r="B302" s="3" t="s">
        <v>312</v>
      </c>
      <c r="C302" s="3" t="s">
        <v>312</v>
      </c>
      <c r="D302" s="3" t="s">
        <v>309</v>
      </c>
      <c r="E302" s="3" t="str">
        <v>Habkern</v>
      </c>
      <c r="G302" s="18">
        <v>1462</v>
      </c>
      <c r="H302" s="18" t="s">
        <v>4531</v>
      </c>
    </row>
    <row r="303" spans="1:8" x14ac:dyDescent="0.2">
      <c r="A303" s="3">
        <v>3257</v>
      </c>
      <c r="B303" s="3" t="s">
        <v>313</v>
      </c>
      <c r="C303" s="3" t="s">
        <v>312</v>
      </c>
      <c r="D303" s="3" t="s">
        <v>309</v>
      </c>
      <c r="E303" s="3" t="str">
        <v>Hofstetten bei Brienz</v>
      </c>
      <c r="G303" s="18">
        <v>1463</v>
      </c>
      <c r="H303" s="18" t="s">
        <v>4531</v>
      </c>
    </row>
    <row r="304" spans="1:8" x14ac:dyDescent="0.2">
      <c r="A304" s="3">
        <v>3262</v>
      </c>
      <c r="B304" s="3" t="s">
        <v>314</v>
      </c>
      <c r="C304" s="3" t="s">
        <v>312</v>
      </c>
      <c r="D304" s="3" t="s">
        <v>309</v>
      </c>
      <c r="E304" s="3" t="str">
        <v>Interlaken</v>
      </c>
      <c r="G304" s="18">
        <v>1464</v>
      </c>
      <c r="H304" s="18" t="s">
        <v>4531</v>
      </c>
    </row>
    <row r="305" spans="1:8" x14ac:dyDescent="0.2">
      <c r="A305" s="3">
        <v>3207</v>
      </c>
      <c r="B305" s="3" t="s">
        <v>315</v>
      </c>
      <c r="C305" s="3" t="s">
        <v>316</v>
      </c>
      <c r="D305" s="3" t="s">
        <v>309</v>
      </c>
      <c r="E305" s="3" t="str">
        <v>Iseltwald</v>
      </c>
      <c r="G305" s="18">
        <v>1468</v>
      </c>
      <c r="H305" s="18" t="s">
        <v>4531</v>
      </c>
    </row>
    <row r="306" spans="1:8" x14ac:dyDescent="0.2">
      <c r="A306" s="3">
        <v>3283</v>
      </c>
      <c r="B306" s="3" t="s">
        <v>316</v>
      </c>
      <c r="C306" s="3" t="s">
        <v>316</v>
      </c>
      <c r="D306" s="3" t="s">
        <v>309</v>
      </c>
      <c r="E306" s="3" t="str">
        <v>Lauterbrunnen</v>
      </c>
      <c r="G306" s="18">
        <v>1470</v>
      </c>
      <c r="H306" s="18" t="s">
        <v>4531</v>
      </c>
    </row>
    <row r="307" spans="1:8" x14ac:dyDescent="0.2">
      <c r="A307" s="3">
        <v>3283</v>
      </c>
      <c r="B307" s="3" t="s">
        <v>317</v>
      </c>
      <c r="C307" s="3" t="s">
        <v>316</v>
      </c>
      <c r="D307" s="3" t="s">
        <v>309</v>
      </c>
      <c r="E307" s="3" t="str">
        <v>Leissigen</v>
      </c>
      <c r="G307" s="18">
        <v>1473</v>
      </c>
      <c r="H307" s="18" t="s">
        <v>4531</v>
      </c>
    </row>
    <row r="308" spans="1:8" x14ac:dyDescent="0.2">
      <c r="A308" s="3">
        <v>3273</v>
      </c>
      <c r="B308" s="3" t="s">
        <v>318</v>
      </c>
      <c r="C308" s="3" t="s">
        <v>318</v>
      </c>
      <c r="D308" s="3" t="s">
        <v>309</v>
      </c>
      <c r="E308" s="3" t="str">
        <v>Lütschental</v>
      </c>
      <c r="G308" s="18">
        <v>1474</v>
      </c>
      <c r="H308" s="18" t="s">
        <v>4531</v>
      </c>
    </row>
    <row r="309" spans="1:8" x14ac:dyDescent="0.2">
      <c r="A309" s="3">
        <v>3250</v>
      </c>
      <c r="B309" s="3" t="s">
        <v>319</v>
      </c>
      <c r="C309" s="3" t="s">
        <v>319</v>
      </c>
      <c r="D309" s="3" t="s">
        <v>309</v>
      </c>
      <c r="E309" s="3" t="str">
        <v>Matten bei Interlaken</v>
      </c>
      <c r="G309" s="18">
        <v>1475</v>
      </c>
      <c r="H309" s="18" t="s">
        <v>4531</v>
      </c>
    </row>
    <row r="310" spans="1:8" x14ac:dyDescent="0.2">
      <c r="A310" s="3">
        <v>3292</v>
      </c>
      <c r="B310" s="3" t="s">
        <v>320</v>
      </c>
      <c r="C310" s="3" t="s">
        <v>319</v>
      </c>
      <c r="D310" s="3" t="s">
        <v>309</v>
      </c>
      <c r="E310" s="3" t="str">
        <v>Niederried bei Interlaken</v>
      </c>
      <c r="G310" s="18">
        <v>1482</v>
      </c>
      <c r="H310" s="18" t="s">
        <v>4531</v>
      </c>
    </row>
    <row r="311" spans="1:8" x14ac:dyDescent="0.2">
      <c r="A311" s="3">
        <v>3042</v>
      </c>
      <c r="B311" s="3" t="s">
        <v>321</v>
      </c>
      <c r="C311" s="3" t="s">
        <v>322</v>
      </c>
      <c r="D311" s="3" t="s">
        <v>309</v>
      </c>
      <c r="E311" s="3" t="str">
        <v>Oberried am Brienzersee</v>
      </c>
      <c r="G311" s="18">
        <v>1483</v>
      </c>
      <c r="H311" s="18" t="s">
        <v>4531</v>
      </c>
    </row>
    <row r="312" spans="1:8" x14ac:dyDescent="0.2">
      <c r="A312" s="3">
        <v>3045</v>
      </c>
      <c r="B312" s="3" t="s">
        <v>322</v>
      </c>
      <c r="C312" s="3" t="s">
        <v>322</v>
      </c>
      <c r="D312" s="3" t="s">
        <v>309</v>
      </c>
      <c r="E312" s="3" t="str">
        <v>Ringgenberg (BE)</v>
      </c>
      <c r="G312" s="18">
        <v>1484</v>
      </c>
      <c r="H312" s="18" t="s">
        <v>4531</v>
      </c>
    </row>
    <row r="313" spans="1:8" x14ac:dyDescent="0.2">
      <c r="A313" s="3">
        <v>3046</v>
      </c>
      <c r="B313" s="3" t="s">
        <v>323</v>
      </c>
      <c r="C313" s="3" t="s">
        <v>322</v>
      </c>
      <c r="D313" s="3" t="s">
        <v>309</v>
      </c>
      <c r="E313" s="3" t="str">
        <v>Saxeten</v>
      </c>
      <c r="G313" s="18">
        <v>1485</v>
      </c>
      <c r="H313" s="18" t="s">
        <v>4531</v>
      </c>
    </row>
    <row r="314" spans="1:8" x14ac:dyDescent="0.2">
      <c r="A314" s="3">
        <v>3036</v>
      </c>
      <c r="B314" s="3" t="s">
        <v>324</v>
      </c>
      <c r="C314" s="3" t="s">
        <v>325</v>
      </c>
      <c r="D314" s="3" t="s">
        <v>309</v>
      </c>
      <c r="E314" s="3" t="str">
        <v>Schwanden bei Brienz</v>
      </c>
      <c r="G314" s="18">
        <v>1486</v>
      </c>
      <c r="H314" s="18" t="s">
        <v>4531</v>
      </c>
    </row>
    <row r="315" spans="1:8" x14ac:dyDescent="0.2">
      <c r="A315" s="3">
        <v>3271</v>
      </c>
      <c r="B315" s="3" t="s">
        <v>326</v>
      </c>
      <c r="C315" s="3" t="s">
        <v>325</v>
      </c>
      <c r="D315" s="3" t="s">
        <v>309</v>
      </c>
      <c r="E315" s="3" t="str">
        <v>Unterseen</v>
      </c>
      <c r="G315" s="18">
        <v>1489</v>
      </c>
      <c r="H315" s="18" t="s">
        <v>4531</v>
      </c>
    </row>
    <row r="316" spans="1:8" x14ac:dyDescent="0.2">
      <c r="A316" s="3">
        <v>3053</v>
      </c>
      <c r="B316" s="3" t="s">
        <v>327</v>
      </c>
      <c r="C316" s="3" t="s">
        <v>328</v>
      </c>
      <c r="D316" s="3" t="s">
        <v>309</v>
      </c>
      <c r="E316" s="3" t="str">
        <v>Wilderswil</v>
      </c>
      <c r="G316" s="18">
        <v>1509</v>
      </c>
      <c r="H316" s="18" t="s">
        <v>4530</v>
      </c>
    </row>
    <row r="317" spans="1:8" x14ac:dyDescent="0.2">
      <c r="A317" s="3">
        <v>3251</v>
      </c>
      <c r="B317" s="3" t="s">
        <v>329</v>
      </c>
      <c r="C317" s="3" t="s">
        <v>328</v>
      </c>
      <c r="D317" s="3" t="s">
        <v>309</v>
      </c>
      <c r="E317" s="3" t="str">
        <v>Arni (BE)</v>
      </c>
      <c r="G317" s="18">
        <v>1510</v>
      </c>
      <c r="H317" s="18" t="s">
        <v>4530</v>
      </c>
    </row>
    <row r="318" spans="1:8" x14ac:dyDescent="0.2">
      <c r="A318" s="3">
        <v>3255</v>
      </c>
      <c r="B318" s="3" t="s">
        <v>330</v>
      </c>
      <c r="C318" s="3" t="s">
        <v>328</v>
      </c>
      <c r="D318" s="3" t="s">
        <v>309</v>
      </c>
      <c r="E318" s="3" t="str">
        <v>Biglen</v>
      </c>
      <c r="G318" s="18">
        <v>1512</v>
      </c>
      <c r="H318" s="18" t="s">
        <v>4531</v>
      </c>
    </row>
    <row r="319" spans="1:8" x14ac:dyDescent="0.2">
      <c r="A319" s="3">
        <v>3256</v>
      </c>
      <c r="B319" s="3" t="s">
        <v>331</v>
      </c>
      <c r="C319" s="3" t="s">
        <v>328</v>
      </c>
      <c r="D319" s="3" t="s">
        <v>309</v>
      </c>
      <c r="E319" s="3" t="str">
        <v>Bowil</v>
      </c>
      <c r="G319" s="18">
        <v>1513</v>
      </c>
      <c r="H319" s="18" t="s">
        <v>4530</v>
      </c>
    </row>
    <row r="320" spans="1:8" x14ac:dyDescent="0.2">
      <c r="A320" s="3">
        <v>3256</v>
      </c>
      <c r="B320" s="3" t="s">
        <v>332</v>
      </c>
      <c r="C320" s="3" t="s">
        <v>328</v>
      </c>
      <c r="D320" s="3" t="s">
        <v>309</v>
      </c>
      <c r="E320" s="3" t="str">
        <v>Brenzikofen</v>
      </c>
      <c r="G320" s="18">
        <v>1514</v>
      </c>
      <c r="H320" s="18" t="s">
        <v>4531</v>
      </c>
    </row>
    <row r="321" spans="1:8" x14ac:dyDescent="0.2">
      <c r="A321" s="3">
        <v>3256</v>
      </c>
      <c r="B321" s="3" t="s">
        <v>333</v>
      </c>
      <c r="C321" s="3" t="s">
        <v>328</v>
      </c>
      <c r="D321" s="3" t="s">
        <v>309</v>
      </c>
      <c r="E321" s="3" t="str">
        <v>Freimettigen</v>
      </c>
      <c r="G321" s="18">
        <v>1515</v>
      </c>
      <c r="H321" s="18" t="s">
        <v>4531</v>
      </c>
    </row>
    <row r="322" spans="1:8" x14ac:dyDescent="0.2">
      <c r="A322" s="3">
        <v>3054</v>
      </c>
      <c r="B322" s="3" t="s">
        <v>334</v>
      </c>
      <c r="C322" s="3" t="s">
        <v>334</v>
      </c>
      <c r="D322" s="3" t="s">
        <v>309</v>
      </c>
      <c r="E322" s="3" t="str">
        <v>Grosshöchstetten</v>
      </c>
      <c r="G322" s="18">
        <v>1521</v>
      </c>
      <c r="H322" s="18" t="s">
        <v>4531</v>
      </c>
    </row>
    <row r="323" spans="1:8" x14ac:dyDescent="0.2">
      <c r="A323" s="3">
        <v>3035</v>
      </c>
      <c r="B323" s="3" t="s">
        <v>335</v>
      </c>
      <c r="C323" s="3" t="s">
        <v>336</v>
      </c>
      <c r="D323" s="3" t="s">
        <v>309</v>
      </c>
      <c r="E323" s="3" t="str">
        <v>Häutligen</v>
      </c>
      <c r="G323" s="18">
        <v>1522</v>
      </c>
      <c r="H323" s="18" t="s">
        <v>4531</v>
      </c>
    </row>
    <row r="324" spans="1:8" x14ac:dyDescent="0.2">
      <c r="A324" s="3">
        <v>3266</v>
      </c>
      <c r="B324" s="3" t="s">
        <v>337</v>
      </c>
      <c r="C324" s="3" t="s">
        <v>336</v>
      </c>
      <c r="D324" s="3" t="s">
        <v>309</v>
      </c>
      <c r="E324" s="3" t="str">
        <v>Herbligen</v>
      </c>
      <c r="G324" s="18">
        <v>1523</v>
      </c>
      <c r="H324" s="18" t="s">
        <v>4531</v>
      </c>
    </row>
    <row r="325" spans="1:8" x14ac:dyDescent="0.2">
      <c r="A325" s="3">
        <v>3267</v>
      </c>
      <c r="B325" s="3" t="s">
        <v>338</v>
      </c>
      <c r="C325" s="3" t="s">
        <v>336</v>
      </c>
      <c r="D325" s="3" t="s">
        <v>309</v>
      </c>
      <c r="E325" s="3" t="str">
        <v>Kiesen</v>
      </c>
      <c r="G325" s="18">
        <v>1524</v>
      </c>
      <c r="H325" s="18" t="s">
        <v>4531</v>
      </c>
    </row>
    <row r="326" spans="1:8" x14ac:dyDescent="0.2">
      <c r="A326" s="3">
        <v>3268</v>
      </c>
      <c r="B326" s="3" t="s">
        <v>339</v>
      </c>
      <c r="C326" s="3" t="s">
        <v>336</v>
      </c>
      <c r="D326" s="3" t="s">
        <v>309</v>
      </c>
      <c r="E326" s="3" t="str">
        <v>Konolfingen</v>
      </c>
      <c r="G326" s="18">
        <v>1525</v>
      </c>
      <c r="H326" s="18" t="s">
        <v>4531</v>
      </c>
    </row>
    <row r="327" spans="1:8" x14ac:dyDescent="0.2">
      <c r="A327" s="3">
        <v>4912</v>
      </c>
      <c r="B327" s="3" t="s">
        <v>340</v>
      </c>
      <c r="C327" s="3" t="s">
        <v>340</v>
      </c>
      <c r="D327" s="3" t="s">
        <v>309</v>
      </c>
      <c r="E327" s="3" t="str">
        <v>Landiswil</v>
      </c>
      <c r="G327" s="18">
        <v>1526</v>
      </c>
      <c r="H327" s="18" t="s">
        <v>4531</v>
      </c>
    </row>
    <row r="328" spans="1:8" x14ac:dyDescent="0.2">
      <c r="A328" s="3">
        <v>4944</v>
      </c>
      <c r="B328" s="3" t="s">
        <v>341</v>
      </c>
      <c r="C328" s="3" t="s">
        <v>341</v>
      </c>
      <c r="D328" s="3" t="s">
        <v>309</v>
      </c>
      <c r="E328" s="3" t="str">
        <v>Linden</v>
      </c>
      <c r="G328" s="18">
        <v>1527</v>
      </c>
      <c r="H328" s="18" t="s">
        <v>4531</v>
      </c>
    </row>
    <row r="329" spans="1:8" x14ac:dyDescent="0.2">
      <c r="A329" s="3">
        <v>4913</v>
      </c>
      <c r="B329" s="3" t="s">
        <v>342</v>
      </c>
      <c r="C329" s="3" t="s">
        <v>342</v>
      </c>
      <c r="D329" s="3" t="s">
        <v>309</v>
      </c>
      <c r="E329" s="3" t="str">
        <v>Mirchel</v>
      </c>
      <c r="G329" s="18">
        <v>1528</v>
      </c>
      <c r="H329" s="18" t="s">
        <v>4531</v>
      </c>
    </row>
    <row r="330" spans="1:8" x14ac:dyDescent="0.2">
      <c r="A330" s="3">
        <v>3368</v>
      </c>
      <c r="B330" s="3" t="s">
        <v>343</v>
      </c>
      <c r="C330" s="3" t="s">
        <v>343</v>
      </c>
      <c r="D330" s="3" t="s">
        <v>309</v>
      </c>
      <c r="E330" s="3" t="str">
        <v>Münsingen</v>
      </c>
      <c r="G330" s="18">
        <v>1529</v>
      </c>
      <c r="H330" s="18" t="s">
        <v>4531</v>
      </c>
    </row>
    <row r="331" spans="1:8" x14ac:dyDescent="0.2">
      <c r="A331" s="3">
        <v>4917</v>
      </c>
      <c r="B331" s="3" t="s">
        <v>344</v>
      </c>
      <c r="C331" s="3" t="s">
        <v>345</v>
      </c>
      <c r="D331" s="3" t="s">
        <v>309</v>
      </c>
      <c r="E331" s="3" t="str">
        <v>Niederhünigen</v>
      </c>
      <c r="G331" s="18">
        <v>1530</v>
      </c>
      <c r="H331" s="18" t="s">
        <v>4531</v>
      </c>
    </row>
    <row r="332" spans="1:8" x14ac:dyDescent="0.2">
      <c r="A332" s="3">
        <v>4955</v>
      </c>
      <c r="B332" s="3" t="s">
        <v>346</v>
      </c>
      <c r="C332" s="3" t="s">
        <v>346</v>
      </c>
      <c r="D332" s="3" t="s">
        <v>309</v>
      </c>
      <c r="E332" s="3" t="str">
        <v>Oberdiessbach</v>
      </c>
      <c r="G332" s="18">
        <v>1532</v>
      </c>
      <c r="H332" s="18" t="s">
        <v>4531</v>
      </c>
    </row>
    <row r="333" spans="1:8" x14ac:dyDescent="0.2">
      <c r="A333" s="3">
        <v>4900</v>
      </c>
      <c r="B333" s="3" t="s">
        <v>347</v>
      </c>
      <c r="C333" s="3" t="s">
        <v>347</v>
      </c>
      <c r="D333" s="3" t="s">
        <v>309</v>
      </c>
      <c r="E333" s="3" t="str">
        <v>Oberthal</v>
      </c>
      <c r="G333" s="18">
        <v>1533</v>
      </c>
      <c r="H333" s="18" t="s">
        <v>4531</v>
      </c>
    </row>
    <row r="334" spans="1:8" x14ac:dyDescent="0.2">
      <c r="A334" s="3">
        <v>4916</v>
      </c>
      <c r="B334" s="3" t="s">
        <v>348</v>
      </c>
      <c r="C334" s="3" t="s">
        <v>347</v>
      </c>
      <c r="D334" s="3" t="s">
        <v>309</v>
      </c>
      <c r="E334" s="3" t="str">
        <v>Oppligen</v>
      </c>
      <c r="G334" s="18">
        <v>1534</v>
      </c>
      <c r="H334" s="18" t="s">
        <v>4531</v>
      </c>
    </row>
    <row r="335" spans="1:8" x14ac:dyDescent="0.2">
      <c r="A335" s="3">
        <v>4924</v>
      </c>
      <c r="B335" s="3" t="s">
        <v>349</v>
      </c>
      <c r="C335" s="3" t="s">
        <v>347</v>
      </c>
      <c r="D335" s="3" t="s">
        <v>309</v>
      </c>
      <c r="E335" s="3" t="str">
        <v>Rubigen</v>
      </c>
      <c r="G335" s="18">
        <v>1535</v>
      </c>
      <c r="H335" s="18" t="s">
        <v>4531</v>
      </c>
    </row>
    <row r="336" spans="1:8" x14ac:dyDescent="0.2">
      <c r="A336" s="3">
        <v>4932</v>
      </c>
      <c r="B336" s="3" t="s">
        <v>350</v>
      </c>
      <c r="C336" s="3" t="s">
        <v>350</v>
      </c>
      <c r="D336" s="3" t="s">
        <v>309</v>
      </c>
      <c r="E336" s="3" t="str">
        <v>Walkringen</v>
      </c>
      <c r="G336" s="18">
        <v>1536</v>
      </c>
      <c r="H336" s="18" t="s">
        <v>4531</v>
      </c>
    </row>
    <row r="337" spans="1:8" x14ac:dyDescent="0.2">
      <c r="A337" s="3">
        <v>4932</v>
      </c>
      <c r="B337" s="3" t="s">
        <v>351</v>
      </c>
      <c r="C337" s="3" t="s">
        <v>352</v>
      </c>
      <c r="D337" s="3" t="s">
        <v>309</v>
      </c>
      <c r="E337" s="3" t="str">
        <v>Worb</v>
      </c>
      <c r="G337" s="18">
        <v>1537</v>
      </c>
      <c r="H337" s="18" t="s">
        <v>4531</v>
      </c>
    </row>
    <row r="338" spans="1:8" x14ac:dyDescent="0.2">
      <c r="A338" s="3">
        <v>4934</v>
      </c>
      <c r="B338" s="3" t="s">
        <v>352</v>
      </c>
      <c r="C338" s="3" t="s">
        <v>352</v>
      </c>
      <c r="D338" s="3" t="s">
        <v>309</v>
      </c>
      <c r="E338" s="3" t="str">
        <v>Zäziwil</v>
      </c>
      <c r="G338" s="18">
        <v>1538</v>
      </c>
      <c r="H338" s="18" t="s">
        <v>4531</v>
      </c>
    </row>
    <row r="339" spans="1:8" x14ac:dyDescent="0.2">
      <c r="A339" s="3">
        <v>4935</v>
      </c>
      <c r="B339" s="3" t="s">
        <v>353</v>
      </c>
      <c r="C339" s="3" t="s">
        <v>352</v>
      </c>
      <c r="D339" s="3" t="s">
        <v>309</v>
      </c>
      <c r="E339" s="3" t="str">
        <v>Oberhünigen</v>
      </c>
      <c r="G339" s="18">
        <v>1541</v>
      </c>
      <c r="H339" s="18" t="s">
        <v>4531</v>
      </c>
    </row>
    <row r="340" spans="1:8" x14ac:dyDescent="0.2">
      <c r="A340" s="3">
        <v>4936</v>
      </c>
      <c r="B340" s="3" t="s">
        <v>354</v>
      </c>
      <c r="C340" s="3" t="s">
        <v>352</v>
      </c>
      <c r="D340" s="3" t="s">
        <v>309</v>
      </c>
      <c r="E340" s="3" t="str">
        <v>Allmendingen</v>
      </c>
      <c r="G340" s="18">
        <v>1542</v>
      </c>
      <c r="H340" s="18" t="s">
        <v>4531</v>
      </c>
    </row>
    <row r="341" spans="1:8" x14ac:dyDescent="0.2">
      <c r="A341" s="3">
        <v>4917</v>
      </c>
      <c r="B341" s="3" t="s">
        <v>355</v>
      </c>
      <c r="C341" s="3" t="s">
        <v>355</v>
      </c>
      <c r="D341" s="3" t="s">
        <v>309</v>
      </c>
      <c r="E341" s="3" t="str">
        <v>Wichtrach</v>
      </c>
      <c r="G341" s="18">
        <v>1543</v>
      </c>
      <c r="H341" s="18" t="s">
        <v>4531</v>
      </c>
    </row>
    <row r="342" spans="1:8" x14ac:dyDescent="0.2">
      <c r="A342" s="3">
        <v>4943</v>
      </c>
      <c r="B342" s="3" t="s">
        <v>356</v>
      </c>
      <c r="C342" s="3" t="s">
        <v>356</v>
      </c>
      <c r="D342" s="3" t="s">
        <v>309</v>
      </c>
      <c r="E342" s="3" t="str">
        <v>Ferenbalm</v>
      </c>
      <c r="G342" s="18">
        <v>1544</v>
      </c>
      <c r="H342" s="18" t="s">
        <v>4534</v>
      </c>
    </row>
    <row r="343" spans="1:8" x14ac:dyDescent="0.2">
      <c r="A343" s="3">
        <v>4919</v>
      </c>
      <c r="B343" s="3" t="s">
        <v>357</v>
      </c>
      <c r="C343" s="3" t="s">
        <v>357</v>
      </c>
      <c r="D343" s="3" t="s">
        <v>309</v>
      </c>
      <c r="E343" s="3" t="str">
        <v>Frauenkappelen</v>
      </c>
      <c r="G343" s="18">
        <v>1545</v>
      </c>
      <c r="H343" s="18" t="s">
        <v>4534</v>
      </c>
    </row>
    <row r="344" spans="1:8" x14ac:dyDescent="0.2">
      <c r="A344" s="3">
        <v>4914</v>
      </c>
      <c r="B344" s="3" t="s">
        <v>358</v>
      </c>
      <c r="C344" s="3" t="s">
        <v>359</v>
      </c>
      <c r="D344" s="3" t="s">
        <v>309</v>
      </c>
      <c r="E344" s="3" t="str">
        <v>Gurbrü</v>
      </c>
      <c r="G344" s="18">
        <v>1551</v>
      </c>
      <c r="H344" s="18" t="s">
        <v>4531</v>
      </c>
    </row>
    <row r="345" spans="1:8" x14ac:dyDescent="0.2">
      <c r="A345" s="3">
        <v>4938</v>
      </c>
      <c r="B345" s="3" t="s">
        <v>360</v>
      </c>
      <c r="C345" s="3" t="s">
        <v>360</v>
      </c>
      <c r="D345" s="3" t="s">
        <v>309</v>
      </c>
      <c r="E345" s="3" t="str">
        <v>Kriechenwil</v>
      </c>
      <c r="G345" s="18">
        <v>1552</v>
      </c>
      <c r="H345" s="18" t="s">
        <v>4531</v>
      </c>
    </row>
    <row r="346" spans="1:8" x14ac:dyDescent="0.2">
      <c r="A346" s="3">
        <v>4938</v>
      </c>
      <c r="B346" s="3" t="s">
        <v>361</v>
      </c>
      <c r="C346" s="3" t="s">
        <v>361</v>
      </c>
      <c r="D346" s="3" t="s">
        <v>309</v>
      </c>
      <c r="E346" s="3" t="str">
        <v>Laupen</v>
      </c>
      <c r="G346" s="18">
        <v>1553</v>
      </c>
      <c r="H346" s="18" t="s">
        <v>4531</v>
      </c>
    </row>
    <row r="347" spans="1:8" x14ac:dyDescent="0.2">
      <c r="A347" s="3">
        <v>4933</v>
      </c>
      <c r="B347" s="3" t="s">
        <v>362</v>
      </c>
      <c r="C347" s="3" t="s">
        <v>362</v>
      </c>
      <c r="D347" s="3" t="s">
        <v>309</v>
      </c>
      <c r="E347" s="3" t="str">
        <v>Mühleberg</v>
      </c>
      <c r="G347" s="18">
        <v>1554</v>
      </c>
      <c r="H347" s="18" t="s">
        <v>4531</v>
      </c>
    </row>
    <row r="348" spans="1:8" x14ac:dyDescent="0.2">
      <c r="A348" s="3">
        <v>4911</v>
      </c>
      <c r="B348" s="3" t="s">
        <v>363</v>
      </c>
      <c r="C348" s="3" t="s">
        <v>363</v>
      </c>
      <c r="D348" s="3" t="s">
        <v>309</v>
      </c>
      <c r="E348" s="3" t="str">
        <v>Münchenwiler</v>
      </c>
      <c r="G348" s="18">
        <v>1555</v>
      </c>
      <c r="H348" s="18" t="s">
        <v>4531</v>
      </c>
    </row>
    <row r="349" spans="1:8" x14ac:dyDescent="0.2">
      <c r="A349" s="3">
        <v>4922</v>
      </c>
      <c r="B349" s="3" t="s">
        <v>364</v>
      </c>
      <c r="C349" s="3" t="s">
        <v>365</v>
      </c>
      <c r="D349" s="3" t="s">
        <v>309</v>
      </c>
      <c r="E349" s="3" t="str">
        <v>Neuenegg</v>
      </c>
      <c r="G349" s="18">
        <v>1562</v>
      </c>
      <c r="H349" s="18" t="s">
        <v>4531</v>
      </c>
    </row>
    <row r="350" spans="1:8" x14ac:dyDescent="0.2">
      <c r="A350" s="3">
        <v>4922</v>
      </c>
      <c r="B350" s="3" t="s">
        <v>365</v>
      </c>
      <c r="C350" s="3" t="s">
        <v>365</v>
      </c>
      <c r="D350" s="3" t="s">
        <v>309</v>
      </c>
      <c r="E350" s="3" t="str">
        <v>Wileroltigen</v>
      </c>
      <c r="G350" s="18">
        <v>1563</v>
      </c>
      <c r="H350" s="18" t="s">
        <v>4531</v>
      </c>
    </row>
    <row r="351" spans="1:8" x14ac:dyDescent="0.2">
      <c r="A351" s="3">
        <v>4937</v>
      </c>
      <c r="B351" s="3" t="s">
        <v>366</v>
      </c>
      <c r="C351" s="3" t="s">
        <v>366</v>
      </c>
      <c r="D351" s="3" t="s">
        <v>309</v>
      </c>
      <c r="E351" s="3" t="str">
        <v>Belprahon</v>
      </c>
      <c r="G351" s="18">
        <v>1564</v>
      </c>
      <c r="H351" s="18" t="s">
        <v>4531</v>
      </c>
    </row>
    <row r="352" spans="1:8" x14ac:dyDescent="0.2">
      <c r="A352" s="3">
        <v>4923</v>
      </c>
      <c r="B352" s="3" t="s">
        <v>367</v>
      </c>
      <c r="C352" s="3" t="s">
        <v>367</v>
      </c>
      <c r="D352" s="3" t="s">
        <v>309</v>
      </c>
      <c r="E352" s="3" t="str">
        <v>Champoz</v>
      </c>
      <c r="G352" s="18">
        <v>1565</v>
      </c>
      <c r="H352" s="18" t="s">
        <v>4531</v>
      </c>
    </row>
    <row r="353" spans="1:8" x14ac:dyDescent="0.2">
      <c r="A353" s="3">
        <v>3004</v>
      </c>
      <c r="B353" s="3" t="s">
        <v>1</v>
      </c>
      <c r="C353" s="3" t="s">
        <v>1</v>
      </c>
      <c r="D353" s="3" t="s">
        <v>309</v>
      </c>
      <c r="E353" s="3" t="str">
        <v>Corcelles (BE)</v>
      </c>
      <c r="G353" s="18">
        <v>1566</v>
      </c>
      <c r="H353" s="18" t="s">
        <v>4534</v>
      </c>
    </row>
    <row r="354" spans="1:8" x14ac:dyDescent="0.2">
      <c r="A354" s="3">
        <v>3005</v>
      </c>
      <c r="B354" s="3" t="s">
        <v>1</v>
      </c>
      <c r="C354" s="3" t="s">
        <v>1</v>
      </c>
      <c r="D354" s="3" t="s">
        <v>309</v>
      </c>
      <c r="E354" s="3" t="str">
        <v>Court</v>
      </c>
      <c r="G354" s="18">
        <v>1567</v>
      </c>
      <c r="H354" s="18" t="s">
        <v>4534</v>
      </c>
    </row>
    <row r="355" spans="1:8" x14ac:dyDescent="0.2">
      <c r="A355" s="3">
        <v>3006</v>
      </c>
      <c r="B355" s="3" t="s">
        <v>1</v>
      </c>
      <c r="C355" s="3" t="s">
        <v>1</v>
      </c>
      <c r="D355" s="3" t="s">
        <v>309</v>
      </c>
      <c r="E355" s="3" t="str">
        <v>Crémines</v>
      </c>
      <c r="G355" s="18">
        <v>1568</v>
      </c>
      <c r="H355" s="18" t="s">
        <v>4534</v>
      </c>
    </row>
    <row r="356" spans="1:8" x14ac:dyDescent="0.2">
      <c r="A356" s="3">
        <v>3007</v>
      </c>
      <c r="B356" s="3" t="s">
        <v>1</v>
      </c>
      <c r="C356" s="3" t="s">
        <v>1</v>
      </c>
      <c r="D356" s="3" t="s">
        <v>309</v>
      </c>
      <c r="E356" s="3" t="str">
        <v>Eschert</v>
      </c>
      <c r="G356" s="18">
        <v>1580</v>
      </c>
      <c r="H356" s="18" t="s">
        <v>4534</v>
      </c>
    </row>
    <row r="357" spans="1:8" x14ac:dyDescent="0.2">
      <c r="A357" s="3">
        <v>3008</v>
      </c>
      <c r="B357" s="3" t="s">
        <v>1</v>
      </c>
      <c r="C357" s="3" t="s">
        <v>1</v>
      </c>
      <c r="D357" s="3" t="s">
        <v>309</v>
      </c>
      <c r="E357" s="3" t="str">
        <v>Grandval</v>
      </c>
      <c r="G357" s="18">
        <v>1583</v>
      </c>
      <c r="H357" s="18" t="s">
        <v>4534</v>
      </c>
    </row>
    <row r="358" spans="1:8" x14ac:dyDescent="0.2">
      <c r="A358" s="3">
        <v>3010</v>
      </c>
      <c r="B358" s="3" t="s">
        <v>1</v>
      </c>
      <c r="C358" s="3" t="s">
        <v>1</v>
      </c>
      <c r="D358" s="3" t="s">
        <v>309</v>
      </c>
      <c r="E358" s="3" t="str">
        <v>Loveresse</v>
      </c>
      <c r="G358" s="18">
        <v>1584</v>
      </c>
      <c r="H358" s="18" t="s">
        <v>4534</v>
      </c>
    </row>
    <row r="359" spans="1:8" x14ac:dyDescent="0.2">
      <c r="A359" s="3">
        <v>3011</v>
      </c>
      <c r="B359" s="3" t="s">
        <v>1</v>
      </c>
      <c r="C359" s="3" t="s">
        <v>1</v>
      </c>
      <c r="D359" s="3" t="s">
        <v>309</v>
      </c>
      <c r="E359" s="3" t="str">
        <v>Moutier</v>
      </c>
      <c r="G359" s="18">
        <v>1585</v>
      </c>
      <c r="H359" s="18" t="s">
        <v>4534</v>
      </c>
    </row>
    <row r="360" spans="1:8" x14ac:dyDescent="0.2">
      <c r="A360" s="3">
        <v>3012</v>
      </c>
      <c r="B360" s="3" t="s">
        <v>1</v>
      </c>
      <c r="C360" s="3" t="s">
        <v>1</v>
      </c>
      <c r="D360" s="3" t="s">
        <v>309</v>
      </c>
      <c r="E360" s="3" t="str">
        <v>Perrefitte</v>
      </c>
      <c r="G360" s="18">
        <v>1586</v>
      </c>
      <c r="H360" s="18" t="s">
        <v>4534</v>
      </c>
    </row>
    <row r="361" spans="1:8" x14ac:dyDescent="0.2">
      <c r="A361" s="3">
        <v>3013</v>
      </c>
      <c r="B361" s="3" t="s">
        <v>1</v>
      </c>
      <c r="C361" s="3" t="s">
        <v>1</v>
      </c>
      <c r="D361" s="3" t="s">
        <v>309</v>
      </c>
      <c r="E361" s="3" t="str">
        <v>Reconvilier</v>
      </c>
      <c r="G361" s="18">
        <v>1587</v>
      </c>
      <c r="H361" s="18" t="s">
        <v>4534</v>
      </c>
    </row>
    <row r="362" spans="1:8" x14ac:dyDescent="0.2">
      <c r="A362" s="3">
        <v>3014</v>
      </c>
      <c r="B362" s="3" t="s">
        <v>1</v>
      </c>
      <c r="C362" s="3" t="s">
        <v>1</v>
      </c>
      <c r="D362" s="3" t="s">
        <v>309</v>
      </c>
      <c r="E362" s="3" t="str">
        <v>Roches (BE)</v>
      </c>
      <c r="G362" s="18">
        <v>1588</v>
      </c>
      <c r="H362" s="18" t="s">
        <v>4534</v>
      </c>
    </row>
    <row r="363" spans="1:8" x14ac:dyDescent="0.2">
      <c r="A363" s="3">
        <v>3015</v>
      </c>
      <c r="B363" s="3" t="s">
        <v>1</v>
      </c>
      <c r="C363" s="3" t="s">
        <v>1</v>
      </c>
      <c r="D363" s="3" t="s">
        <v>309</v>
      </c>
      <c r="E363" s="3" t="str">
        <v>Saicourt</v>
      </c>
      <c r="G363" s="18">
        <v>1589</v>
      </c>
      <c r="H363" s="18" t="s">
        <v>4534</v>
      </c>
    </row>
    <row r="364" spans="1:8" x14ac:dyDescent="0.2">
      <c r="A364" s="3">
        <v>3018</v>
      </c>
      <c r="B364" s="3" t="s">
        <v>1</v>
      </c>
      <c r="C364" s="3" t="s">
        <v>1</v>
      </c>
      <c r="D364" s="3" t="s">
        <v>309</v>
      </c>
      <c r="E364" s="3" t="str">
        <v>Saules (BE)</v>
      </c>
      <c r="G364" s="18">
        <v>1595</v>
      </c>
      <c r="H364" s="18" t="s">
        <v>4534</v>
      </c>
    </row>
    <row r="365" spans="1:8" x14ac:dyDescent="0.2">
      <c r="A365" s="3">
        <v>3019</v>
      </c>
      <c r="B365" s="3" t="s">
        <v>1</v>
      </c>
      <c r="C365" s="3" t="s">
        <v>1</v>
      </c>
      <c r="D365" s="3" t="s">
        <v>309</v>
      </c>
      <c r="E365" s="3" t="str">
        <v>Schelten</v>
      </c>
      <c r="G365" s="18">
        <v>1607</v>
      </c>
      <c r="H365" s="18" t="s">
        <v>4530</v>
      </c>
    </row>
    <row r="366" spans="1:8" x14ac:dyDescent="0.2">
      <c r="A366" s="3">
        <v>3020</v>
      </c>
      <c r="B366" s="3" t="s">
        <v>1</v>
      </c>
      <c r="C366" s="3" t="s">
        <v>1</v>
      </c>
      <c r="D366" s="3" t="s">
        <v>309</v>
      </c>
      <c r="E366" s="3" t="str">
        <v>Seehof</v>
      </c>
      <c r="G366" s="18">
        <v>1608</v>
      </c>
      <c r="H366" s="18" t="s">
        <v>4530</v>
      </c>
    </row>
    <row r="367" spans="1:8" x14ac:dyDescent="0.2">
      <c r="A367" s="3">
        <v>3027</v>
      </c>
      <c r="B367" s="3" t="s">
        <v>1</v>
      </c>
      <c r="C367" s="3" t="s">
        <v>1</v>
      </c>
      <c r="D367" s="3" t="s">
        <v>309</v>
      </c>
      <c r="E367" s="3" t="str">
        <v>Sorvilier</v>
      </c>
      <c r="G367" s="18">
        <v>1609</v>
      </c>
      <c r="H367" s="18" t="s">
        <v>4530</v>
      </c>
    </row>
    <row r="368" spans="1:8" x14ac:dyDescent="0.2">
      <c r="A368" s="3">
        <v>3065</v>
      </c>
      <c r="B368" s="3" t="s">
        <v>368</v>
      </c>
      <c r="C368" s="3" t="s">
        <v>368</v>
      </c>
      <c r="D368" s="3" t="s">
        <v>309</v>
      </c>
      <c r="E368" s="3" t="str">
        <v>Tavannes</v>
      </c>
      <c r="G368" s="18">
        <v>1610</v>
      </c>
      <c r="H368" s="18" t="s">
        <v>4530</v>
      </c>
    </row>
    <row r="369" spans="1:8" x14ac:dyDescent="0.2">
      <c r="A369" s="3">
        <v>3047</v>
      </c>
      <c r="B369" s="3" t="s">
        <v>369</v>
      </c>
      <c r="C369" s="3" t="s">
        <v>370</v>
      </c>
      <c r="D369" s="3" t="s">
        <v>309</v>
      </c>
      <c r="E369" s="3" t="str">
        <v>Rebévelier</v>
      </c>
      <c r="G369" s="18">
        <v>1611</v>
      </c>
      <c r="H369" s="18" t="s">
        <v>4531</v>
      </c>
    </row>
    <row r="370" spans="1:8" x14ac:dyDescent="0.2">
      <c r="A370" s="3">
        <v>3037</v>
      </c>
      <c r="B370" s="3" t="s">
        <v>371</v>
      </c>
      <c r="C370" s="3" t="s">
        <v>372</v>
      </c>
      <c r="D370" s="3" t="s">
        <v>309</v>
      </c>
      <c r="E370" s="3" t="str">
        <v>Petit-Val</v>
      </c>
      <c r="G370" s="18">
        <v>1612</v>
      </c>
      <c r="H370" s="18" t="s">
        <v>4530</v>
      </c>
    </row>
    <row r="371" spans="1:8" x14ac:dyDescent="0.2">
      <c r="A371" s="3">
        <v>3038</v>
      </c>
      <c r="B371" s="3" t="s">
        <v>372</v>
      </c>
      <c r="C371" s="3" t="s">
        <v>372</v>
      </c>
      <c r="D371" s="3" t="s">
        <v>309</v>
      </c>
      <c r="E371" s="3" t="str">
        <v>Valbirse</v>
      </c>
      <c r="G371" s="18">
        <v>1613</v>
      </c>
      <c r="H371" s="18" t="s">
        <v>4530</v>
      </c>
    </row>
    <row r="372" spans="1:8" x14ac:dyDescent="0.2">
      <c r="A372" s="3">
        <v>3084</v>
      </c>
      <c r="B372" s="3" t="s">
        <v>373</v>
      </c>
      <c r="C372" s="3" t="s">
        <v>374</v>
      </c>
      <c r="D372" s="3" t="s">
        <v>309</v>
      </c>
      <c r="E372" s="3" t="str">
        <v>La Neuveville</v>
      </c>
      <c r="G372" s="18">
        <v>1614</v>
      </c>
      <c r="H372" s="18" t="s">
        <v>4530</v>
      </c>
    </row>
    <row r="373" spans="1:8" x14ac:dyDescent="0.2">
      <c r="A373" s="3">
        <v>3095</v>
      </c>
      <c r="B373" s="3" t="s">
        <v>375</v>
      </c>
      <c r="C373" s="3" t="s">
        <v>374</v>
      </c>
      <c r="D373" s="3" t="s">
        <v>309</v>
      </c>
      <c r="E373" s="3" t="str">
        <v>Nods</v>
      </c>
      <c r="G373" s="18">
        <v>1615</v>
      </c>
      <c r="H373" s="18" t="s">
        <v>4530</v>
      </c>
    </row>
    <row r="374" spans="1:8" x14ac:dyDescent="0.2">
      <c r="A374" s="3">
        <v>3097</v>
      </c>
      <c r="B374" s="3" t="s">
        <v>376</v>
      </c>
      <c r="C374" s="3" t="s">
        <v>374</v>
      </c>
      <c r="D374" s="3" t="s">
        <v>309</v>
      </c>
      <c r="E374" s="3" t="str">
        <v>Plateau de Diesse</v>
      </c>
      <c r="G374" s="18">
        <v>1616</v>
      </c>
      <c r="H374" s="18" t="s">
        <v>4530</v>
      </c>
    </row>
    <row r="375" spans="1:8" x14ac:dyDescent="0.2">
      <c r="A375" s="3">
        <v>3098</v>
      </c>
      <c r="B375" s="3" t="s">
        <v>374</v>
      </c>
      <c r="C375" s="3" t="s">
        <v>374</v>
      </c>
      <c r="D375" s="3" t="s">
        <v>309</v>
      </c>
      <c r="E375" s="3" t="str">
        <v>Aegerten</v>
      </c>
      <c r="G375" s="18">
        <v>1617</v>
      </c>
      <c r="H375" s="18" t="s">
        <v>4530</v>
      </c>
    </row>
    <row r="376" spans="1:8" x14ac:dyDescent="0.2">
      <c r="A376" s="3">
        <v>3098</v>
      </c>
      <c r="B376" s="3" t="s">
        <v>374</v>
      </c>
      <c r="C376" s="3" t="s">
        <v>374</v>
      </c>
      <c r="D376" s="3" t="s">
        <v>309</v>
      </c>
      <c r="E376" s="3" t="str">
        <v>Bellmund</v>
      </c>
      <c r="G376" s="18">
        <v>1618</v>
      </c>
      <c r="H376" s="18" t="s">
        <v>4530</v>
      </c>
    </row>
    <row r="377" spans="1:8" x14ac:dyDescent="0.2">
      <c r="A377" s="3">
        <v>3098</v>
      </c>
      <c r="B377" s="3" t="s">
        <v>377</v>
      </c>
      <c r="C377" s="3" t="s">
        <v>374</v>
      </c>
      <c r="D377" s="3" t="s">
        <v>309</v>
      </c>
      <c r="E377" s="3" t="str">
        <v>Brügg</v>
      </c>
      <c r="G377" s="18">
        <v>1619</v>
      </c>
      <c r="H377" s="18" t="s">
        <v>4530</v>
      </c>
    </row>
    <row r="378" spans="1:8" x14ac:dyDescent="0.2">
      <c r="A378" s="3">
        <v>3144</v>
      </c>
      <c r="B378" s="3" t="s">
        <v>378</v>
      </c>
      <c r="C378" s="3" t="s">
        <v>374</v>
      </c>
      <c r="D378" s="3" t="s">
        <v>309</v>
      </c>
      <c r="E378" s="3" t="str">
        <v>Bühl</v>
      </c>
      <c r="G378" s="18">
        <v>1623</v>
      </c>
      <c r="H378" s="18" t="s">
        <v>4531</v>
      </c>
    </row>
    <row r="379" spans="1:8" x14ac:dyDescent="0.2">
      <c r="A379" s="3">
        <v>3145</v>
      </c>
      <c r="B379" s="3" t="s">
        <v>379</v>
      </c>
      <c r="C379" s="3" t="s">
        <v>374</v>
      </c>
      <c r="D379" s="3" t="s">
        <v>309</v>
      </c>
      <c r="E379" s="3" t="str">
        <v>Epsach</v>
      </c>
      <c r="G379" s="18">
        <v>1624</v>
      </c>
      <c r="H379" s="18" t="s">
        <v>4531</v>
      </c>
    </row>
    <row r="380" spans="1:8" x14ac:dyDescent="0.2">
      <c r="A380" s="3">
        <v>3147</v>
      </c>
      <c r="B380" s="3" t="s">
        <v>380</v>
      </c>
      <c r="C380" s="3" t="s">
        <v>374</v>
      </c>
      <c r="D380" s="3" t="s">
        <v>309</v>
      </c>
      <c r="E380" s="3" t="str">
        <v>Hagneck</v>
      </c>
      <c r="G380" s="18">
        <v>1625</v>
      </c>
      <c r="H380" s="18" t="s">
        <v>4531</v>
      </c>
    </row>
    <row r="381" spans="1:8" x14ac:dyDescent="0.2">
      <c r="A381" s="3">
        <v>3172</v>
      </c>
      <c r="B381" s="3" t="s">
        <v>381</v>
      </c>
      <c r="C381" s="3" t="s">
        <v>374</v>
      </c>
      <c r="D381" s="3" t="s">
        <v>309</v>
      </c>
      <c r="E381" s="3" t="str">
        <v>Hermrigen</v>
      </c>
      <c r="G381" s="18">
        <v>1626</v>
      </c>
      <c r="H381" s="18" t="s">
        <v>4531</v>
      </c>
    </row>
    <row r="382" spans="1:8" x14ac:dyDescent="0.2">
      <c r="A382" s="3">
        <v>3173</v>
      </c>
      <c r="B382" s="3" t="s">
        <v>382</v>
      </c>
      <c r="C382" s="3" t="s">
        <v>374</v>
      </c>
      <c r="D382" s="3" t="s">
        <v>309</v>
      </c>
      <c r="E382" s="3" t="str">
        <v>Jens</v>
      </c>
      <c r="G382" s="18">
        <v>1627</v>
      </c>
      <c r="H382" s="18" t="s">
        <v>4531</v>
      </c>
    </row>
    <row r="383" spans="1:8" x14ac:dyDescent="0.2">
      <c r="A383" s="3">
        <v>3174</v>
      </c>
      <c r="B383" s="3" t="s">
        <v>383</v>
      </c>
      <c r="C383" s="3" t="s">
        <v>374</v>
      </c>
      <c r="D383" s="3" t="s">
        <v>309</v>
      </c>
      <c r="E383" s="3" t="str">
        <v>Ipsach</v>
      </c>
      <c r="G383" s="18">
        <v>1628</v>
      </c>
      <c r="H383" s="18" t="s">
        <v>4531</v>
      </c>
    </row>
    <row r="384" spans="1:8" x14ac:dyDescent="0.2">
      <c r="A384" s="3">
        <v>3073</v>
      </c>
      <c r="B384" s="3" t="s">
        <v>384</v>
      </c>
      <c r="C384" s="3" t="s">
        <v>385</v>
      </c>
      <c r="D384" s="3" t="s">
        <v>309</v>
      </c>
      <c r="E384" s="3" t="str">
        <v>Ligerz</v>
      </c>
      <c r="G384" s="18">
        <v>1630</v>
      </c>
      <c r="H384" s="18" t="s">
        <v>4531</v>
      </c>
    </row>
    <row r="385" spans="1:8" x14ac:dyDescent="0.2">
      <c r="A385" s="3">
        <v>3074</v>
      </c>
      <c r="B385" s="3" t="s">
        <v>386</v>
      </c>
      <c r="C385" s="3" t="s">
        <v>385</v>
      </c>
      <c r="D385" s="3" t="s">
        <v>309</v>
      </c>
      <c r="E385" s="3" t="str">
        <v>Merzligen</v>
      </c>
      <c r="G385" s="18">
        <v>1632</v>
      </c>
      <c r="H385" s="18" t="s">
        <v>4531</v>
      </c>
    </row>
    <row r="386" spans="1:8" x14ac:dyDescent="0.2">
      <c r="A386" s="3">
        <v>3096</v>
      </c>
      <c r="B386" s="3" t="s">
        <v>387</v>
      </c>
      <c r="C386" s="3" t="s">
        <v>387</v>
      </c>
      <c r="D386" s="3" t="s">
        <v>309</v>
      </c>
      <c r="E386" s="3" t="str">
        <v>Mörigen</v>
      </c>
      <c r="G386" s="18">
        <v>1633</v>
      </c>
      <c r="H386" s="18" t="s">
        <v>4531</v>
      </c>
    </row>
    <row r="387" spans="1:8" x14ac:dyDescent="0.2">
      <c r="A387" s="3">
        <v>3066</v>
      </c>
      <c r="B387" s="3" t="s">
        <v>388</v>
      </c>
      <c r="C387" s="3" t="s">
        <v>388</v>
      </c>
      <c r="D387" s="3" t="s">
        <v>309</v>
      </c>
      <c r="E387" s="3" t="str">
        <v>Nidau</v>
      </c>
      <c r="G387" s="18">
        <v>1634</v>
      </c>
      <c r="H387" s="18" t="s">
        <v>4531</v>
      </c>
    </row>
    <row r="388" spans="1:8" x14ac:dyDescent="0.2">
      <c r="A388" s="3">
        <v>3067</v>
      </c>
      <c r="B388" s="3" t="s">
        <v>389</v>
      </c>
      <c r="C388" s="3" t="s">
        <v>390</v>
      </c>
      <c r="D388" s="3" t="s">
        <v>309</v>
      </c>
      <c r="E388" s="3" t="str">
        <v>Orpund</v>
      </c>
      <c r="G388" s="18">
        <v>1635</v>
      </c>
      <c r="H388" s="18" t="s">
        <v>4531</v>
      </c>
    </row>
    <row r="389" spans="1:8" x14ac:dyDescent="0.2">
      <c r="A389" s="3">
        <v>3068</v>
      </c>
      <c r="B389" s="3" t="s">
        <v>391</v>
      </c>
      <c r="C389" s="3" t="s">
        <v>390</v>
      </c>
      <c r="D389" s="3" t="s">
        <v>309</v>
      </c>
      <c r="E389" s="3" t="str">
        <v>Port</v>
      </c>
      <c r="G389" s="18">
        <v>1636</v>
      </c>
      <c r="H389" s="18" t="s">
        <v>4531</v>
      </c>
    </row>
    <row r="390" spans="1:8" x14ac:dyDescent="0.2">
      <c r="A390" s="3">
        <v>3032</v>
      </c>
      <c r="B390" s="3" t="s">
        <v>392</v>
      </c>
      <c r="C390" s="3" t="s">
        <v>393</v>
      </c>
      <c r="D390" s="3" t="s">
        <v>309</v>
      </c>
      <c r="E390" s="3" t="str">
        <v>Safnern</v>
      </c>
      <c r="G390" s="18">
        <v>1637</v>
      </c>
      <c r="H390" s="18" t="s">
        <v>4531</v>
      </c>
    </row>
    <row r="391" spans="1:8" x14ac:dyDescent="0.2">
      <c r="A391" s="3">
        <v>3033</v>
      </c>
      <c r="B391" s="3" t="s">
        <v>394</v>
      </c>
      <c r="C391" s="3" t="s">
        <v>393</v>
      </c>
      <c r="D391" s="3" t="s">
        <v>309</v>
      </c>
      <c r="E391" s="3" t="str">
        <v>Scheuren</v>
      </c>
      <c r="G391" s="18">
        <v>1638</v>
      </c>
      <c r="H391" s="18" t="s">
        <v>4531</v>
      </c>
    </row>
    <row r="392" spans="1:8" x14ac:dyDescent="0.2">
      <c r="A392" s="3">
        <v>3034</v>
      </c>
      <c r="B392" s="3" t="s">
        <v>395</v>
      </c>
      <c r="C392" s="3" t="s">
        <v>393</v>
      </c>
      <c r="D392" s="3" t="s">
        <v>309</v>
      </c>
      <c r="E392" s="3" t="str">
        <v>Schwadernau</v>
      </c>
      <c r="G392" s="18">
        <v>1642</v>
      </c>
      <c r="H392" s="18" t="s">
        <v>4531</v>
      </c>
    </row>
    <row r="393" spans="1:8" x14ac:dyDescent="0.2">
      <c r="A393" s="3">
        <v>3043</v>
      </c>
      <c r="B393" s="3" t="s">
        <v>396</v>
      </c>
      <c r="C393" s="3" t="s">
        <v>393</v>
      </c>
      <c r="D393" s="3" t="s">
        <v>309</v>
      </c>
      <c r="E393" s="3" t="str">
        <v>Studen (BE)</v>
      </c>
      <c r="G393" s="18">
        <v>1643</v>
      </c>
      <c r="H393" s="18" t="s">
        <v>4531</v>
      </c>
    </row>
    <row r="394" spans="1:8" x14ac:dyDescent="0.2">
      <c r="A394" s="3">
        <v>3044</v>
      </c>
      <c r="B394" s="3" t="s">
        <v>397</v>
      </c>
      <c r="C394" s="3" t="s">
        <v>393</v>
      </c>
      <c r="D394" s="3" t="s">
        <v>309</v>
      </c>
      <c r="E394" s="3" t="str">
        <v>Sutz-Lattrigen</v>
      </c>
      <c r="G394" s="18">
        <v>1644</v>
      </c>
      <c r="H394" s="18" t="s">
        <v>4531</v>
      </c>
    </row>
    <row r="395" spans="1:8" x14ac:dyDescent="0.2">
      <c r="A395" s="3">
        <v>3049</v>
      </c>
      <c r="B395" s="3" t="s">
        <v>398</v>
      </c>
      <c r="C395" s="3" t="s">
        <v>393</v>
      </c>
      <c r="D395" s="3" t="s">
        <v>309</v>
      </c>
      <c r="E395" s="3" t="str">
        <v>Täuffelen</v>
      </c>
      <c r="G395" s="18">
        <v>1645</v>
      </c>
      <c r="H395" s="18" t="s">
        <v>4531</v>
      </c>
    </row>
    <row r="396" spans="1:8" x14ac:dyDescent="0.2">
      <c r="A396" s="3">
        <v>3052</v>
      </c>
      <c r="B396" s="3" t="s">
        <v>399</v>
      </c>
      <c r="C396" s="3" t="s">
        <v>399</v>
      </c>
      <c r="D396" s="3" t="s">
        <v>309</v>
      </c>
      <c r="E396" s="3" t="str">
        <v>Walperswil</v>
      </c>
      <c r="G396" s="18">
        <v>1646</v>
      </c>
      <c r="H396" s="18" t="s">
        <v>4531</v>
      </c>
    </row>
    <row r="397" spans="1:8" x14ac:dyDescent="0.2">
      <c r="A397" s="3">
        <v>3048</v>
      </c>
      <c r="B397" s="3" t="s">
        <v>400</v>
      </c>
      <c r="C397" s="3" t="s">
        <v>401</v>
      </c>
      <c r="D397" s="3" t="s">
        <v>309</v>
      </c>
      <c r="E397" s="3" t="str">
        <v>Worben</v>
      </c>
      <c r="G397" s="18">
        <v>1647</v>
      </c>
      <c r="H397" s="18" t="s">
        <v>4531</v>
      </c>
    </row>
    <row r="398" spans="1:8" x14ac:dyDescent="0.2">
      <c r="A398" s="3">
        <v>3063</v>
      </c>
      <c r="B398" s="3" t="s">
        <v>401</v>
      </c>
      <c r="C398" s="3" t="s">
        <v>401</v>
      </c>
      <c r="D398" s="3" t="s">
        <v>309</v>
      </c>
      <c r="E398" s="3" t="str">
        <v>Twann-Tüscherz</v>
      </c>
      <c r="G398" s="18">
        <v>1648</v>
      </c>
      <c r="H398" s="18" t="s">
        <v>4531</v>
      </c>
    </row>
    <row r="399" spans="1:8" x14ac:dyDescent="0.2">
      <c r="A399" s="3">
        <v>3072</v>
      </c>
      <c r="B399" s="3" t="s">
        <v>402</v>
      </c>
      <c r="C399" s="3" t="s">
        <v>402</v>
      </c>
      <c r="D399" s="3" t="s">
        <v>309</v>
      </c>
      <c r="E399" s="3" t="str">
        <v>Därstetten</v>
      </c>
      <c r="G399" s="18">
        <v>1649</v>
      </c>
      <c r="H399" s="18" t="s">
        <v>4531</v>
      </c>
    </row>
    <row r="400" spans="1:8" x14ac:dyDescent="0.2">
      <c r="A400" s="3">
        <v>2502</v>
      </c>
      <c r="B400" s="3" t="s">
        <v>403</v>
      </c>
      <c r="C400" s="3" t="s">
        <v>403</v>
      </c>
      <c r="D400" s="3" t="s">
        <v>309</v>
      </c>
      <c r="E400" s="3" t="str">
        <v>Diemtigen</v>
      </c>
      <c r="G400" s="18">
        <v>1651</v>
      </c>
      <c r="H400" s="18" t="s">
        <v>4531</v>
      </c>
    </row>
    <row r="401" spans="1:8" x14ac:dyDescent="0.2">
      <c r="A401" s="3">
        <v>2503</v>
      </c>
      <c r="B401" s="3" t="s">
        <v>403</v>
      </c>
      <c r="C401" s="3" t="s">
        <v>403</v>
      </c>
      <c r="D401" s="3" t="s">
        <v>309</v>
      </c>
      <c r="E401" s="3" t="str">
        <v>Erlenbach im Simmental</v>
      </c>
      <c r="G401" s="18">
        <v>1652</v>
      </c>
      <c r="H401" s="18" t="s">
        <v>4531</v>
      </c>
    </row>
    <row r="402" spans="1:8" x14ac:dyDescent="0.2">
      <c r="A402" s="3">
        <v>2504</v>
      </c>
      <c r="B402" s="3" t="s">
        <v>403</v>
      </c>
      <c r="C402" s="3" t="s">
        <v>403</v>
      </c>
      <c r="D402" s="3" t="s">
        <v>309</v>
      </c>
      <c r="E402" s="3" t="str">
        <v>Oberwil im Simmental</v>
      </c>
      <c r="G402" s="18">
        <v>1653</v>
      </c>
      <c r="H402" s="18" t="s">
        <v>4531</v>
      </c>
    </row>
    <row r="403" spans="1:8" x14ac:dyDescent="0.2">
      <c r="A403" s="3">
        <v>2505</v>
      </c>
      <c r="B403" s="3" t="s">
        <v>403</v>
      </c>
      <c r="C403" s="3" t="s">
        <v>403</v>
      </c>
      <c r="D403" s="3" t="s">
        <v>309</v>
      </c>
      <c r="E403" s="3" t="str">
        <v>Reutigen</v>
      </c>
      <c r="G403" s="18">
        <v>1654</v>
      </c>
      <c r="H403" s="18" t="s">
        <v>4531</v>
      </c>
    </row>
    <row r="404" spans="1:8" x14ac:dyDescent="0.2">
      <c r="A404" s="3">
        <v>2532</v>
      </c>
      <c r="B404" s="3" t="s">
        <v>404</v>
      </c>
      <c r="C404" s="3" t="s">
        <v>405</v>
      </c>
      <c r="D404" s="3" t="s">
        <v>309</v>
      </c>
      <c r="E404" s="3" t="str">
        <v>Spiez</v>
      </c>
      <c r="G404" s="18">
        <v>1656</v>
      </c>
      <c r="H404" s="18" t="s">
        <v>4535</v>
      </c>
    </row>
    <row r="405" spans="1:8" x14ac:dyDescent="0.2">
      <c r="A405" s="3">
        <v>2533</v>
      </c>
      <c r="B405" s="3" t="s">
        <v>405</v>
      </c>
      <c r="C405" s="3" t="s">
        <v>405</v>
      </c>
      <c r="D405" s="3" t="s">
        <v>309</v>
      </c>
      <c r="E405" s="3" t="str">
        <v>Wimmis</v>
      </c>
      <c r="G405" s="18">
        <v>1657</v>
      </c>
      <c r="H405" s="18" t="s">
        <v>4535</v>
      </c>
    </row>
    <row r="406" spans="1:8" x14ac:dyDescent="0.2">
      <c r="A406" s="3">
        <v>3296</v>
      </c>
      <c r="B406" s="3" t="s">
        <v>406</v>
      </c>
      <c r="C406" s="3" t="s">
        <v>406</v>
      </c>
      <c r="D406" s="3" t="s">
        <v>309</v>
      </c>
      <c r="E406" s="3" t="str">
        <v>Stocken-Höfen</v>
      </c>
      <c r="G406" s="18">
        <v>1658</v>
      </c>
      <c r="H406" s="18" t="s">
        <v>4536</v>
      </c>
    </row>
    <row r="407" spans="1:8" x14ac:dyDescent="0.2">
      <c r="A407" s="3">
        <v>3263</v>
      </c>
      <c r="B407" s="3" t="s">
        <v>407</v>
      </c>
      <c r="C407" s="3" t="s">
        <v>407</v>
      </c>
      <c r="D407" s="3" t="s">
        <v>309</v>
      </c>
      <c r="E407" s="3" t="str">
        <v>Guttannen</v>
      </c>
      <c r="G407" s="18">
        <v>1659</v>
      </c>
      <c r="H407" s="18" t="s">
        <v>4535</v>
      </c>
    </row>
    <row r="408" spans="1:8" x14ac:dyDescent="0.2">
      <c r="A408" s="3">
        <v>3294</v>
      </c>
      <c r="B408" s="3" t="s">
        <v>408</v>
      </c>
      <c r="C408" s="3" t="s">
        <v>408</v>
      </c>
      <c r="D408" s="3" t="s">
        <v>309</v>
      </c>
      <c r="E408" s="3" t="str">
        <v>Hasliberg</v>
      </c>
      <c r="G408" s="18">
        <v>1660</v>
      </c>
      <c r="H408" s="18" t="s">
        <v>4536</v>
      </c>
    </row>
    <row r="409" spans="1:8" x14ac:dyDescent="0.2">
      <c r="A409" s="3">
        <v>3264</v>
      </c>
      <c r="B409" s="3" t="s">
        <v>409</v>
      </c>
      <c r="C409" s="3" t="s">
        <v>410</v>
      </c>
      <c r="D409" s="3" t="s">
        <v>309</v>
      </c>
      <c r="E409" s="3" t="str">
        <v>Innertkirchen</v>
      </c>
      <c r="G409" s="18">
        <v>1661</v>
      </c>
      <c r="H409" s="18" t="s">
        <v>4531</v>
      </c>
    </row>
    <row r="410" spans="1:8" x14ac:dyDescent="0.2">
      <c r="A410" s="3">
        <v>3293</v>
      </c>
      <c r="B410" s="3" t="s">
        <v>411</v>
      </c>
      <c r="C410" s="3" t="s">
        <v>411</v>
      </c>
      <c r="D410" s="3" t="s">
        <v>309</v>
      </c>
      <c r="E410" s="3" t="str">
        <v>Meiringen</v>
      </c>
      <c r="G410" s="18">
        <v>1663</v>
      </c>
      <c r="H410" s="18" t="s">
        <v>4531</v>
      </c>
    </row>
    <row r="411" spans="1:8" x14ac:dyDescent="0.2">
      <c r="A411" s="3">
        <v>2543</v>
      </c>
      <c r="B411" s="3" t="s">
        <v>412</v>
      </c>
      <c r="C411" s="3" t="s">
        <v>413</v>
      </c>
      <c r="D411" s="3" t="s">
        <v>309</v>
      </c>
      <c r="E411" s="3" t="str">
        <v>Schattenhalb</v>
      </c>
      <c r="G411" s="18">
        <v>1665</v>
      </c>
      <c r="H411" s="18" t="s">
        <v>4531</v>
      </c>
    </row>
    <row r="412" spans="1:8" x14ac:dyDescent="0.2">
      <c r="A412" s="3">
        <v>3297</v>
      </c>
      <c r="B412" s="3" t="s">
        <v>414</v>
      </c>
      <c r="C412" s="3" t="s">
        <v>414</v>
      </c>
      <c r="D412" s="3" t="s">
        <v>309</v>
      </c>
      <c r="E412" s="3" t="str">
        <v>Boltigen</v>
      </c>
      <c r="G412" s="18">
        <v>1666</v>
      </c>
      <c r="H412" s="18" t="s">
        <v>4536</v>
      </c>
    </row>
    <row r="413" spans="1:8" x14ac:dyDescent="0.2">
      <c r="A413" s="3">
        <v>3294</v>
      </c>
      <c r="B413" s="3" t="s">
        <v>415</v>
      </c>
      <c r="C413" s="3" t="s">
        <v>415</v>
      </c>
      <c r="D413" s="3" t="s">
        <v>309</v>
      </c>
      <c r="E413" s="3" t="str">
        <v>Lenk</v>
      </c>
      <c r="G413" s="18">
        <v>1667</v>
      </c>
      <c r="H413" s="18" t="s">
        <v>4531</v>
      </c>
    </row>
    <row r="414" spans="1:8" x14ac:dyDescent="0.2">
      <c r="A414" s="3">
        <v>2554</v>
      </c>
      <c r="B414" s="3" t="s">
        <v>416</v>
      </c>
      <c r="C414" s="3" t="s">
        <v>416</v>
      </c>
      <c r="D414" s="3" t="s">
        <v>309</v>
      </c>
      <c r="E414" s="3" t="str">
        <v>St. Stephan</v>
      </c>
      <c r="G414" s="18">
        <v>1669</v>
      </c>
      <c r="H414" s="18" t="s">
        <v>4536</v>
      </c>
    </row>
    <row r="415" spans="1:8" x14ac:dyDescent="0.2">
      <c r="A415" s="3">
        <v>3298</v>
      </c>
      <c r="B415" s="3" t="s">
        <v>417</v>
      </c>
      <c r="C415" s="3" t="s">
        <v>418</v>
      </c>
      <c r="D415" s="3" t="s">
        <v>309</v>
      </c>
      <c r="E415" s="3" t="str">
        <v>Zweisimmen</v>
      </c>
      <c r="G415" s="18">
        <v>1670</v>
      </c>
      <c r="H415" s="18" t="s">
        <v>4531</v>
      </c>
    </row>
    <row r="416" spans="1:8" x14ac:dyDescent="0.2">
      <c r="A416" s="3">
        <v>2542</v>
      </c>
      <c r="B416" s="3" t="s">
        <v>419</v>
      </c>
      <c r="C416" s="3" t="s">
        <v>419</v>
      </c>
      <c r="D416" s="3" t="s">
        <v>309</v>
      </c>
      <c r="E416" s="3" t="str">
        <v>Gsteig</v>
      </c>
      <c r="G416" s="18">
        <v>1673</v>
      </c>
      <c r="H416" s="18" t="s">
        <v>4530</v>
      </c>
    </row>
    <row r="417" spans="1:8" x14ac:dyDescent="0.2">
      <c r="A417" s="3">
        <v>3295</v>
      </c>
      <c r="B417" s="3" t="s">
        <v>420</v>
      </c>
      <c r="C417" s="3" t="s">
        <v>421</v>
      </c>
      <c r="D417" s="3" t="s">
        <v>309</v>
      </c>
      <c r="E417" s="3" t="str">
        <v>Lauenen</v>
      </c>
      <c r="G417" s="18">
        <v>1674</v>
      </c>
      <c r="H417" s="18" t="s">
        <v>4531</v>
      </c>
    </row>
    <row r="418" spans="1:8" x14ac:dyDescent="0.2">
      <c r="A418" s="3">
        <v>3251</v>
      </c>
      <c r="B418" s="3" t="s">
        <v>422</v>
      </c>
      <c r="C418" s="3" t="s">
        <v>423</v>
      </c>
      <c r="D418" s="3" t="s">
        <v>309</v>
      </c>
      <c r="E418" s="3" t="str">
        <v>Saanen</v>
      </c>
      <c r="G418" s="18">
        <v>1675</v>
      </c>
      <c r="H418" s="18" t="s">
        <v>4531</v>
      </c>
    </row>
    <row r="419" spans="1:8" x14ac:dyDescent="0.2">
      <c r="A419" s="3">
        <v>3426</v>
      </c>
      <c r="B419" s="3" t="s">
        <v>424</v>
      </c>
      <c r="C419" s="3" t="s">
        <v>424</v>
      </c>
      <c r="D419" s="3" t="s">
        <v>309</v>
      </c>
      <c r="E419" s="3" t="str">
        <v>Guggisberg</v>
      </c>
      <c r="G419" s="18">
        <v>1676</v>
      </c>
      <c r="H419" s="18" t="s">
        <v>4531</v>
      </c>
    </row>
    <row r="420" spans="1:8" x14ac:dyDescent="0.2">
      <c r="A420" s="3">
        <v>3473</v>
      </c>
      <c r="B420" s="3" t="s">
        <v>425</v>
      </c>
      <c r="C420" s="3" t="s">
        <v>425</v>
      </c>
      <c r="D420" s="3" t="s">
        <v>309</v>
      </c>
      <c r="E420" s="3" t="str">
        <v>Rüschegg</v>
      </c>
      <c r="G420" s="18">
        <v>1677</v>
      </c>
      <c r="H420" s="18" t="s">
        <v>4531</v>
      </c>
    </row>
    <row r="421" spans="1:8" x14ac:dyDescent="0.2">
      <c r="A421" s="3">
        <v>3323</v>
      </c>
      <c r="B421" s="3" t="s">
        <v>426</v>
      </c>
      <c r="C421" s="3" t="s">
        <v>427</v>
      </c>
      <c r="D421" s="3" t="s">
        <v>309</v>
      </c>
      <c r="E421" s="3" t="str">
        <v>Schwarzenburg</v>
      </c>
      <c r="G421" s="18">
        <v>1678</v>
      </c>
      <c r="H421" s="18" t="s">
        <v>4531</v>
      </c>
    </row>
    <row r="422" spans="1:8" x14ac:dyDescent="0.2">
      <c r="A422" s="3">
        <v>3400</v>
      </c>
      <c r="B422" s="3" t="s">
        <v>428</v>
      </c>
      <c r="C422" s="3" t="s">
        <v>428</v>
      </c>
      <c r="D422" s="3" t="s">
        <v>309</v>
      </c>
      <c r="E422" s="3" t="str">
        <v>Belp</v>
      </c>
      <c r="G422" s="18">
        <v>1679</v>
      </c>
      <c r="H422" s="18" t="s">
        <v>4531</v>
      </c>
    </row>
    <row r="423" spans="1:8" x14ac:dyDescent="0.2">
      <c r="A423" s="3">
        <v>3423</v>
      </c>
      <c r="B423" s="3" t="s">
        <v>429</v>
      </c>
      <c r="C423" s="3" t="s">
        <v>429</v>
      </c>
      <c r="D423" s="3" t="s">
        <v>309</v>
      </c>
      <c r="E423" s="3" t="str">
        <v>Burgistein</v>
      </c>
      <c r="G423" s="18">
        <v>1680</v>
      </c>
      <c r="H423" s="18" t="s">
        <v>4531</v>
      </c>
    </row>
    <row r="424" spans="1:8" x14ac:dyDescent="0.2">
      <c r="A424" s="3">
        <v>3424</v>
      </c>
      <c r="B424" s="3" t="s">
        <v>430</v>
      </c>
      <c r="C424" s="3" t="s">
        <v>429</v>
      </c>
      <c r="D424" s="3" t="s">
        <v>309</v>
      </c>
      <c r="E424" s="3" t="str">
        <v>Gerzensee</v>
      </c>
      <c r="G424" s="18">
        <v>1681</v>
      </c>
      <c r="H424" s="18" t="s">
        <v>4531</v>
      </c>
    </row>
    <row r="425" spans="1:8" x14ac:dyDescent="0.2">
      <c r="A425" s="3">
        <v>3424</v>
      </c>
      <c r="B425" s="3" t="s">
        <v>431</v>
      </c>
      <c r="C425" s="3" t="s">
        <v>429</v>
      </c>
      <c r="D425" s="3" t="s">
        <v>309</v>
      </c>
      <c r="E425" s="3" t="str">
        <v>Gurzelen</v>
      </c>
      <c r="G425" s="18">
        <v>1682</v>
      </c>
      <c r="H425" s="18" t="s">
        <v>4531</v>
      </c>
    </row>
    <row r="426" spans="1:8" x14ac:dyDescent="0.2">
      <c r="A426" s="3">
        <v>3415</v>
      </c>
      <c r="B426" s="3" t="s">
        <v>432</v>
      </c>
      <c r="C426" s="3" t="s">
        <v>433</v>
      </c>
      <c r="D426" s="3" t="s">
        <v>309</v>
      </c>
      <c r="E426" s="3" t="str">
        <v>Jaberg</v>
      </c>
      <c r="G426" s="18">
        <v>1683</v>
      </c>
      <c r="H426" s="18" t="s">
        <v>4531</v>
      </c>
    </row>
    <row r="427" spans="1:8" x14ac:dyDescent="0.2">
      <c r="A427" s="3">
        <v>3415</v>
      </c>
      <c r="B427" s="3" t="s">
        <v>434</v>
      </c>
      <c r="C427" s="3" t="s">
        <v>433</v>
      </c>
      <c r="D427" s="3" t="s">
        <v>309</v>
      </c>
      <c r="E427" s="3" t="str">
        <v>Kaufdorf</v>
      </c>
      <c r="G427" s="18">
        <v>1684</v>
      </c>
      <c r="H427" s="18" t="s">
        <v>4531</v>
      </c>
    </row>
    <row r="428" spans="1:8" x14ac:dyDescent="0.2">
      <c r="A428" s="3">
        <v>3419</v>
      </c>
      <c r="B428" s="3" t="s">
        <v>435</v>
      </c>
      <c r="C428" s="3" t="s">
        <v>433</v>
      </c>
      <c r="D428" s="3" t="s">
        <v>309</v>
      </c>
      <c r="E428" s="3" t="str">
        <v>Kehrsatz</v>
      </c>
      <c r="G428" s="18">
        <v>1685</v>
      </c>
      <c r="H428" s="18" t="s">
        <v>4531</v>
      </c>
    </row>
    <row r="429" spans="1:8" x14ac:dyDescent="0.2">
      <c r="A429" s="3">
        <v>3412</v>
      </c>
      <c r="B429" s="3" t="s">
        <v>436</v>
      </c>
      <c r="C429" s="3" t="s">
        <v>436</v>
      </c>
      <c r="D429" s="3" t="s">
        <v>309</v>
      </c>
      <c r="E429" s="3" t="str">
        <v>Kirchdorf (BE)</v>
      </c>
      <c r="G429" s="18">
        <v>1686</v>
      </c>
      <c r="H429" s="18" t="s">
        <v>4531</v>
      </c>
    </row>
    <row r="430" spans="1:8" x14ac:dyDescent="0.2">
      <c r="A430" s="3">
        <v>3413</v>
      </c>
      <c r="B430" s="3" t="s">
        <v>437</v>
      </c>
      <c r="C430" s="3" t="s">
        <v>436</v>
      </c>
      <c r="D430" s="3" t="s">
        <v>309</v>
      </c>
      <c r="E430" s="3" t="str">
        <v>Niedermuhlern</v>
      </c>
      <c r="G430" s="18">
        <v>1687</v>
      </c>
      <c r="H430" s="18" t="s">
        <v>4531</v>
      </c>
    </row>
    <row r="431" spans="1:8" x14ac:dyDescent="0.2">
      <c r="A431" s="3">
        <v>3429</v>
      </c>
      <c r="B431" s="3" t="s">
        <v>438</v>
      </c>
      <c r="C431" s="3" t="s">
        <v>438</v>
      </c>
      <c r="D431" s="3" t="s">
        <v>309</v>
      </c>
      <c r="E431" s="3" t="str">
        <v>Riggisberg</v>
      </c>
      <c r="G431" s="18">
        <v>1688</v>
      </c>
      <c r="H431" s="18" t="s">
        <v>4531</v>
      </c>
    </row>
    <row r="432" spans="1:8" x14ac:dyDescent="0.2">
      <c r="A432" s="3">
        <v>3324</v>
      </c>
      <c r="B432" s="3" t="s">
        <v>439</v>
      </c>
      <c r="C432" s="3" t="s">
        <v>439</v>
      </c>
      <c r="D432" s="3" t="s">
        <v>309</v>
      </c>
      <c r="E432" s="3" t="str">
        <v>Rüeggisberg</v>
      </c>
      <c r="G432" s="18">
        <v>1689</v>
      </c>
      <c r="H432" s="18" t="s">
        <v>4531</v>
      </c>
    </row>
    <row r="433" spans="1:8" x14ac:dyDescent="0.2">
      <c r="A433" s="3">
        <v>3324</v>
      </c>
      <c r="B433" s="3" t="s">
        <v>440</v>
      </c>
      <c r="C433" s="3" t="s">
        <v>439</v>
      </c>
      <c r="D433" s="3" t="s">
        <v>309</v>
      </c>
      <c r="E433" s="3" t="str">
        <v>Seftigen</v>
      </c>
      <c r="G433" s="18">
        <v>1690</v>
      </c>
      <c r="H433" s="18" t="s">
        <v>4531</v>
      </c>
    </row>
    <row r="434" spans="1:8" x14ac:dyDescent="0.2">
      <c r="A434" s="3">
        <v>3429</v>
      </c>
      <c r="B434" s="3" t="s">
        <v>441</v>
      </c>
      <c r="C434" s="3" t="s">
        <v>441</v>
      </c>
      <c r="D434" s="3" t="s">
        <v>309</v>
      </c>
      <c r="E434" s="3" t="str">
        <v>Toffen</v>
      </c>
      <c r="G434" s="18">
        <v>1691</v>
      </c>
      <c r="H434" s="18" t="s">
        <v>4531</v>
      </c>
    </row>
    <row r="435" spans="1:8" x14ac:dyDescent="0.2">
      <c r="A435" s="3">
        <v>3309</v>
      </c>
      <c r="B435" s="3" t="s">
        <v>442</v>
      </c>
      <c r="C435" s="3" t="s">
        <v>442</v>
      </c>
      <c r="D435" s="3" t="s">
        <v>309</v>
      </c>
      <c r="E435" s="3" t="str">
        <v>Uttigen</v>
      </c>
      <c r="G435" s="18">
        <v>1692</v>
      </c>
      <c r="H435" s="18" t="s">
        <v>4531</v>
      </c>
    </row>
    <row r="436" spans="1:8" x14ac:dyDescent="0.2">
      <c r="A436" s="3">
        <v>3422</v>
      </c>
      <c r="B436" s="3" t="s">
        <v>443</v>
      </c>
      <c r="C436" s="3" t="s">
        <v>444</v>
      </c>
      <c r="D436" s="3" t="s">
        <v>309</v>
      </c>
      <c r="E436" s="3" t="str">
        <v>Wattenwil</v>
      </c>
      <c r="G436" s="18">
        <v>1694</v>
      </c>
      <c r="H436" s="18" t="s">
        <v>4531</v>
      </c>
    </row>
    <row r="437" spans="1:8" x14ac:dyDescent="0.2">
      <c r="A437" s="3">
        <v>3425</v>
      </c>
      <c r="B437" s="3" t="s">
        <v>445</v>
      </c>
      <c r="C437" s="3" t="s">
        <v>445</v>
      </c>
      <c r="D437" s="3" t="s">
        <v>309</v>
      </c>
      <c r="E437" s="3" t="str">
        <v>Wald (BE)</v>
      </c>
      <c r="G437" s="18">
        <v>1695</v>
      </c>
      <c r="H437" s="18" t="s">
        <v>4531</v>
      </c>
    </row>
    <row r="438" spans="1:8" x14ac:dyDescent="0.2">
      <c r="A438" s="3">
        <v>3325</v>
      </c>
      <c r="B438" s="3" t="s">
        <v>446</v>
      </c>
      <c r="C438" s="3" t="s">
        <v>447</v>
      </c>
      <c r="D438" s="3" t="s">
        <v>309</v>
      </c>
      <c r="E438" s="3" t="str">
        <v>Thurnen</v>
      </c>
      <c r="G438" s="18">
        <v>1696</v>
      </c>
      <c r="H438" s="18" t="s">
        <v>4531</v>
      </c>
    </row>
    <row r="439" spans="1:8" x14ac:dyDescent="0.2">
      <c r="A439" s="3">
        <v>3326</v>
      </c>
      <c r="B439" s="3" t="s">
        <v>447</v>
      </c>
      <c r="C439" s="3" t="s">
        <v>447</v>
      </c>
      <c r="D439" s="3" t="s">
        <v>309</v>
      </c>
      <c r="E439" s="3" t="str">
        <v>Eggiwil</v>
      </c>
      <c r="G439" s="18">
        <v>1697</v>
      </c>
      <c r="H439" s="18" t="s">
        <v>4531</v>
      </c>
    </row>
    <row r="440" spans="1:8" x14ac:dyDescent="0.2">
      <c r="A440" s="3">
        <v>3421</v>
      </c>
      <c r="B440" s="3" t="s">
        <v>448</v>
      </c>
      <c r="C440" s="3" t="s">
        <v>448</v>
      </c>
      <c r="D440" s="3" t="s">
        <v>309</v>
      </c>
      <c r="E440" s="3" t="str">
        <v>Langnau im Emmental</v>
      </c>
      <c r="G440" s="18">
        <v>1699</v>
      </c>
      <c r="H440" s="18" t="s">
        <v>4531</v>
      </c>
    </row>
    <row r="441" spans="1:8" x14ac:dyDescent="0.2">
      <c r="A441" s="3">
        <v>3414</v>
      </c>
      <c r="B441" s="3" t="s">
        <v>449</v>
      </c>
      <c r="C441" s="3" t="s">
        <v>449</v>
      </c>
      <c r="D441" s="3" t="s">
        <v>309</v>
      </c>
      <c r="E441" s="3" t="str">
        <v>Lauperswil</v>
      </c>
      <c r="G441" s="18">
        <v>1700</v>
      </c>
      <c r="H441" s="18" t="s">
        <v>4531</v>
      </c>
    </row>
    <row r="442" spans="1:8" x14ac:dyDescent="0.2">
      <c r="A442" s="3">
        <v>3421</v>
      </c>
      <c r="B442" s="3" t="s">
        <v>448</v>
      </c>
      <c r="C442" s="3" t="s">
        <v>449</v>
      </c>
      <c r="D442" s="3" t="s">
        <v>309</v>
      </c>
      <c r="E442" s="3" t="str">
        <v>Röthenbach im Emmental</v>
      </c>
      <c r="G442" s="18">
        <v>1712</v>
      </c>
      <c r="H442" s="18" t="s">
        <v>4531</v>
      </c>
    </row>
    <row r="443" spans="1:8" x14ac:dyDescent="0.2">
      <c r="A443" s="3">
        <v>3422</v>
      </c>
      <c r="B443" s="3" t="s">
        <v>450</v>
      </c>
      <c r="C443" s="3" t="s">
        <v>451</v>
      </c>
      <c r="D443" s="3" t="s">
        <v>309</v>
      </c>
      <c r="E443" s="3" t="str">
        <v>Rüderswil</v>
      </c>
      <c r="G443" s="18">
        <v>1713</v>
      </c>
      <c r="H443" s="18" t="s">
        <v>4531</v>
      </c>
    </row>
    <row r="444" spans="1:8" x14ac:dyDescent="0.2">
      <c r="A444" s="3">
        <v>3422</v>
      </c>
      <c r="B444" s="3" t="s">
        <v>452</v>
      </c>
      <c r="C444" s="3" t="s">
        <v>451</v>
      </c>
      <c r="D444" s="3" t="s">
        <v>309</v>
      </c>
      <c r="E444" s="3" t="str">
        <v>Schangnau</v>
      </c>
      <c r="G444" s="18">
        <v>1714</v>
      </c>
      <c r="H444" s="18" t="s">
        <v>4537</v>
      </c>
    </row>
    <row r="445" spans="1:8" x14ac:dyDescent="0.2">
      <c r="A445" s="3">
        <v>3472</v>
      </c>
      <c r="B445" s="3" t="s">
        <v>453</v>
      </c>
      <c r="C445" s="3" t="s">
        <v>453</v>
      </c>
      <c r="D445" s="3" t="s">
        <v>309</v>
      </c>
      <c r="E445" s="3" t="str">
        <v>Signau</v>
      </c>
      <c r="G445" s="18">
        <v>1715</v>
      </c>
      <c r="H445" s="18" t="s">
        <v>4531</v>
      </c>
    </row>
    <row r="446" spans="1:8" x14ac:dyDescent="0.2">
      <c r="A446" s="3">
        <v>3421</v>
      </c>
      <c r="B446" s="3" t="s">
        <v>454</v>
      </c>
      <c r="C446" s="3" t="s">
        <v>455</v>
      </c>
      <c r="D446" s="3" t="s">
        <v>309</v>
      </c>
      <c r="E446" s="3" t="str">
        <v>Trub</v>
      </c>
      <c r="G446" s="18">
        <v>1716</v>
      </c>
      <c r="H446" s="18" t="s">
        <v>4531</v>
      </c>
    </row>
    <row r="447" spans="1:8" x14ac:dyDescent="0.2">
      <c r="A447" s="3">
        <v>3425</v>
      </c>
      <c r="B447" s="3" t="s">
        <v>456</v>
      </c>
      <c r="C447" s="3" t="s">
        <v>456</v>
      </c>
      <c r="D447" s="3" t="s">
        <v>309</v>
      </c>
      <c r="E447" s="3" t="str">
        <v>Trubschachen</v>
      </c>
      <c r="G447" s="18">
        <v>1717</v>
      </c>
      <c r="H447" s="18" t="s">
        <v>4531</v>
      </c>
    </row>
    <row r="448" spans="1:8" x14ac:dyDescent="0.2">
      <c r="A448" s="3">
        <v>3472</v>
      </c>
      <c r="B448" s="3" t="s">
        <v>457</v>
      </c>
      <c r="C448" s="3" t="s">
        <v>457</v>
      </c>
      <c r="D448" s="3" t="s">
        <v>309</v>
      </c>
      <c r="E448" s="3" t="str">
        <v>Amsoldingen</v>
      </c>
      <c r="G448" s="18">
        <v>1718</v>
      </c>
      <c r="H448" s="18" t="s">
        <v>4531</v>
      </c>
    </row>
    <row r="449" spans="1:8" x14ac:dyDescent="0.2">
      <c r="A449" s="3">
        <v>3474</v>
      </c>
      <c r="B449" s="3" t="s">
        <v>458</v>
      </c>
      <c r="C449" s="3" t="s">
        <v>457</v>
      </c>
      <c r="D449" s="3" t="s">
        <v>309</v>
      </c>
      <c r="E449" s="3" t="str">
        <v>Blumenstein</v>
      </c>
      <c r="G449" s="18">
        <v>1719</v>
      </c>
      <c r="H449" s="18" t="s">
        <v>4531</v>
      </c>
    </row>
    <row r="450" spans="1:8" x14ac:dyDescent="0.2">
      <c r="A450" s="3">
        <v>2606</v>
      </c>
      <c r="B450" s="3" t="s">
        <v>459</v>
      </c>
      <c r="C450" s="3" t="s">
        <v>459</v>
      </c>
      <c r="D450" s="3" t="s">
        <v>309</v>
      </c>
      <c r="E450" s="3" t="str">
        <v>Buchholterberg</v>
      </c>
      <c r="G450" s="18">
        <v>1720</v>
      </c>
      <c r="H450" s="18" t="s">
        <v>4531</v>
      </c>
    </row>
    <row r="451" spans="1:8" x14ac:dyDescent="0.2">
      <c r="A451" s="3">
        <v>2610</v>
      </c>
      <c r="B451" s="3" t="s">
        <v>460</v>
      </c>
      <c r="C451" s="3" t="s">
        <v>461</v>
      </c>
      <c r="D451" s="3" t="s">
        <v>309</v>
      </c>
      <c r="E451" s="3" t="str">
        <v>Eriz</v>
      </c>
      <c r="G451" s="18">
        <v>1721</v>
      </c>
      <c r="H451" s="18" t="s">
        <v>4531</v>
      </c>
    </row>
    <row r="452" spans="1:8" x14ac:dyDescent="0.2">
      <c r="A452" s="3">
        <v>2612</v>
      </c>
      <c r="B452" s="3" t="s">
        <v>461</v>
      </c>
      <c r="C452" s="3" t="s">
        <v>461</v>
      </c>
      <c r="D452" s="3" t="s">
        <v>309</v>
      </c>
      <c r="E452" s="3" t="str">
        <v>Fahrni</v>
      </c>
      <c r="G452" s="18">
        <v>1722</v>
      </c>
      <c r="H452" s="18" t="s">
        <v>4531</v>
      </c>
    </row>
    <row r="453" spans="1:8" x14ac:dyDescent="0.2">
      <c r="A453" s="3">
        <v>2607</v>
      </c>
      <c r="B453" s="3" t="s">
        <v>462</v>
      </c>
      <c r="C453" s="3" t="s">
        <v>462</v>
      </c>
      <c r="D453" s="3" t="s">
        <v>309</v>
      </c>
      <c r="E453" s="3" t="str">
        <v>Heiligenschwendi</v>
      </c>
      <c r="G453" s="18">
        <v>1723</v>
      </c>
      <c r="H453" s="18" t="s">
        <v>4531</v>
      </c>
    </row>
    <row r="454" spans="1:8" x14ac:dyDescent="0.2">
      <c r="A454" s="3">
        <v>2608</v>
      </c>
      <c r="B454" s="3" t="s">
        <v>463</v>
      </c>
      <c r="C454" s="3" t="s">
        <v>462</v>
      </c>
      <c r="D454" s="3" t="s">
        <v>309</v>
      </c>
      <c r="E454" s="3" t="str">
        <v>Heimberg</v>
      </c>
      <c r="G454" s="18">
        <v>1724</v>
      </c>
      <c r="H454" s="18" t="s">
        <v>4531</v>
      </c>
    </row>
    <row r="455" spans="1:8" x14ac:dyDescent="0.2">
      <c r="A455" s="3">
        <v>2608</v>
      </c>
      <c r="B455" s="3" t="s">
        <v>464</v>
      </c>
      <c r="C455" s="3" t="s">
        <v>464</v>
      </c>
      <c r="D455" s="3" t="s">
        <v>309</v>
      </c>
      <c r="E455" s="3" t="str">
        <v>Hilterfingen</v>
      </c>
      <c r="G455" s="18">
        <v>1725</v>
      </c>
      <c r="H455" s="18" t="s">
        <v>4531</v>
      </c>
    </row>
    <row r="456" spans="1:8" x14ac:dyDescent="0.2">
      <c r="A456" s="3">
        <v>2333</v>
      </c>
      <c r="B456" s="3" t="s">
        <v>465</v>
      </c>
      <c r="C456" s="3" t="s">
        <v>465</v>
      </c>
      <c r="D456" s="3" t="s">
        <v>309</v>
      </c>
      <c r="E456" s="3" t="str">
        <v>Homberg</v>
      </c>
      <c r="G456" s="18">
        <v>1726</v>
      </c>
      <c r="H456" s="18" t="s">
        <v>4531</v>
      </c>
    </row>
    <row r="457" spans="1:8" x14ac:dyDescent="0.2">
      <c r="A457" s="3">
        <v>2723</v>
      </c>
      <c r="B457" s="3" t="s">
        <v>466</v>
      </c>
      <c r="C457" s="3" t="s">
        <v>466</v>
      </c>
      <c r="D457" s="3" t="s">
        <v>309</v>
      </c>
      <c r="E457" s="3" t="str">
        <v>Horrenbach-Buchen</v>
      </c>
      <c r="G457" s="18">
        <v>1727</v>
      </c>
      <c r="H457" s="18" t="s">
        <v>4531</v>
      </c>
    </row>
    <row r="458" spans="1:8" x14ac:dyDescent="0.2">
      <c r="A458" s="3">
        <v>2534</v>
      </c>
      <c r="B458" s="3" t="s">
        <v>467</v>
      </c>
      <c r="C458" s="3" t="s">
        <v>467</v>
      </c>
      <c r="D458" s="3" t="s">
        <v>309</v>
      </c>
      <c r="E458" s="3" t="str">
        <v>Oberhofen am Thunersee</v>
      </c>
      <c r="G458" s="18">
        <v>1728</v>
      </c>
      <c r="H458" s="18" t="s">
        <v>4531</v>
      </c>
    </row>
    <row r="459" spans="1:8" x14ac:dyDescent="0.2">
      <c r="A459" s="3">
        <v>2534</v>
      </c>
      <c r="B459" s="3" t="s">
        <v>468</v>
      </c>
      <c r="C459" s="3" t="s">
        <v>467</v>
      </c>
      <c r="D459" s="3" t="s">
        <v>309</v>
      </c>
      <c r="E459" s="3" t="str">
        <v>Pohlern</v>
      </c>
      <c r="G459" s="18">
        <v>1730</v>
      </c>
      <c r="H459" s="18" t="s">
        <v>4531</v>
      </c>
    </row>
    <row r="460" spans="1:8" x14ac:dyDescent="0.2">
      <c r="A460" s="3">
        <v>2616</v>
      </c>
      <c r="B460" s="3" t="s">
        <v>469</v>
      </c>
      <c r="C460" s="3" t="s">
        <v>470</v>
      </c>
      <c r="D460" s="3" t="s">
        <v>309</v>
      </c>
      <c r="E460" s="3" t="str">
        <v>Sigriswil</v>
      </c>
      <c r="G460" s="18">
        <v>1731</v>
      </c>
      <c r="H460" s="18" t="s">
        <v>4531</v>
      </c>
    </row>
    <row r="461" spans="1:8" x14ac:dyDescent="0.2">
      <c r="A461" s="3">
        <v>2538</v>
      </c>
      <c r="B461" s="3" t="s">
        <v>471</v>
      </c>
      <c r="C461" s="3" t="s">
        <v>472</v>
      </c>
      <c r="D461" s="3" t="s">
        <v>309</v>
      </c>
      <c r="E461" s="3" t="str">
        <v>Steffisburg</v>
      </c>
      <c r="G461" s="18">
        <v>1732</v>
      </c>
      <c r="H461" s="18" t="s">
        <v>4531</v>
      </c>
    </row>
    <row r="462" spans="1:8" x14ac:dyDescent="0.2">
      <c r="A462" s="3">
        <v>2610</v>
      </c>
      <c r="B462" s="3" t="s">
        <v>473</v>
      </c>
      <c r="C462" s="3" t="s">
        <v>474</v>
      </c>
      <c r="D462" s="3" t="s">
        <v>309</v>
      </c>
      <c r="E462" s="3" t="str">
        <v>Teuffenthal (BE)</v>
      </c>
      <c r="G462" s="18">
        <v>1733</v>
      </c>
      <c r="H462" s="18" t="s">
        <v>4531</v>
      </c>
    </row>
    <row r="463" spans="1:8" x14ac:dyDescent="0.2">
      <c r="A463" s="3">
        <v>2610</v>
      </c>
      <c r="B463" s="3" t="s">
        <v>475</v>
      </c>
      <c r="C463" s="3" t="s">
        <v>474</v>
      </c>
      <c r="D463" s="3" t="s">
        <v>309</v>
      </c>
      <c r="E463" s="3" t="str">
        <v>Thierachern</v>
      </c>
      <c r="G463" s="18">
        <v>1734</v>
      </c>
      <c r="H463" s="18" t="s">
        <v>4531</v>
      </c>
    </row>
    <row r="464" spans="1:8" x14ac:dyDescent="0.2">
      <c r="A464" s="3">
        <v>2610</v>
      </c>
      <c r="B464" s="3" t="s">
        <v>476</v>
      </c>
      <c r="C464" s="3" t="s">
        <v>474</v>
      </c>
      <c r="D464" s="3" t="s">
        <v>309</v>
      </c>
      <c r="E464" s="3" t="str">
        <v>Thun</v>
      </c>
      <c r="G464" s="18">
        <v>1735</v>
      </c>
      <c r="H464" s="18" t="s">
        <v>4531</v>
      </c>
    </row>
    <row r="465" spans="1:8" x14ac:dyDescent="0.2">
      <c r="A465" s="3">
        <v>2605</v>
      </c>
      <c r="B465" s="3" t="s">
        <v>477</v>
      </c>
      <c r="C465" s="3" t="s">
        <v>477</v>
      </c>
      <c r="D465" s="3" t="s">
        <v>309</v>
      </c>
      <c r="E465" s="3" t="str">
        <v>Uebeschi</v>
      </c>
      <c r="G465" s="18">
        <v>1736</v>
      </c>
      <c r="H465" s="18" t="s">
        <v>4531</v>
      </c>
    </row>
    <row r="466" spans="1:8" x14ac:dyDescent="0.2">
      <c r="A466" s="3">
        <v>2615</v>
      </c>
      <c r="B466" s="3" t="s">
        <v>478</v>
      </c>
      <c r="C466" s="3" t="s">
        <v>478</v>
      </c>
      <c r="D466" s="3" t="s">
        <v>309</v>
      </c>
      <c r="E466" s="3" t="str">
        <v>Uetendorf</v>
      </c>
      <c r="G466" s="18">
        <v>1737</v>
      </c>
      <c r="H466" s="18" t="s">
        <v>4531</v>
      </c>
    </row>
    <row r="467" spans="1:8" x14ac:dyDescent="0.2">
      <c r="A467" s="3">
        <v>2615</v>
      </c>
      <c r="B467" s="3" t="s">
        <v>479</v>
      </c>
      <c r="C467" s="3" t="s">
        <v>478</v>
      </c>
      <c r="D467" s="3" t="s">
        <v>309</v>
      </c>
      <c r="E467" s="3" t="str">
        <v>Unterlangenegg</v>
      </c>
      <c r="G467" s="18">
        <v>1738</v>
      </c>
      <c r="H467" s="18" t="s">
        <v>4531</v>
      </c>
    </row>
    <row r="468" spans="1:8" x14ac:dyDescent="0.2">
      <c r="A468" s="3">
        <v>2720</v>
      </c>
      <c r="B468" s="3" t="s">
        <v>480</v>
      </c>
      <c r="C468" s="3" t="s">
        <v>480</v>
      </c>
      <c r="D468" s="3" t="s">
        <v>309</v>
      </c>
      <c r="E468" s="3" t="str">
        <v>Wachseldorn</v>
      </c>
      <c r="G468" s="18">
        <v>1740</v>
      </c>
      <c r="H468" s="18" t="s">
        <v>4531</v>
      </c>
    </row>
    <row r="469" spans="1:8" x14ac:dyDescent="0.2">
      <c r="A469" s="3">
        <v>2722</v>
      </c>
      <c r="B469" s="3" t="s">
        <v>481</v>
      </c>
      <c r="C469" s="3" t="s">
        <v>480</v>
      </c>
      <c r="D469" s="3" t="s">
        <v>309</v>
      </c>
      <c r="E469" s="3" t="str">
        <v>Zwieselberg</v>
      </c>
      <c r="G469" s="18">
        <v>1741</v>
      </c>
      <c r="H469" s="18" t="s">
        <v>4531</v>
      </c>
    </row>
    <row r="470" spans="1:8" x14ac:dyDescent="0.2">
      <c r="A470" s="3">
        <v>2613</v>
      </c>
      <c r="B470" s="3" t="s">
        <v>482</v>
      </c>
      <c r="C470" s="3" t="s">
        <v>482</v>
      </c>
      <c r="D470" s="3" t="s">
        <v>309</v>
      </c>
      <c r="E470" s="3" t="str">
        <v>Forst-Längenbühl</v>
      </c>
      <c r="G470" s="18">
        <v>1742</v>
      </c>
      <c r="H470" s="18" t="s">
        <v>4531</v>
      </c>
    </row>
    <row r="471" spans="1:8" x14ac:dyDescent="0.2">
      <c r="A471" s="3">
        <v>2535</v>
      </c>
      <c r="B471" s="3" t="s">
        <v>483</v>
      </c>
      <c r="C471" s="3" t="s">
        <v>484</v>
      </c>
      <c r="D471" s="3" t="s">
        <v>309</v>
      </c>
      <c r="E471" s="3" t="str">
        <v>Affoltern im Emmental</v>
      </c>
      <c r="G471" s="18">
        <v>1744</v>
      </c>
      <c r="H471" s="18" t="s">
        <v>4531</v>
      </c>
    </row>
    <row r="472" spans="1:8" x14ac:dyDescent="0.2">
      <c r="A472" s="3">
        <v>2536</v>
      </c>
      <c r="B472" s="3" t="s">
        <v>485</v>
      </c>
      <c r="C472" s="3" t="s">
        <v>484</v>
      </c>
      <c r="D472" s="3" t="s">
        <v>309</v>
      </c>
      <c r="E472" s="3" t="str">
        <v>Dürrenroth</v>
      </c>
      <c r="G472" s="18">
        <v>1745</v>
      </c>
      <c r="H472" s="18" t="s">
        <v>4531</v>
      </c>
    </row>
    <row r="473" spans="1:8" x14ac:dyDescent="0.2">
      <c r="A473" s="3">
        <v>2537</v>
      </c>
      <c r="B473" s="3" t="s">
        <v>486</v>
      </c>
      <c r="C473" s="3" t="s">
        <v>484</v>
      </c>
      <c r="D473" s="3" t="s">
        <v>309</v>
      </c>
      <c r="E473" s="3" t="str">
        <v>Eriswil</v>
      </c>
      <c r="G473" s="18">
        <v>1746</v>
      </c>
      <c r="H473" s="18" t="s">
        <v>4531</v>
      </c>
    </row>
    <row r="474" spans="1:8" x14ac:dyDescent="0.2">
      <c r="A474" s="3">
        <v>2603</v>
      </c>
      <c r="B474" s="3" t="s">
        <v>487</v>
      </c>
      <c r="C474" s="3" t="s">
        <v>488</v>
      </c>
      <c r="D474" s="3" t="s">
        <v>309</v>
      </c>
      <c r="E474" s="3" t="str">
        <v>Huttwil</v>
      </c>
      <c r="G474" s="18">
        <v>1747</v>
      </c>
      <c r="H474" s="18" t="s">
        <v>4531</v>
      </c>
    </row>
    <row r="475" spans="1:8" x14ac:dyDescent="0.2">
      <c r="A475" s="3">
        <v>2604</v>
      </c>
      <c r="B475" s="3" t="s">
        <v>489</v>
      </c>
      <c r="C475" s="3" t="s">
        <v>488</v>
      </c>
      <c r="D475" s="3" t="s">
        <v>309</v>
      </c>
      <c r="E475" s="3" t="str">
        <v>Lützelflüh</v>
      </c>
      <c r="G475" s="18">
        <v>1748</v>
      </c>
      <c r="H475" s="18" t="s">
        <v>4531</v>
      </c>
    </row>
    <row r="476" spans="1:8" x14ac:dyDescent="0.2">
      <c r="A476" s="3">
        <v>3237</v>
      </c>
      <c r="B476" s="3" t="s">
        <v>490</v>
      </c>
      <c r="C476" s="3" t="s">
        <v>490</v>
      </c>
      <c r="D476" s="3" t="s">
        <v>309</v>
      </c>
      <c r="E476" s="3" t="str">
        <v>Rüegsau</v>
      </c>
      <c r="G476" s="18">
        <v>1749</v>
      </c>
      <c r="H476" s="18" t="s">
        <v>4531</v>
      </c>
    </row>
    <row r="477" spans="1:8" x14ac:dyDescent="0.2">
      <c r="A477" s="3">
        <v>3235</v>
      </c>
      <c r="B477" s="3" t="s">
        <v>491</v>
      </c>
      <c r="C477" s="3" t="s">
        <v>491</v>
      </c>
      <c r="D477" s="3" t="s">
        <v>309</v>
      </c>
      <c r="E477" s="3" t="str">
        <v>Sumiswald</v>
      </c>
      <c r="G477" s="18">
        <v>1752</v>
      </c>
      <c r="H477" s="18" t="s">
        <v>4531</v>
      </c>
    </row>
    <row r="478" spans="1:8" x14ac:dyDescent="0.2">
      <c r="A478" s="3">
        <v>2577</v>
      </c>
      <c r="B478" s="3" t="s">
        <v>492</v>
      </c>
      <c r="C478" s="3" t="s">
        <v>492</v>
      </c>
      <c r="D478" s="3" t="s">
        <v>309</v>
      </c>
      <c r="E478" s="3" t="str">
        <v>Trachselwald</v>
      </c>
      <c r="G478" s="18">
        <v>1753</v>
      </c>
      <c r="H478" s="18" t="s">
        <v>4531</v>
      </c>
    </row>
    <row r="479" spans="1:8" x14ac:dyDescent="0.2">
      <c r="A479" s="3">
        <v>3238</v>
      </c>
      <c r="B479" s="3" t="s">
        <v>493</v>
      </c>
      <c r="C479" s="3" t="s">
        <v>493</v>
      </c>
      <c r="D479" s="3" t="s">
        <v>309</v>
      </c>
      <c r="E479" s="3" t="str">
        <v>Walterswil (BE)</v>
      </c>
      <c r="G479" s="18">
        <v>1754</v>
      </c>
      <c r="H479" s="18" t="s">
        <v>4531</v>
      </c>
    </row>
    <row r="480" spans="1:8" x14ac:dyDescent="0.2">
      <c r="A480" s="3">
        <v>3236</v>
      </c>
      <c r="B480" s="3" t="s">
        <v>494</v>
      </c>
      <c r="C480" s="3" t="s">
        <v>494</v>
      </c>
      <c r="D480" s="3" t="s">
        <v>309</v>
      </c>
      <c r="E480" s="3" t="str">
        <v>Wyssachen</v>
      </c>
      <c r="G480" s="18">
        <v>1756</v>
      </c>
      <c r="H480" s="18" t="s">
        <v>4531</v>
      </c>
    </row>
    <row r="481" spans="1:8" x14ac:dyDescent="0.2">
      <c r="A481" s="3">
        <v>3232</v>
      </c>
      <c r="B481" s="3" t="s">
        <v>495</v>
      </c>
      <c r="C481" s="3" t="s">
        <v>495</v>
      </c>
      <c r="D481" s="3" t="s">
        <v>309</v>
      </c>
      <c r="E481" s="3" t="str">
        <v>Attiswil</v>
      </c>
      <c r="G481" s="18">
        <v>1757</v>
      </c>
      <c r="H481" s="18" t="s">
        <v>4531</v>
      </c>
    </row>
    <row r="482" spans="1:8" x14ac:dyDescent="0.2">
      <c r="A482" s="3">
        <v>2576</v>
      </c>
      <c r="B482" s="3" t="s">
        <v>496</v>
      </c>
      <c r="C482" s="3" t="s">
        <v>496</v>
      </c>
      <c r="D482" s="3" t="s">
        <v>309</v>
      </c>
      <c r="E482" s="3" t="str">
        <v>Berken</v>
      </c>
      <c r="G482" s="18">
        <v>1762</v>
      </c>
      <c r="H482" s="18" t="s">
        <v>4531</v>
      </c>
    </row>
    <row r="483" spans="1:8" x14ac:dyDescent="0.2">
      <c r="A483" s="3">
        <v>3225</v>
      </c>
      <c r="B483" s="3" t="s">
        <v>497</v>
      </c>
      <c r="C483" s="3" t="s">
        <v>497</v>
      </c>
      <c r="D483" s="3" t="s">
        <v>309</v>
      </c>
      <c r="E483" s="3" t="str">
        <v>Bettenhausen</v>
      </c>
      <c r="G483" s="18">
        <v>1763</v>
      </c>
      <c r="H483" s="18" t="s">
        <v>4531</v>
      </c>
    </row>
    <row r="484" spans="1:8" x14ac:dyDescent="0.2">
      <c r="A484" s="3">
        <v>2577</v>
      </c>
      <c r="B484" s="3" t="s">
        <v>498</v>
      </c>
      <c r="C484" s="3" t="s">
        <v>499</v>
      </c>
      <c r="D484" s="3" t="s">
        <v>309</v>
      </c>
      <c r="E484" s="3" t="str">
        <v>Farnern</v>
      </c>
      <c r="G484" s="18">
        <v>1772</v>
      </c>
      <c r="H484" s="18" t="s">
        <v>4531</v>
      </c>
    </row>
    <row r="485" spans="1:8" x14ac:dyDescent="0.2">
      <c r="A485" s="3">
        <v>3226</v>
      </c>
      <c r="B485" s="3" t="s">
        <v>500</v>
      </c>
      <c r="C485" s="3" t="s">
        <v>500</v>
      </c>
      <c r="D485" s="3" t="s">
        <v>309</v>
      </c>
      <c r="E485" s="3" t="str">
        <v>Graben</v>
      </c>
      <c r="G485" s="18">
        <v>1773</v>
      </c>
      <c r="H485" s="18" t="s">
        <v>4531</v>
      </c>
    </row>
    <row r="486" spans="1:8" x14ac:dyDescent="0.2">
      <c r="A486" s="3">
        <v>3233</v>
      </c>
      <c r="B486" s="3" t="s">
        <v>501</v>
      </c>
      <c r="C486" s="3" t="s">
        <v>501</v>
      </c>
      <c r="D486" s="3" t="s">
        <v>309</v>
      </c>
      <c r="E486" s="3" t="str">
        <v>Heimenhausen</v>
      </c>
      <c r="G486" s="18">
        <v>1774</v>
      </c>
      <c r="H486" s="18" t="s">
        <v>4531</v>
      </c>
    </row>
    <row r="487" spans="1:8" x14ac:dyDescent="0.2">
      <c r="A487" s="3">
        <v>3234</v>
      </c>
      <c r="B487" s="3" t="s">
        <v>502</v>
      </c>
      <c r="C487" s="3" t="s">
        <v>502</v>
      </c>
      <c r="D487" s="3" t="s">
        <v>309</v>
      </c>
      <c r="E487" s="3" t="str">
        <v>Herzogenbuchsee</v>
      </c>
      <c r="G487" s="18">
        <v>1775</v>
      </c>
      <c r="H487" s="18" t="s">
        <v>4531</v>
      </c>
    </row>
    <row r="488" spans="1:8" x14ac:dyDescent="0.2">
      <c r="A488" s="3">
        <v>3315</v>
      </c>
      <c r="B488" s="3" t="s">
        <v>503</v>
      </c>
      <c r="C488" s="3" t="s">
        <v>503</v>
      </c>
      <c r="D488" s="3" t="s">
        <v>309</v>
      </c>
      <c r="E488" s="3" t="str">
        <v>Inkwil</v>
      </c>
      <c r="G488" s="18">
        <v>1776</v>
      </c>
      <c r="H488" s="18" t="s">
        <v>4531</v>
      </c>
    </row>
    <row r="489" spans="1:8" x14ac:dyDescent="0.2">
      <c r="A489" s="3">
        <v>3315</v>
      </c>
      <c r="B489" s="3" t="s">
        <v>504</v>
      </c>
      <c r="C489" s="3" t="s">
        <v>503</v>
      </c>
      <c r="D489" s="3" t="s">
        <v>309</v>
      </c>
      <c r="E489" s="3" t="str">
        <v>Niederbipp</v>
      </c>
      <c r="G489" s="18">
        <v>1782</v>
      </c>
      <c r="H489" s="18" t="s">
        <v>4531</v>
      </c>
    </row>
    <row r="490" spans="1:8" x14ac:dyDescent="0.2">
      <c r="A490" s="3">
        <v>3053</v>
      </c>
      <c r="B490" s="3" t="s">
        <v>505</v>
      </c>
      <c r="C490" s="3" t="s">
        <v>506</v>
      </c>
      <c r="D490" s="3" t="s">
        <v>309</v>
      </c>
      <c r="E490" s="3" t="str">
        <v>Niederönz</v>
      </c>
      <c r="G490" s="18">
        <v>1783</v>
      </c>
      <c r="H490" s="18" t="s">
        <v>4531</v>
      </c>
    </row>
    <row r="491" spans="1:8" x14ac:dyDescent="0.2">
      <c r="A491" s="3">
        <v>3053</v>
      </c>
      <c r="B491" s="3" t="s">
        <v>507</v>
      </c>
      <c r="C491" s="3" t="s">
        <v>507</v>
      </c>
      <c r="D491" s="3" t="s">
        <v>309</v>
      </c>
      <c r="E491" s="3" t="str">
        <v>Oberbipp</v>
      </c>
      <c r="G491" s="18">
        <v>1784</v>
      </c>
      <c r="H491" s="18" t="s">
        <v>4531</v>
      </c>
    </row>
    <row r="492" spans="1:8" x14ac:dyDescent="0.2">
      <c r="A492" s="3">
        <v>3306</v>
      </c>
      <c r="B492" s="3" t="s">
        <v>508</v>
      </c>
      <c r="C492" s="3" t="s">
        <v>509</v>
      </c>
      <c r="D492" s="3" t="s">
        <v>309</v>
      </c>
      <c r="E492" s="3" t="str">
        <v>Ochlenberg</v>
      </c>
      <c r="G492" s="18">
        <v>1785</v>
      </c>
      <c r="H492" s="18" t="s">
        <v>4534</v>
      </c>
    </row>
    <row r="493" spans="1:8" x14ac:dyDescent="0.2">
      <c r="A493" s="3">
        <v>3308</v>
      </c>
      <c r="B493" s="3" t="s">
        <v>510</v>
      </c>
      <c r="C493" s="3" t="s">
        <v>509</v>
      </c>
      <c r="D493" s="3" t="s">
        <v>309</v>
      </c>
      <c r="E493" s="3" t="str">
        <v>Rumisberg</v>
      </c>
      <c r="G493" s="18">
        <v>1786</v>
      </c>
      <c r="H493" s="18" t="s">
        <v>4534</v>
      </c>
    </row>
    <row r="494" spans="1:8" x14ac:dyDescent="0.2">
      <c r="A494" s="3">
        <v>3309</v>
      </c>
      <c r="B494" s="3" t="s">
        <v>511</v>
      </c>
      <c r="C494" s="3" t="s">
        <v>509</v>
      </c>
      <c r="D494" s="3" t="s">
        <v>309</v>
      </c>
      <c r="E494" s="3" t="str">
        <v>Seeberg</v>
      </c>
      <c r="G494" s="18">
        <v>1787</v>
      </c>
      <c r="H494" s="18" t="s">
        <v>4534</v>
      </c>
    </row>
    <row r="495" spans="1:8" x14ac:dyDescent="0.2">
      <c r="A495" s="3">
        <v>3312</v>
      </c>
      <c r="B495" s="3" t="s">
        <v>509</v>
      </c>
      <c r="C495" s="3" t="s">
        <v>509</v>
      </c>
      <c r="D495" s="3" t="s">
        <v>309</v>
      </c>
      <c r="E495" s="3" t="str">
        <v>Thörigen</v>
      </c>
      <c r="G495" s="18">
        <v>1788</v>
      </c>
      <c r="H495" s="18" t="s">
        <v>4534</v>
      </c>
    </row>
    <row r="496" spans="1:8" x14ac:dyDescent="0.2">
      <c r="A496" s="3">
        <v>3313</v>
      </c>
      <c r="B496" s="3" t="s">
        <v>512</v>
      </c>
      <c r="C496" s="3" t="s">
        <v>509</v>
      </c>
      <c r="D496" s="3" t="s">
        <v>309</v>
      </c>
      <c r="E496" s="3" t="str">
        <v>Walliswil bei Niederbipp</v>
      </c>
      <c r="G496" s="18">
        <v>1789</v>
      </c>
      <c r="H496" s="18" t="s">
        <v>4534</v>
      </c>
    </row>
    <row r="497" spans="1:8" x14ac:dyDescent="0.2">
      <c r="A497" s="3">
        <v>3314</v>
      </c>
      <c r="B497" s="3" t="s">
        <v>513</v>
      </c>
      <c r="C497" s="3" t="s">
        <v>509</v>
      </c>
      <c r="D497" s="3" t="s">
        <v>309</v>
      </c>
      <c r="E497" s="3" t="str">
        <v>Walliswil bei Wangen</v>
      </c>
      <c r="G497" s="18">
        <v>1791</v>
      </c>
      <c r="H497" s="18" t="s">
        <v>4531</v>
      </c>
    </row>
    <row r="498" spans="1:8" x14ac:dyDescent="0.2">
      <c r="A498" s="3">
        <v>3317</v>
      </c>
      <c r="B498" s="3" t="s">
        <v>514</v>
      </c>
      <c r="C498" s="3" t="s">
        <v>509</v>
      </c>
      <c r="D498" s="3" t="s">
        <v>309</v>
      </c>
      <c r="E498" s="3" t="str">
        <v>Wangen an der Aare</v>
      </c>
      <c r="G498" s="18">
        <v>1792</v>
      </c>
      <c r="H498" s="18" t="s">
        <v>4531</v>
      </c>
    </row>
    <row r="499" spans="1:8" x14ac:dyDescent="0.2">
      <c r="A499" s="3">
        <v>3317</v>
      </c>
      <c r="B499" s="3" t="s">
        <v>515</v>
      </c>
      <c r="C499" s="3" t="s">
        <v>509</v>
      </c>
      <c r="D499" s="3" t="s">
        <v>309</v>
      </c>
      <c r="E499" s="3" t="str">
        <v>Wangenried</v>
      </c>
      <c r="G499" s="18">
        <v>1793</v>
      </c>
      <c r="H499" s="18" t="s">
        <v>4534</v>
      </c>
    </row>
    <row r="500" spans="1:8" x14ac:dyDescent="0.2">
      <c r="A500" s="3">
        <v>3303</v>
      </c>
      <c r="B500" s="3" t="s">
        <v>516</v>
      </c>
      <c r="C500" s="3" t="s">
        <v>516</v>
      </c>
      <c r="D500" s="3" t="s">
        <v>309</v>
      </c>
      <c r="E500" s="3" t="str">
        <v>Wiedlisbach</v>
      </c>
      <c r="G500" s="18">
        <v>1794</v>
      </c>
      <c r="H500" s="18" t="s">
        <v>4534</v>
      </c>
    </row>
    <row r="501" spans="1:8" x14ac:dyDescent="0.2">
      <c r="A501" s="3">
        <v>3303</v>
      </c>
      <c r="B501" s="3" t="s">
        <v>517</v>
      </c>
      <c r="C501" s="3" t="s">
        <v>516</v>
      </c>
      <c r="D501" s="3" t="s">
        <v>309</v>
      </c>
      <c r="E501" s="3" t="str">
        <v>Doppleschwand</v>
      </c>
      <c r="G501" s="18">
        <v>1795</v>
      </c>
      <c r="H501" s="18" t="s">
        <v>4534</v>
      </c>
    </row>
    <row r="502" spans="1:8" x14ac:dyDescent="0.2">
      <c r="A502" s="3">
        <v>3303</v>
      </c>
      <c r="B502" s="3" t="s">
        <v>518</v>
      </c>
      <c r="C502" s="3" t="s">
        <v>516</v>
      </c>
      <c r="D502" s="3" t="s">
        <v>309</v>
      </c>
      <c r="E502" s="3" t="str">
        <v>Entlebuch</v>
      </c>
      <c r="G502" s="18">
        <v>1796</v>
      </c>
      <c r="H502" s="18" t="s">
        <v>4534</v>
      </c>
    </row>
    <row r="503" spans="1:8" x14ac:dyDescent="0.2">
      <c r="A503" s="3">
        <v>3305</v>
      </c>
      <c r="B503" s="3" t="s">
        <v>519</v>
      </c>
      <c r="C503" s="3" t="s">
        <v>516</v>
      </c>
      <c r="D503" s="3" t="s">
        <v>309</v>
      </c>
      <c r="E503" s="3" t="str">
        <v>Flühli</v>
      </c>
      <c r="G503" s="18">
        <v>1797</v>
      </c>
      <c r="H503" s="18" t="s">
        <v>4534</v>
      </c>
    </row>
    <row r="504" spans="1:8" x14ac:dyDescent="0.2">
      <c r="A504" s="3">
        <v>3305</v>
      </c>
      <c r="B504" s="3" t="s">
        <v>520</v>
      </c>
      <c r="C504" s="3" t="s">
        <v>520</v>
      </c>
      <c r="D504" s="3" t="s">
        <v>309</v>
      </c>
      <c r="E504" s="3" t="str">
        <v>Hasle (LU)</v>
      </c>
      <c r="G504" s="18">
        <v>1800</v>
      </c>
      <c r="H504" s="18" t="s">
        <v>4530</v>
      </c>
    </row>
    <row r="505" spans="1:8" x14ac:dyDescent="0.2">
      <c r="A505" s="3">
        <v>3322</v>
      </c>
      <c r="B505" s="3" t="s">
        <v>521</v>
      </c>
      <c r="C505" s="3" t="s">
        <v>521</v>
      </c>
      <c r="D505" s="3" t="s">
        <v>309</v>
      </c>
      <c r="E505" s="3" t="str">
        <v>Romoos</v>
      </c>
      <c r="G505" s="18">
        <v>1801</v>
      </c>
      <c r="H505" s="18" t="s">
        <v>4530</v>
      </c>
    </row>
    <row r="506" spans="1:8" x14ac:dyDescent="0.2">
      <c r="A506" s="3">
        <v>3302</v>
      </c>
      <c r="B506" s="3" t="s">
        <v>522</v>
      </c>
      <c r="C506" s="3" t="s">
        <v>522</v>
      </c>
      <c r="D506" s="3" t="s">
        <v>309</v>
      </c>
      <c r="E506" s="3" t="str">
        <v>Schüpfheim</v>
      </c>
      <c r="G506" s="18">
        <v>1802</v>
      </c>
      <c r="H506" s="18" t="s">
        <v>4530</v>
      </c>
    </row>
    <row r="507" spans="1:8" x14ac:dyDescent="0.2">
      <c r="A507" s="3">
        <v>3053</v>
      </c>
      <c r="B507" s="3" t="s">
        <v>523</v>
      </c>
      <c r="C507" s="3" t="s">
        <v>523</v>
      </c>
      <c r="D507" s="3" t="s">
        <v>309</v>
      </c>
      <c r="E507" s="3" t="str">
        <v>Werthenstein</v>
      </c>
      <c r="G507" s="18">
        <v>1803</v>
      </c>
      <c r="H507" s="18" t="s">
        <v>4530</v>
      </c>
    </row>
    <row r="508" spans="1:8" x14ac:dyDescent="0.2">
      <c r="A508" s="3">
        <v>3322</v>
      </c>
      <c r="B508" s="3" t="s">
        <v>524</v>
      </c>
      <c r="C508" s="3" t="s">
        <v>524</v>
      </c>
      <c r="D508" s="3" t="s">
        <v>309</v>
      </c>
      <c r="E508" s="3" t="str">
        <v>Escholzmatt-Marbach</v>
      </c>
      <c r="G508" s="18">
        <v>1804</v>
      </c>
      <c r="H508" s="18" t="s">
        <v>4530</v>
      </c>
    </row>
    <row r="509" spans="1:8" x14ac:dyDescent="0.2">
      <c r="A509" s="3">
        <v>3427</v>
      </c>
      <c r="B509" s="3" t="s">
        <v>525</v>
      </c>
      <c r="C509" s="3" t="s">
        <v>525</v>
      </c>
      <c r="D509" s="3" t="s">
        <v>309</v>
      </c>
      <c r="E509" s="3" t="str">
        <v>Aesch (LU)</v>
      </c>
      <c r="G509" s="18">
        <v>1805</v>
      </c>
      <c r="H509" s="18" t="s">
        <v>4530</v>
      </c>
    </row>
    <row r="510" spans="1:8" x14ac:dyDescent="0.2">
      <c r="A510" s="3">
        <v>3053</v>
      </c>
      <c r="B510" s="3" t="s">
        <v>526</v>
      </c>
      <c r="C510" s="3" t="s">
        <v>526</v>
      </c>
      <c r="D510" s="3" t="s">
        <v>309</v>
      </c>
      <c r="E510" s="3" t="str">
        <v>Ballwil</v>
      </c>
      <c r="G510" s="18">
        <v>1806</v>
      </c>
      <c r="H510" s="18" t="s">
        <v>4530</v>
      </c>
    </row>
    <row r="511" spans="1:8" x14ac:dyDescent="0.2">
      <c r="A511" s="3">
        <v>3428</v>
      </c>
      <c r="B511" s="3" t="s">
        <v>527</v>
      </c>
      <c r="C511" s="3" t="s">
        <v>528</v>
      </c>
      <c r="D511" s="3" t="s">
        <v>309</v>
      </c>
      <c r="E511" s="3" t="str">
        <v>Emmen</v>
      </c>
      <c r="G511" s="18">
        <v>1807</v>
      </c>
      <c r="H511" s="18" t="s">
        <v>4530</v>
      </c>
    </row>
    <row r="512" spans="1:8" x14ac:dyDescent="0.2">
      <c r="A512" s="3">
        <v>4564</v>
      </c>
      <c r="B512" s="3" t="s">
        <v>529</v>
      </c>
      <c r="C512" s="3" t="s">
        <v>529</v>
      </c>
      <c r="D512" s="3" t="s">
        <v>309</v>
      </c>
      <c r="E512" s="3" t="str">
        <v>Ermensee</v>
      </c>
      <c r="G512" s="18">
        <v>1808</v>
      </c>
      <c r="H512" s="18" t="s">
        <v>4530</v>
      </c>
    </row>
    <row r="513" spans="1:8" x14ac:dyDescent="0.2">
      <c r="A513" s="3">
        <v>3303</v>
      </c>
      <c r="B513" s="3" t="s">
        <v>530</v>
      </c>
      <c r="C513" s="3" t="s">
        <v>531</v>
      </c>
      <c r="D513" s="3" t="s">
        <v>309</v>
      </c>
      <c r="E513" s="3" t="str">
        <v>Eschenbach (LU)</v>
      </c>
      <c r="G513" s="18">
        <v>1809</v>
      </c>
      <c r="H513" s="18" t="s">
        <v>4530</v>
      </c>
    </row>
    <row r="514" spans="1:8" x14ac:dyDescent="0.2">
      <c r="A514" s="3">
        <v>3715</v>
      </c>
      <c r="B514" s="3" t="s">
        <v>532</v>
      </c>
      <c r="C514" s="3" t="s">
        <v>532</v>
      </c>
      <c r="D514" s="3" t="s">
        <v>309</v>
      </c>
      <c r="E514" s="3" t="str">
        <v>Hitzkirch</v>
      </c>
      <c r="G514" s="18">
        <v>1814</v>
      </c>
      <c r="H514" s="18" t="s">
        <v>4530</v>
      </c>
    </row>
    <row r="515" spans="1:8" x14ac:dyDescent="0.2">
      <c r="A515" s="3">
        <v>3703</v>
      </c>
      <c r="B515" s="3" t="s">
        <v>533</v>
      </c>
      <c r="C515" s="3" t="s">
        <v>534</v>
      </c>
      <c r="D515" s="3" t="s">
        <v>309</v>
      </c>
      <c r="E515" s="3" t="str">
        <v>Hochdorf</v>
      </c>
      <c r="G515" s="18">
        <v>1815</v>
      </c>
      <c r="H515" s="18" t="s">
        <v>4530</v>
      </c>
    </row>
    <row r="516" spans="1:8" x14ac:dyDescent="0.2">
      <c r="A516" s="3">
        <v>3703</v>
      </c>
      <c r="B516" s="3" t="s">
        <v>535</v>
      </c>
      <c r="C516" s="3" t="s">
        <v>534</v>
      </c>
      <c r="D516" s="3" t="s">
        <v>309</v>
      </c>
      <c r="E516" s="3" t="str">
        <v>Hohenrain</v>
      </c>
      <c r="G516" s="18">
        <v>1816</v>
      </c>
      <c r="H516" s="18" t="s">
        <v>4530</v>
      </c>
    </row>
    <row r="517" spans="1:8" x14ac:dyDescent="0.2">
      <c r="A517" s="3">
        <v>3711</v>
      </c>
      <c r="B517" s="3" t="s">
        <v>536</v>
      </c>
      <c r="C517" s="3" t="s">
        <v>534</v>
      </c>
      <c r="D517" s="3" t="s">
        <v>309</v>
      </c>
      <c r="E517" s="3" t="str">
        <v>Inwil</v>
      </c>
      <c r="G517" s="18">
        <v>1817</v>
      </c>
      <c r="H517" s="18" t="s">
        <v>4530</v>
      </c>
    </row>
    <row r="518" spans="1:8" x14ac:dyDescent="0.2">
      <c r="A518" s="3">
        <v>3714</v>
      </c>
      <c r="B518" s="3" t="s">
        <v>537</v>
      </c>
      <c r="C518" s="3" t="s">
        <v>537</v>
      </c>
      <c r="D518" s="3" t="s">
        <v>309</v>
      </c>
      <c r="E518" s="3" t="str">
        <v>Rain</v>
      </c>
      <c r="G518" s="18">
        <v>1820</v>
      </c>
      <c r="H518" s="18" t="s">
        <v>4530</v>
      </c>
    </row>
    <row r="519" spans="1:8" x14ac:dyDescent="0.2">
      <c r="A519" s="3">
        <v>3724</v>
      </c>
      <c r="B519" s="3" t="s">
        <v>538</v>
      </c>
      <c r="C519" s="3" t="s">
        <v>537</v>
      </c>
      <c r="D519" s="3" t="s">
        <v>309</v>
      </c>
      <c r="E519" s="3" t="str">
        <v>Römerswil</v>
      </c>
      <c r="G519" s="18">
        <v>1822</v>
      </c>
      <c r="H519" s="18" t="s">
        <v>4530</v>
      </c>
    </row>
    <row r="520" spans="1:8" x14ac:dyDescent="0.2">
      <c r="A520" s="3">
        <v>3725</v>
      </c>
      <c r="B520" s="3" t="s">
        <v>539</v>
      </c>
      <c r="C520" s="3" t="s">
        <v>537</v>
      </c>
      <c r="D520" s="3" t="s">
        <v>309</v>
      </c>
      <c r="E520" s="3" t="str">
        <v>Rothenburg</v>
      </c>
      <c r="G520" s="18">
        <v>1823</v>
      </c>
      <c r="H520" s="18" t="s">
        <v>4530</v>
      </c>
    </row>
    <row r="521" spans="1:8" x14ac:dyDescent="0.2">
      <c r="A521" s="3">
        <v>3716</v>
      </c>
      <c r="B521" s="3" t="s">
        <v>540</v>
      </c>
      <c r="C521" s="3" t="s">
        <v>540</v>
      </c>
      <c r="D521" s="3" t="s">
        <v>309</v>
      </c>
      <c r="E521" s="3" t="str">
        <v>Schongau</v>
      </c>
      <c r="G521" s="18">
        <v>1824</v>
      </c>
      <c r="H521" s="18" t="s">
        <v>4530</v>
      </c>
    </row>
    <row r="522" spans="1:8" x14ac:dyDescent="0.2">
      <c r="A522" s="3">
        <v>3717</v>
      </c>
      <c r="B522" s="3" t="s">
        <v>541</v>
      </c>
      <c r="C522" s="3" t="s">
        <v>540</v>
      </c>
      <c r="D522" s="3" t="s">
        <v>309</v>
      </c>
      <c r="E522" s="3" t="str">
        <v>Adligenswil</v>
      </c>
      <c r="G522" s="18">
        <v>1832</v>
      </c>
      <c r="H522" s="18" t="s">
        <v>4530</v>
      </c>
    </row>
    <row r="523" spans="1:8" x14ac:dyDescent="0.2">
      <c r="A523" s="3">
        <v>3718</v>
      </c>
      <c r="B523" s="3" t="s">
        <v>542</v>
      </c>
      <c r="C523" s="3" t="s">
        <v>542</v>
      </c>
      <c r="D523" s="3" t="s">
        <v>309</v>
      </c>
      <c r="E523" s="3" t="str">
        <v>Buchrain</v>
      </c>
      <c r="G523" s="18">
        <v>1833</v>
      </c>
      <c r="H523" s="18" t="s">
        <v>4530</v>
      </c>
    </row>
    <row r="524" spans="1:8" x14ac:dyDescent="0.2">
      <c r="A524" s="3">
        <v>3704</v>
      </c>
      <c r="B524" s="3" t="s">
        <v>543</v>
      </c>
      <c r="C524" s="3" t="s">
        <v>543</v>
      </c>
      <c r="D524" s="3" t="s">
        <v>309</v>
      </c>
      <c r="E524" s="3" t="str">
        <v>Dierikon</v>
      </c>
      <c r="G524" s="18">
        <v>1844</v>
      </c>
      <c r="H524" s="18" t="s">
        <v>4536</v>
      </c>
    </row>
    <row r="525" spans="1:8" x14ac:dyDescent="0.2">
      <c r="A525" s="3">
        <v>3711</v>
      </c>
      <c r="B525" s="3" t="s">
        <v>544</v>
      </c>
      <c r="C525" s="3" t="s">
        <v>545</v>
      </c>
      <c r="D525" s="3" t="s">
        <v>309</v>
      </c>
      <c r="E525" s="3" t="str">
        <v>Ebikon</v>
      </c>
      <c r="G525" s="18">
        <v>1845</v>
      </c>
      <c r="H525" s="18" t="s">
        <v>4536</v>
      </c>
    </row>
    <row r="526" spans="1:8" x14ac:dyDescent="0.2">
      <c r="A526" s="3">
        <v>3713</v>
      </c>
      <c r="B526" s="3" t="s">
        <v>545</v>
      </c>
      <c r="C526" s="3" t="s">
        <v>545</v>
      </c>
      <c r="D526" s="3" t="s">
        <v>309</v>
      </c>
      <c r="E526" s="3" t="str">
        <v>Gisikon</v>
      </c>
      <c r="G526" s="18">
        <v>1846</v>
      </c>
      <c r="H526" s="18" t="s">
        <v>4536</v>
      </c>
    </row>
    <row r="527" spans="1:8" x14ac:dyDescent="0.2">
      <c r="A527" s="3">
        <v>3714</v>
      </c>
      <c r="B527" s="3" t="s">
        <v>546</v>
      </c>
      <c r="C527" s="3" t="s">
        <v>545</v>
      </c>
      <c r="D527" s="3" t="s">
        <v>309</v>
      </c>
      <c r="E527" s="3" t="str">
        <v>Greppen</v>
      </c>
      <c r="G527" s="18">
        <v>1847</v>
      </c>
      <c r="H527" s="18" t="s">
        <v>4536</v>
      </c>
    </row>
    <row r="528" spans="1:8" x14ac:dyDescent="0.2">
      <c r="A528" s="3">
        <v>3722</v>
      </c>
      <c r="B528" s="3" t="s">
        <v>547</v>
      </c>
      <c r="C528" s="3" t="s">
        <v>545</v>
      </c>
      <c r="D528" s="3" t="s">
        <v>309</v>
      </c>
      <c r="E528" s="3" t="str">
        <v>Honau</v>
      </c>
      <c r="G528" s="18">
        <v>1852</v>
      </c>
      <c r="H528" s="18" t="s">
        <v>4536</v>
      </c>
    </row>
    <row r="529" spans="1:8" x14ac:dyDescent="0.2">
      <c r="A529" s="3">
        <v>3723</v>
      </c>
      <c r="B529" s="3" t="s">
        <v>548</v>
      </c>
      <c r="C529" s="3" t="s">
        <v>545</v>
      </c>
      <c r="D529" s="3" t="s">
        <v>309</v>
      </c>
      <c r="E529" s="3" t="str">
        <v>Horw</v>
      </c>
      <c r="G529" s="18">
        <v>1853</v>
      </c>
      <c r="H529" s="18" t="s">
        <v>4536</v>
      </c>
    </row>
    <row r="530" spans="1:8" x14ac:dyDescent="0.2">
      <c r="A530" s="3">
        <v>3800</v>
      </c>
      <c r="B530" s="3" t="s">
        <v>549</v>
      </c>
      <c r="C530" s="3" t="s">
        <v>550</v>
      </c>
      <c r="D530" s="3" t="s">
        <v>309</v>
      </c>
      <c r="E530" s="3" t="str">
        <v>Kriens</v>
      </c>
      <c r="G530" s="18">
        <v>1854</v>
      </c>
      <c r="H530" s="18" t="s">
        <v>4536</v>
      </c>
    </row>
    <row r="531" spans="1:8" x14ac:dyDescent="0.2">
      <c r="A531" s="3">
        <v>3803</v>
      </c>
      <c r="B531" s="3" t="s">
        <v>550</v>
      </c>
      <c r="C531" s="3" t="s">
        <v>550</v>
      </c>
      <c r="D531" s="3" t="s">
        <v>309</v>
      </c>
      <c r="E531" s="3" t="str">
        <v>Luzern</v>
      </c>
      <c r="G531" s="18">
        <v>1856</v>
      </c>
      <c r="H531" s="18" t="s">
        <v>4536</v>
      </c>
    </row>
    <row r="532" spans="1:8" x14ac:dyDescent="0.2">
      <c r="A532" s="3">
        <v>3806</v>
      </c>
      <c r="B532" s="3" t="s">
        <v>551</v>
      </c>
      <c r="C532" s="3" t="s">
        <v>552</v>
      </c>
      <c r="D532" s="3" t="s">
        <v>309</v>
      </c>
      <c r="E532" s="3" t="str">
        <v>Malters</v>
      </c>
      <c r="G532" s="18">
        <v>1860</v>
      </c>
      <c r="H532" s="18" t="s">
        <v>4536</v>
      </c>
    </row>
    <row r="533" spans="1:8" x14ac:dyDescent="0.2">
      <c r="A533" s="3">
        <v>3855</v>
      </c>
      <c r="B533" s="3" t="s">
        <v>553</v>
      </c>
      <c r="C533" s="3" t="s">
        <v>554</v>
      </c>
      <c r="D533" s="3" t="s">
        <v>309</v>
      </c>
      <c r="E533" s="3" t="str">
        <v>Meggen</v>
      </c>
      <c r="G533" s="18">
        <v>1862</v>
      </c>
      <c r="H533" s="18" t="s">
        <v>4535</v>
      </c>
    </row>
    <row r="534" spans="1:8" x14ac:dyDescent="0.2">
      <c r="A534" s="3">
        <v>3855</v>
      </c>
      <c r="B534" s="3" t="s">
        <v>555</v>
      </c>
      <c r="C534" s="3" t="s">
        <v>554</v>
      </c>
      <c r="D534" s="3" t="s">
        <v>309</v>
      </c>
      <c r="E534" s="3" t="str">
        <v>Meierskappel</v>
      </c>
      <c r="G534" s="18">
        <v>1863</v>
      </c>
      <c r="H534" s="18" t="s">
        <v>4536</v>
      </c>
    </row>
    <row r="535" spans="1:8" x14ac:dyDescent="0.2">
      <c r="A535" s="3">
        <v>3856</v>
      </c>
      <c r="B535" s="3" t="s">
        <v>556</v>
      </c>
      <c r="C535" s="3" t="s">
        <v>556</v>
      </c>
      <c r="D535" s="3" t="s">
        <v>309</v>
      </c>
      <c r="E535" s="3" t="str">
        <v>Root</v>
      </c>
      <c r="G535" s="18">
        <v>1864</v>
      </c>
      <c r="H535" s="18" t="s">
        <v>4536</v>
      </c>
    </row>
    <row r="536" spans="1:8" x14ac:dyDescent="0.2">
      <c r="A536" s="3">
        <v>3707</v>
      </c>
      <c r="B536" s="3" t="s">
        <v>557</v>
      </c>
      <c r="C536" s="3" t="s">
        <v>557</v>
      </c>
      <c r="D536" s="3" t="s">
        <v>309</v>
      </c>
      <c r="E536" s="3" t="str">
        <v>Schwarzenberg</v>
      </c>
      <c r="G536" s="18">
        <v>1865</v>
      </c>
      <c r="H536" s="18" t="s">
        <v>4536</v>
      </c>
    </row>
    <row r="537" spans="1:8" x14ac:dyDescent="0.2">
      <c r="A537" s="3">
        <v>3816</v>
      </c>
      <c r="B537" s="3" t="s">
        <v>558</v>
      </c>
      <c r="C537" s="3" t="s">
        <v>559</v>
      </c>
      <c r="D537" s="3" t="s">
        <v>309</v>
      </c>
      <c r="E537" s="3" t="str">
        <v>Udligenswil</v>
      </c>
      <c r="G537" s="18">
        <v>1866</v>
      </c>
      <c r="H537" s="18" t="s">
        <v>4536</v>
      </c>
    </row>
    <row r="538" spans="1:8" x14ac:dyDescent="0.2">
      <c r="A538" s="3">
        <v>3818</v>
      </c>
      <c r="B538" s="3" t="s">
        <v>559</v>
      </c>
      <c r="C538" s="3" t="s">
        <v>559</v>
      </c>
      <c r="D538" s="3" t="s">
        <v>309</v>
      </c>
      <c r="E538" s="3" t="str">
        <v>Vitznau</v>
      </c>
      <c r="G538" s="18">
        <v>1867</v>
      </c>
      <c r="H538" s="18" t="s">
        <v>4536</v>
      </c>
    </row>
    <row r="539" spans="1:8" x14ac:dyDescent="0.2">
      <c r="A539" s="3">
        <v>3814</v>
      </c>
      <c r="B539" s="3" t="s">
        <v>560</v>
      </c>
      <c r="C539" s="3" t="s">
        <v>560</v>
      </c>
      <c r="D539" s="3" t="s">
        <v>309</v>
      </c>
      <c r="E539" s="3" t="str">
        <v>Weggis</v>
      </c>
      <c r="G539" s="18">
        <v>1868</v>
      </c>
      <c r="H539" s="18" t="s">
        <v>4536</v>
      </c>
    </row>
    <row r="540" spans="1:8" x14ac:dyDescent="0.2">
      <c r="A540" s="3">
        <v>3812</v>
      </c>
      <c r="B540" s="3" t="s">
        <v>561</v>
      </c>
      <c r="C540" s="3" t="s">
        <v>562</v>
      </c>
      <c r="D540" s="3" t="s">
        <v>309</v>
      </c>
      <c r="E540" s="3" t="str">
        <v>Beromünster</v>
      </c>
      <c r="G540" s="18">
        <v>1869</v>
      </c>
      <c r="H540" s="18" t="s">
        <v>4536</v>
      </c>
    </row>
    <row r="541" spans="1:8" x14ac:dyDescent="0.2">
      <c r="A541" s="3">
        <v>3815</v>
      </c>
      <c r="B541" s="3" t="s">
        <v>563</v>
      </c>
      <c r="C541" s="3" t="s">
        <v>562</v>
      </c>
      <c r="D541" s="3" t="s">
        <v>309</v>
      </c>
      <c r="E541" s="3" t="str">
        <v>Büron</v>
      </c>
      <c r="G541" s="18">
        <v>1870</v>
      </c>
      <c r="H541" s="18" t="s">
        <v>4536</v>
      </c>
    </row>
    <row r="542" spans="1:8" x14ac:dyDescent="0.2">
      <c r="A542" s="3">
        <v>3815</v>
      </c>
      <c r="B542" s="3" t="s">
        <v>562</v>
      </c>
      <c r="C542" s="3" t="s">
        <v>562</v>
      </c>
      <c r="D542" s="3" t="s">
        <v>309</v>
      </c>
      <c r="E542" s="3" t="str">
        <v>Buttisholz</v>
      </c>
      <c r="G542" s="18">
        <v>1871</v>
      </c>
      <c r="H542" s="18" t="s">
        <v>4536</v>
      </c>
    </row>
    <row r="543" spans="1:8" x14ac:dyDescent="0.2">
      <c r="A543" s="3">
        <v>3804</v>
      </c>
      <c r="B543" s="3" t="s">
        <v>564</v>
      </c>
      <c r="C543" s="3" t="s">
        <v>564</v>
      </c>
      <c r="D543" s="3" t="s">
        <v>309</v>
      </c>
      <c r="E543" s="3" t="str">
        <v>Eich</v>
      </c>
      <c r="G543" s="18">
        <v>1872</v>
      </c>
      <c r="H543" s="18" t="s">
        <v>4536</v>
      </c>
    </row>
    <row r="544" spans="1:8" x14ac:dyDescent="0.2">
      <c r="A544" s="3">
        <v>3858</v>
      </c>
      <c r="B544" s="3" t="s">
        <v>565</v>
      </c>
      <c r="C544" s="3" t="s">
        <v>566</v>
      </c>
      <c r="D544" s="3" t="s">
        <v>309</v>
      </c>
      <c r="E544" s="3" t="str">
        <v>Geuensee</v>
      </c>
      <c r="G544" s="18">
        <v>1873</v>
      </c>
      <c r="H544" s="18" t="s">
        <v>4536</v>
      </c>
    </row>
    <row r="545" spans="1:8" x14ac:dyDescent="0.2">
      <c r="A545" s="3">
        <v>3800</v>
      </c>
      <c r="B545" s="3" t="s">
        <v>567</v>
      </c>
      <c r="C545" s="3" t="s">
        <v>567</v>
      </c>
      <c r="D545" s="3" t="s">
        <v>309</v>
      </c>
      <c r="E545" s="3" t="str">
        <v>Grosswangen</v>
      </c>
      <c r="G545" s="18">
        <v>1874</v>
      </c>
      <c r="H545" s="18" t="s">
        <v>4536</v>
      </c>
    </row>
    <row r="546" spans="1:8" x14ac:dyDescent="0.2">
      <c r="A546" s="3">
        <v>3807</v>
      </c>
      <c r="B546" s="3" t="s">
        <v>568</v>
      </c>
      <c r="C546" s="3" t="s">
        <v>568</v>
      </c>
      <c r="D546" s="3" t="s">
        <v>309</v>
      </c>
      <c r="E546" s="3" t="str">
        <v>Hildisrieden</v>
      </c>
      <c r="G546" s="18">
        <v>1875</v>
      </c>
      <c r="H546" s="18" t="s">
        <v>4536</v>
      </c>
    </row>
    <row r="547" spans="1:8" x14ac:dyDescent="0.2">
      <c r="A547" s="3">
        <v>3822</v>
      </c>
      <c r="B547" s="3" t="s">
        <v>569</v>
      </c>
      <c r="C547" s="3" t="s">
        <v>569</v>
      </c>
      <c r="D547" s="3" t="s">
        <v>309</v>
      </c>
      <c r="E547" s="3" t="str">
        <v>Knutwil</v>
      </c>
      <c r="G547" s="18">
        <v>1880</v>
      </c>
      <c r="H547" s="18" t="s">
        <v>4536</v>
      </c>
    </row>
    <row r="548" spans="1:8" x14ac:dyDescent="0.2">
      <c r="A548" s="3">
        <v>3822</v>
      </c>
      <c r="B548" s="3" t="s">
        <v>570</v>
      </c>
      <c r="C548" s="3" t="s">
        <v>569</v>
      </c>
      <c r="D548" s="3" t="s">
        <v>309</v>
      </c>
      <c r="E548" s="3" t="str">
        <v>Mauensee</v>
      </c>
      <c r="G548" s="18">
        <v>1882</v>
      </c>
      <c r="H548" s="18" t="s">
        <v>4536</v>
      </c>
    </row>
    <row r="549" spans="1:8" x14ac:dyDescent="0.2">
      <c r="A549" s="3">
        <v>3823</v>
      </c>
      <c r="B549" s="3" t="s">
        <v>571</v>
      </c>
      <c r="C549" s="3" t="s">
        <v>569</v>
      </c>
      <c r="D549" s="3" t="s">
        <v>309</v>
      </c>
      <c r="E549" s="3" t="str">
        <v>Neuenkirch</v>
      </c>
      <c r="G549" s="18">
        <v>1884</v>
      </c>
      <c r="H549" s="18" t="s">
        <v>4536</v>
      </c>
    </row>
    <row r="550" spans="1:8" x14ac:dyDescent="0.2">
      <c r="A550" s="3">
        <v>3823</v>
      </c>
      <c r="B550" s="3" t="s">
        <v>572</v>
      </c>
      <c r="C550" s="3" t="s">
        <v>569</v>
      </c>
      <c r="D550" s="3" t="s">
        <v>309</v>
      </c>
      <c r="E550" s="3" t="str">
        <v>Nottwil</v>
      </c>
      <c r="G550" s="18">
        <v>1885</v>
      </c>
      <c r="H550" s="18" t="s">
        <v>4536</v>
      </c>
    </row>
    <row r="551" spans="1:8" x14ac:dyDescent="0.2">
      <c r="A551" s="3">
        <v>3823</v>
      </c>
      <c r="B551" s="3" t="s">
        <v>573</v>
      </c>
      <c r="C551" s="3" t="s">
        <v>569</v>
      </c>
      <c r="D551" s="3" t="s">
        <v>309</v>
      </c>
      <c r="E551" s="3" t="str">
        <v>Oberkirch</v>
      </c>
      <c r="G551" s="18">
        <v>1890</v>
      </c>
      <c r="H551" s="18" t="s">
        <v>4536</v>
      </c>
    </row>
    <row r="552" spans="1:8" x14ac:dyDescent="0.2">
      <c r="A552" s="3">
        <v>3824</v>
      </c>
      <c r="B552" s="3" t="s">
        <v>574</v>
      </c>
      <c r="C552" s="3" t="s">
        <v>569</v>
      </c>
      <c r="D552" s="3" t="s">
        <v>309</v>
      </c>
      <c r="E552" s="3" t="str">
        <v>Rickenbach (LU)</v>
      </c>
      <c r="G552" s="18">
        <v>1891</v>
      </c>
      <c r="H552" s="18" t="s">
        <v>4536</v>
      </c>
    </row>
    <row r="553" spans="1:8" x14ac:dyDescent="0.2">
      <c r="A553" s="3">
        <v>3825</v>
      </c>
      <c r="B553" s="3" t="s">
        <v>575</v>
      </c>
      <c r="C553" s="3" t="s">
        <v>569</v>
      </c>
      <c r="D553" s="3" t="s">
        <v>309</v>
      </c>
      <c r="E553" s="3" t="str">
        <v>Ruswil</v>
      </c>
      <c r="G553" s="18">
        <v>1892</v>
      </c>
      <c r="H553" s="18" t="s">
        <v>4536</v>
      </c>
    </row>
    <row r="554" spans="1:8" x14ac:dyDescent="0.2">
      <c r="A554" s="3">
        <v>3826</v>
      </c>
      <c r="B554" s="3" t="s">
        <v>576</v>
      </c>
      <c r="C554" s="3" t="s">
        <v>569</v>
      </c>
      <c r="D554" s="3" t="s">
        <v>309</v>
      </c>
      <c r="E554" s="3" t="str">
        <v>Schenkon</v>
      </c>
      <c r="G554" s="18">
        <v>1893</v>
      </c>
      <c r="H554" s="18" t="s">
        <v>4536</v>
      </c>
    </row>
    <row r="555" spans="1:8" x14ac:dyDescent="0.2">
      <c r="A555" s="3">
        <v>3706</v>
      </c>
      <c r="B555" s="3" t="s">
        <v>577</v>
      </c>
      <c r="C555" s="3" t="s">
        <v>577</v>
      </c>
      <c r="D555" s="3" t="s">
        <v>309</v>
      </c>
      <c r="E555" s="3" t="str">
        <v>Schlierbach</v>
      </c>
      <c r="G555" s="18">
        <v>1895</v>
      </c>
      <c r="H555" s="18" t="s">
        <v>4536</v>
      </c>
    </row>
    <row r="556" spans="1:8" x14ac:dyDescent="0.2">
      <c r="A556" s="3">
        <v>3816</v>
      </c>
      <c r="B556" s="3" t="s">
        <v>578</v>
      </c>
      <c r="C556" s="3" t="s">
        <v>578</v>
      </c>
      <c r="D556" s="3" t="s">
        <v>309</v>
      </c>
      <c r="E556" s="3" t="str">
        <v>Sempach</v>
      </c>
      <c r="G556" s="18">
        <v>1896</v>
      </c>
      <c r="H556" s="18" t="s">
        <v>4536</v>
      </c>
    </row>
    <row r="557" spans="1:8" x14ac:dyDescent="0.2">
      <c r="A557" s="3">
        <v>3800</v>
      </c>
      <c r="B557" s="3" t="s">
        <v>579</v>
      </c>
      <c r="C557" s="3" t="s">
        <v>580</v>
      </c>
      <c r="D557" s="3" t="s">
        <v>309</v>
      </c>
      <c r="E557" s="3" t="str">
        <v>Sursee</v>
      </c>
      <c r="G557" s="18">
        <v>1897</v>
      </c>
      <c r="H557" s="18" t="s">
        <v>4536</v>
      </c>
    </row>
    <row r="558" spans="1:8" x14ac:dyDescent="0.2">
      <c r="A558" s="3">
        <v>3853</v>
      </c>
      <c r="B558" s="3" t="s">
        <v>581</v>
      </c>
      <c r="C558" s="3" t="s">
        <v>582</v>
      </c>
      <c r="D558" s="3" t="s">
        <v>309</v>
      </c>
      <c r="E558" s="3" t="str">
        <v>Triengen</v>
      </c>
      <c r="G558" s="18">
        <v>1898</v>
      </c>
      <c r="H558" s="18" t="s">
        <v>4536</v>
      </c>
    </row>
    <row r="559" spans="1:8" x14ac:dyDescent="0.2">
      <c r="A559" s="3">
        <v>3854</v>
      </c>
      <c r="B559" s="3" t="s">
        <v>583</v>
      </c>
      <c r="C559" s="3" t="s">
        <v>583</v>
      </c>
      <c r="D559" s="3" t="s">
        <v>309</v>
      </c>
      <c r="E559" s="3" t="str">
        <v>Wolhusen</v>
      </c>
      <c r="G559" s="18">
        <v>1899</v>
      </c>
      <c r="H559" s="18" t="s">
        <v>4536</v>
      </c>
    </row>
    <row r="560" spans="1:8" x14ac:dyDescent="0.2">
      <c r="A560" s="3">
        <v>3805</v>
      </c>
      <c r="B560" s="3" t="s">
        <v>584</v>
      </c>
      <c r="C560" s="3" t="s">
        <v>585</v>
      </c>
      <c r="D560" s="3" t="s">
        <v>309</v>
      </c>
      <c r="E560" s="3" t="str">
        <v>Alberswil</v>
      </c>
      <c r="G560" s="18">
        <v>1902</v>
      </c>
      <c r="H560" s="18" t="s">
        <v>4538</v>
      </c>
    </row>
    <row r="561" spans="1:8" x14ac:dyDescent="0.2">
      <c r="A561" s="3">
        <v>3852</v>
      </c>
      <c r="B561" s="3" t="s">
        <v>586</v>
      </c>
      <c r="C561" s="3" t="s">
        <v>585</v>
      </c>
      <c r="D561" s="3" t="s">
        <v>309</v>
      </c>
      <c r="E561" s="3" t="str">
        <v>Altbüron</v>
      </c>
      <c r="G561" s="18">
        <v>1903</v>
      </c>
      <c r="H561" s="18" t="s">
        <v>4538</v>
      </c>
    </row>
    <row r="562" spans="1:8" x14ac:dyDescent="0.2">
      <c r="A562" s="3">
        <v>3813</v>
      </c>
      <c r="B562" s="3" t="s">
        <v>587</v>
      </c>
      <c r="C562" s="3" t="s">
        <v>587</v>
      </c>
      <c r="D562" s="3" t="s">
        <v>309</v>
      </c>
      <c r="E562" s="3" t="str">
        <v>Altishofen</v>
      </c>
      <c r="G562" s="18">
        <v>1904</v>
      </c>
      <c r="H562" s="18" t="s">
        <v>4538</v>
      </c>
    </row>
    <row r="563" spans="1:8" x14ac:dyDescent="0.2">
      <c r="A563" s="3">
        <v>3855</v>
      </c>
      <c r="B563" s="3" t="s">
        <v>588</v>
      </c>
      <c r="C563" s="3" t="s">
        <v>589</v>
      </c>
      <c r="D563" s="3" t="s">
        <v>309</v>
      </c>
      <c r="E563" s="3" t="str">
        <v>Dagmersellen</v>
      </c>
      <c r="G563" s="18">
        <v>1905</v>
      </c>
      <c r="H563" s="18" t="s">
        <v>4538</v>
      </c>
    </row>
    <row r="564" spans="1:8" x14ac:dyDescent="0.2">
      <c r="A564" s="3">
        <v>3800</v>
      </c>
      <c r="B564" s="3" t="s">
        <v>590</v>
      </c>
      <c r="C564" s="3" t="s">
        <v>590</v>
      </c>
      <c r="D564" s="3" t="s">
        <v>309</v>
      </c>
      <c r="E564" s="3" t="str">
        <v>Egolzwil</v>
      </c>
      <c r="G564" s="18">
        <v>1906</v>
      </c>
      <c r="H564" s="18" t="s">
        <v>4538</v>
      </c>
    </row>
    <row r="565" spans="1:8" x14ac:dyDescent="0.2">
      <c r="A565" s="3">
        <v>3812</v>
      </c>
      <c r="B565" s="3" t="s">
        <v>561</v>
      </c>
      <c r="C565" s="3" t="s">
        <v>561</v>
      </c>
      <c r="D565" s="3" t="s">
        <v>309</v>
      </c>
      <c r="E565" s="3" t="str">
        <v>Ettiswil</v>
      </c>
      <c r="G565" s="18">
        <v>1907</v>
      </c>
      <c r="H565" s="18" t="s">
        <v>4538</v>
      </c>
    </row>
    <row r="566" spans="1:8" x14ac:dyDescent="0.2">
      <c r="A566" s="3">
        <v>3508</v>
      </c>
      <c r="B566" s="3" t="s">
        <v>591</v>
      </c>
      <c r="C566" s="3" t="s">
        <v>592</v>
      </c>
      <c r="D566" s="3" t="s">
        <v>309</v>
      </c>
      <c r="E566" s="3" t="str">
        <v>Fischbach</v>
      </c>
      <c r="G566" s="18">
        <v>1908</v>
      </c>
      <c r="H566" s="18" t="s">
        <v>4538</v>
      </c>
    </row>
    <row r="567" spans="1:8" x14ac:dyDescent="0.2">
      <c r="A567" s="3">
        <v>3507</v>
      </c>
      <c r="B567" s="3" t="s">
        <v>593</v>
      </c>
      <c r="C567" s="3" t="s">
        <v>593</v>
      </c>
      <c r="D567" s="3" t="s">
        <v>309</v>
      </c>
      <c r="E567" s="3" t="str">
        <v>Grossdietwil</v>
      </c>
      <c r="G567" s="18">
        <v>1911</v>
      </c>
      <c r="H567" s="18" t="s">
        <v>4538</v>
      </c>
    </row>
    <row r="568" spans="1:8" x14ac:dyDescent="0.2">
      <c r="A568" s="3">
        <v>3533</v>
      </c>
      <c r="B568" s="3" t="s">
        <v>594</v>
      </c>
      <c r="C568" s="3" t="s">
        <v>594</v>
      </c>
      <c r="D568" s="3" t="s">
        <v>309</v>
      </c>
      <c r="E568" s="3" t="str">
        <v>Hergiswil bei Willisau</v>
      </c>
      <c r="G568" s="18">
        <v>1912</v>
      </c>
      <c r="H568" s="18" t="s">
        <v>4538</v>
      </c>
    </row>
    <row r="569" spans="1:8" x14ac:dyDescent="0.2">
      <c r="A569" s="3">
        <v>3671</v>
      </c>
      <c r="B569" s="3" t="s">
        <v>595</v>
      </c>
      <c r="C569" s="3" t="s">
        <v>595</v>
      </c>
      <c r="D569" s="3" t="s">
        <v>309</v>
      </c>
      <c r="E569" s="3" t="str">
        <v>Luthern</v>
      </c>
      <c r="G569" s="18">
        <v>1913</v>
      </c>
      <c r="H569" s="18" t="s">
        <v>4538</v>
      </c>
    </row>
    <row r="570" spans="1:8" x14ac:dyDescent="0.2">
      <c r="A570" s="3">
        <v>3510</v>
      </c>
      <c r="B570" s="3" t="s">
        <v>596</v>
      </c>
      <c r="C570" s="3" t="s">
        <v>596</v>
      </c>
      <c r="D570" s="3" t="s">
        <v>309</v>
      </c>
      <c r="E570" s="3" t="str">
        <v>Menznau</v>
      </c>
      <c r="G570" s="18">
        <v>1914</v>
      </c>
      <c r="H570" s="18" t="s">
        <v>4538</v>
      </c>
    </row>
    <row r="571" spans="1:8" x14ac:dyDescent="0.2">
      <c r="A571" s="3">
        <v>3082</v>
      </c>
      <c r="B571" s="3" t="s">
        <v>597</v>
      </c>
      <c r="C571" s="3" t="s">
        <v>598</v>
      </c>
      <c r="D571" s="3" t="s">
        <v>309</v>
      </c>
      <c r="E571" s="3" t="str">
        <v>Nebikon</v>
      </c>
      <c r="G571" s="18">
        <v>1918</v>
      </c>
      <c r="H571" s="18" t="s">
        <v>4539</v>
      </c>
    </row>
    <row r="572" spans="1:8" x14ac:dyDescent="0.2">
      <c r="A572" s="3">
        <v>3506</v>
      </c>
      <c r="B572" s="3" t="s">
        <v>598</v>
      </c>
      <c r="C572" s="3" t="s">
        <v>598</v>
      </c>
      <c r="D572" s="3" t="s">
        <v>309</v>
      </c>
      <c r="E572" s="3" t="str">
        <v>Pfaffnau</v>
      </c>
      <c r="G572" s="18">
        <v>1920</v>
      </c>
      <c r="H572" s="18" t="s">
        <v>4538</v>
      </c>
    </row>
    <row r="573" spans="1:8" x14ac:dyDescent="0.2">
      <c r="A573" s="3">
        <v>3510</v>
      </c>
      <c r="B573" s="3" t="s">
        <v>599</v>
      </c>
      <c r="C573" s="3" t="s">
        <v>599</v>
      </c>
      <c r="D573" s="3" t="s">
        <v>309</v>
      </c>
      <c r="E573" s="3" t="str">
        <v>Reiden</v>
      </c>
      <c r="G573" s="18">
        <v>1921</v>
      </c>
      <c r="H573" s="18" t="s">
        <v>4538</v>
      </c>
    </row>
    <row r="574" spans="1:8" x14ac:dyDescent="0.2">
      <c r="A574" s="3">
        <v>3671</v>
      </c>
      <c r="B574" s="3" t="s">
        <v>600</v>
      </c>
      <c r="C574" s="3" t="s">
        <v>600</v>
      </c>
      <c r="D574" s="3" t="s">
        <v>309</v>
      </c>
      <c r="E574" s="3" t="str">
        <v>Roggliswil</v>
      </c>
      <c r="G574" s="18">
        <v>1922</v>
      </c>
      <c r="H574" s="18" t="s">
        <v>4538</v>
      </c>
    </row>
    <row r="575" spans="1:8" x14ac:dyDescent="0.2">
      <c r="A575" s="3">
        <v>3629</v>
      </c>
      <c r="B575" s="3" t="s">
        <v>601</v>
      </c>
      <c r="C575" s="3" t="s">
        <v>601</v>
      </c>
      <c r="D575" s="3" t="s">
        <v>309</v>
      </c>
      <c r="E575" s="3" t="str">
        <v>Schötz</v>
      </c>
      <c r="G575" s="18">
        <v>1923</v>
      </c>
      <c r="H575" s="18" t="s">
        <v>4538</v>
      </c>
    </row>
    <row r="576" spans="1:8" x14ac:dyDescent="0.2">
      <c r="A576" s="3">
        <v>3503</v>
      </c>
      <c r="B576" s="3" t="s">
        <v>602</v>
      </c>
      <c r="C576" s="3" t="s">
        <v>603</v>
      </c>
      <c r="D576" s="3" t="s">
        <v>309</v>
      </c>
      <c r="E576" s="3" t="str">
        <v>Ufhusen</v>
      </c>
      <c r="G576" s="18">
        <v>1925</v>
      </c>
      <c r="H576" s="18" t="s">
        <v>4538</v>
      </c>
    </row>
    <row r="577" spans="1:8" x14ac:dyDescent="0.2">
      <c r="A577" s="3">
        <v>3510</v>
      </c>
      <c r="B577" s="3" t="s">
        <v>603</v>
      </c>
      <c r="C577" s="3" t="s">
        <v>603</v>
      </c>
      <c r="D577" s="3" t="s">
        <v>309</v>
      </c>
      <c r="E577" s="3" t="str">
        <v>Wauwil</v>
      </c>
      <c r="G577" s="18">
        <v>1926</v>
      </c>
      <c r="H577" s="18" t="s">
        <v>4538</v>
      </c>
    </row>
    <row r="578" spans="1:8" x14ac:dyDescent="0.2">
      <c r="A578" s="3">
        <v>3434</v>
      </c>
      <c r="B578" s="3" t="s">
        <v>604</v>
      </c>
      <c r="C578" s="3" t="s">
        <v>605</v>
      </c>
      <c r="D578" s="3" t="s">
        <v>309</v>
      </c>
      <c r="E578" s="3" t="str">
        <v>Wikon</v>
      </c>
      <c r="G578" s="18">
        <v>1927</v>
      </c>
      <c r="H578" s="18" t="s">
        <v>4538</v>
      </c>
    </row>
    <row r="579" spans="1:8" x14ac:dyDescent="0.2">
      <c r="A579" s="3">
        <v>3434</v>
      </c>
      <c r="B579" s="3" t="s">
        <v>605</v>
      </c>
      <c r="C579" s="3" t="s">
        <v>605</v>
      </c>
      <c r="D579" s="3" t="s">
        <v>309</v>
      </c>
      <c r="E579" s="3" t="str">
        <v>Zell (LU)</v>
      </c>
      <c r="G579" s="18">
        <v>1928</v>
      </c>
      <c r="H579" s="18" t="s">
        <v>4538</v>
      </c>
    </row>
    <row r="580" spans="1:8" x14ac:dyDescent="0.2">
      <c r="A580" s="3">
        <v>3673</v>
      </c>
      <c r="B580" s="3" t="s">
        <v>606</v>
      </c>
      <c r="C580" s="3" t="s">
        <v>606</v>
      </c>
      <c r="D580" s="3" t="s">
        <v>309</v>
      </c>
      <c r="E580" s="3" t="str">
        <v>Willisau</v>
      </c>
      <c r="G580" s="18">
        <v>1929</v>
      </c>
      <c r="H580" s="18" t="s">
        <v>4538</v>
      </c>
    </row>
    <row r="581" spans="1:8" x14ac:dyDescent="0.2">
      <c r="A581" s="3">
        <v>3532</v>
      </c>
      <c r="B581" s="3" t="s">
        <v>607</v>
      </c>
      <c r="C581" s="3" t="s">
        <v>607</v>
      </c>
      <c r="D581" s="3" t="s">
        <v>309</v>
      </c>
      <c r="E581" s="3" t="str">
        <v>Altdorf (UR)</v>
      </c>
      <c r="G581" s="18">
        <v>1932</v>
      </c>
      <c r="H581" s="18" t="s">
        <v>4538</v>
      </c>
    </row>
    <row r="582" spans="1:8" x14ac:dyDescent="0.2">
      <c r="A582" s="3">
        <v>3083</v>
      </c>
      <c r="B582" s="3" t="s">
        <v>608</v>
      </c>
      <c r="C582" s="3" t="s">
        <v>609</v>
      </c>
      <c r="D582" s="3" t="s">
        <v>309</v>
      </c>
      <c r="E582" s="3" t="str">
        <v>Andermatt</v>
      </c>
      <c r="G582" s="18">
        <v>1933</v>
      </c>
      <c r="H582" s="18" t="s">
        <v>4538</v>
      </c>
    </row>
    <row r="583" spans="1:8" x14ac:dyDescent="0.2">
      <c r="A583" s="3">
        <v>3110</v>
      </c>
      <c r="B583" s="3" t="s">
        <v>609</v>
      </c>
      <c r="C583" s="3" t="s">
        <v>609</v>
      </c>
      <c r="D583" s="3" t="s">
        <v>309</v>
      </c>
      <c r="E583" s="3" t="str">
        <v>Attinghausen</v>
      </c>
      <c r="G583" s="18">
        <v>1934</v>
      </c>
      <c r="H583" s="18" t="s">
        <v>4538</v>
      </c>
    </row>
    <row r="584" spans="1:8" x14ac:dyDescent="0.2">
      <c r="A584" s="3">
        <v>3111</v>
      </c>
      <c r="B584" s="3" t="s">
        <v>610</v>
      </c>
      <c r="C584" s="3" t="s">
        <v>609</v>
      </c>
      <c r="D584" s="3" t="s">
        <v>309</v>
      </c>
      <c r="E584" s="3" t="str">
        <v>Bürglen (UR)</v>
      </c>
      <c r="G584" s="18">
        <v>1936</v>
      </c>
      <c r="H584" s="18" t="s">
        <v>4539</v>
      </c>
    </row>
    <row r="585" spans="1:8" x14ac:dyDescent="0.2">
      <c r="A585" s="3">
        <v>3504</v>
      </c>
      <c r="B585" s="3" t="s">
        <v>611</v>
      </c>
      <c r="C585" s="3" t="s">
        <v>611</v>
      </c>
      <c r="D585" s="3" t="s">
        <v>309</v>
      </c>
      <c r="E585" s="3" t="str">
        <v>Erstfeld</v>
      </c>
      <c r="G585" s="18">
        <v>1937</v>
      </c>
      <c r="H585" s="18" t="s">
        <v>4538</v>
      </c>
    </row>
    <row r="586" spans="1:8" x14ac:dyDescent="0.2">
      <c r="A586" s="3">
        <v>3672</v>
      </c>
      <c r="B586" s="3" t="s">
        <v>612</v>
      </c>
      <c r="C586" s="3" t="s">
        <v>612</v>
      </c>
      <c r="D586" s="3" t="s">
        <v>309</v>
      </c>
      <c r="E586" s="3" t="str">
        <v>Flüelen</v>
      </c>
      <c r="G586" s="18">
        <v>1938</v>
      </c>
      <c r="H586" s="18" t="s">
        <v>4539</v>
      </c>
    </row>
    <row r="587" spans="1:8" x14ac:dyDescent="0.2">
      <c r="A587" s="3">
        <v>3672</v>
      </c>
      <c r="B587" s="3" t="s">
        <v>613</v>
      </c>
      <c r="C587" s="3" t="s">
        <v>612</v>
      </c>
      <c r="D587" s="3" t="s">
        <v>309</v>
      </c>
      <c r="E587" s="3" t="str">
        <v>Göschenen</v>
      </c>
      <c r="G587" s="18">
        <v>1941</v>
      </c>
      <c r="H587" s="18" t="s">
        <v>4538</v>
      </c>
    </row>
    <row r="588" spans="1:8" x14ac:dyDescent="0.2">
      <c r="A588" s="3">
        <v>3674</v>
      </c>
      <c r="B588" s="3" t="s">
        <v>614</v>
      </c>
      <c r="C588" s="3" t="s">
        <v>612</v>
      </c>
      <c r="D588" s="3" t="s">
        <v>309</v>
      </c>
      <c r="E588" s="3" t="str">
        <v>Gurtnellen</v>
      </c>
      <c r="G588" s="18">
        <v>1942</v>
      </c>
      <c r="H588" s="18" t="s">
        <v>4538</v>
      </c>
    </row>
    <row r="589" spans="1:8" x14ac:dyDescent="0.2">
      <c r="A589" s="3">
        <v>3531</v>
      </c>
      <c r="B589" s="3" t="s">
        <v>615</v>
      </c>
      <c r="C589" s="3" t="s">
        <v>615</v>
      </c>
      <c r="D589" s="3" t="s">
        <v>309</v>
      </c>
      <c r="E589" s="3" t="str">
        <v>Hospental</v>
      </c>
      <c r="G589" s="18">
        <v>1943</v>
      </c>
      <c r="H589" s="18" t="s">
        <v>4538</v>
      </c>
    </row>
    <row r="590" spans="1:8" x14ac:dyDescent="0.2">
      <c r="A590" s="3">
        <v>3629</v>
      </c>
      <c r="B590" s="3" t="s">
        <v>616</v>
      </c>
      <c r="C590" s="3" t="s">
        <v>616</v>
      </c>
      <c r="D590" s="3" t="s">
        <v>309</v>
      </c>
      <c r="E590" s="3" t="str">
        <v>Isenthal</v>
      </c>
      <c r="G590" s="18">
        <v>1944</v>
      </c>
      <c r="H590" s="18" t="s">
        <v>4539</v>
      </c>
    </row>
    <row r="591" spans="1:8" x14ac:dyDescent="0.2">
      <c r="A591" s="3">
        <v>3113</v>
      </c>
      <c r="B591" s="3" t="s">
        <v>617</v>
      </c>
      <c r="C591" s="3" t="s">
        <v>617</v>
      </c>
      <c r="D591" s="3" t="s">
        <v>309</v>
      </c>
      <c r="E591" s="3" t="str">
        <v>Realp</v>
      </c>
      <c r="G591" s="18">
        <v>1945</v>
      </c>
      <c r="H591" s="18" t="s">
        <v>4538</v>
      </c>
    </row>
    <row r="592" spans="1:8" x14ac:dyDescent="0.2">
      <c r="A592" s="3">
        <v>3512</v>
      </c>
      <c r="B592" s="3" t="s">
        <v>618</v>
      </c>
      <c r="C592" s="3" t="s">
        <v>618</v>
      </c>
      <c r="D592" s="3" t="s">
        <v>309</v>
      </c>
      <c r="E592" s="3" t="str">
        <v>Schattdorf</v>
      </c>
      <c r="G592" s="18">
        <v>1946</v>
      </c>
      <c r="H592" s="18" t="s">
        <v>4539</v>
      </c>
    </row>
    <row r="593" spans="1:8" x14ac:dyDescent="0.2">
      <c r="A593" s="3">
        <v>3513</v>
      </c>
      <c r="B593" s="3" t="s">
        <v>619</v>
      </c>
      <c r="C593" s="3" t="s">
        <v>618</v>
      </c>
      <c r="D593" s="3" t="s">
        <v>309</v>
      </c>
      <c r="E593" s="3" t="str">
        <v>Seedorf (UR)</v>
      </c>
      <c r="G593" s="18">
        <v>1947</v>
      </c>
      <c r="H593" s="18" t="s">
        <v>4538</v>
      </c>
    </row>
    <row r="594" spans="1:8" x14ac:dyDescent="0.2">
      <c r="A594" s="3">
        <v>3075</v>
      </c>
      <c r="B594" s="3" t="s">
        <v>620</v>
      </c>
      <c r="C594" s="3" t="s">
        <v>621</v>
      </c>
      <c r="D594" s="3" t="s">
        <v>309</v>
      </c>
      <c r="E594" s="3" t="str">
        <v>Seelisberg</v>
      </c>
      <c r="G594" s="18">
        <v>1948</v>
      </c>
      <c r="H594" s="18" t="s">
        <v>4538</v>
      </c>
    </row>
    <row r="595" spans="1:8" x14ac:dyDescent="0.2">
      <c r="A595" s="3">
        <v>3075</v>
      </c>
      <c r="B595" s="3" t="s">
        <v>622</v>
      </c>
      <c r="C595" s="3" t="s">
        <v>621</v>
      </c>
      <c r="D595" s="3" t="s">
        <v>309</v>
      </c>
      <c r="E595" s="3" t="str">
        <v>Silenen</v>
      </c>
      <c r="G595" s="18">
        <v>1950</v>
      </c>
      <c r="H595" s="18" t="s">
        <v>4538</v>
      </c>
    </row>
    <row r="596" spans="1:8" x14ac:dyDescent="0.2">
      <c r="A596" s="3">
        <v>3076</v>
      </c>
      <c r="B596" s="3" t="s">
        <v>621</v>
      </c>
      <c r="C596" s="3" t="s">
        <v>621</v>
      </c>
      <c r="D596" s="3" t="s">
        <v>309</v>
      </c>
      <c r="E596" s="3" t="str">
        <v>Sisikon</v>
      </c>
      <c r="G596" s="18">
        <v>1955</v>
      </c>
      <c r="H596" s="18" t="s">
        <v>4538</v>
      </c>
    </row>
    <row r="597" spans="1:8" x14ac:dyDescent="0.2">
      <c r="A597" s="3">
        <v>3077</v>
      </c>
      <c r="B597" s="3" t="s">
        <v>623</v>
      </c>
      <c r="C597" s="3" t="s">
        <v>621</v>
      </c>
      <c r="D597" s="3" t="s">
        <v>309</v>
      </c>
      <c r="E597" s="3" t="str">
        <v>Spiringen</v>
      </c>
      <c r="G597" s="18">
        <v>1957</v>
      </c>
      <c r="H597" s="18" t="s">
        <v>4538</v>
      </c>
    </row>
    <row r="598" spans="1:8" x14ac:dyDescent="0.2">
      <c r="A598" s="3">
        <v>3078</v>
      </c>
      <c r="B598" s="3" t="s">
        <v>624</v>
      </c>
      <c r="C598" s="3" t="s">
        <v>621</v>
      </c>
      <c r="D598" s="3" t="s">
        <v>309</v>
      </c>
      <c r="E598" s="3" t="str">
        <v>Unterschächen</v>
      </c>
      <c r="G598" s="18">
        <v>1958</v>
      </c>
      <c r="H598" s="18" t="s">
        <v>4538</v>
      </c>
    </row>
    <row r="599" spans="1:8" x14ac:dyDescent="0.2">
      <c r="A599" s="3">
        <v>3532</v>
      </c>
      <c r="B599" s="3" t="s">
        <v>625</v>
      </c>
      <c r="C599" s="3" t="s">
        <v>625</v>
      </c>
      <c r="D599" s="3" t="s">
        <v>309</v>
      </c>
      <c r="E599" s="3" t="str">
        <v>Wassen</v>
      </c>
      <c r="G599" s="18">
        <v>1961</v>
      </c>
      <c r="H599" s="18" t="s">
        <v>4539</v>
      </c>
    </row>
    <row r="600" spans="1:8" x14ac:dyDescent="0.2">
      <c r="A600" s="3">
        <v>3504</v>
      </c>
      <c r="B600" s="3" t="s">
        <v>626</v>
      </c>
      <c r="C600" s="3" t="s">
        <v>626</v>
      </c>
      <c r="D600" s="3" t="s">
        <v>309</v>
      </c>
      <c r="E600" s="3" t="str">
        <v>Einsiedeln</v>
      </c>
      <c r="G600" s="18">
        <v>1962</v>
      </c>
      <c r="H600" s="18" t="s">
        <v>4538</v>
      </c>
    </row>
    <row r="601" spans="1:8" x14ac:dyDescent="0.2">
      <c r="A601" s="3">
        <v>3112</v>
      </c>
      <c r="B601" s="3" t="s">
        <v>627</v>
      </c>
      <c r="C601" s="3" t="s">
        <v>628</v>
      </c>
      <c r="D601" s="3" t="s">
        <v>309</v>
      </c>
      <c r="E601" s="3" t="str">
        <v>Gersau</v>
      </c>
      <c r="G601" s="18">
        <v>1963</v>
      </c>
      <c r="H601" s="18" t="s">
        <v>4538</v>
      </c>
    </row>
    <row r="602" spans="1:8" x14ac:dyDescent="0.2">
      <c r="A602" s="3">
        <v>3114</v>
      </c>
      <c r="B602" s="3" t="s">
        <v>629</v>
      </c>
      <c r="C602" s="3" t="s">
        <v>629</v>
      </c>
      <c r="D602" s="3" t="s">
        <v>309</v>
      </c>
      <c r="E602" s="3" t="str">
        <v>Feusisberg</v>
      </c>
      <c r="G602" s="18">
        <v>1964</v>
      </c>
      <c r="H602" s="18" t="s">
        <v>4538</v>
      </c>
    </row>
    <row r="603" spans="1:8" x14ac:dyDescent="0.2">
      <c r="A603" s="3">
        <v>3206</v>
      </c>
      <c r="B603" s="3" t="s">
        <v>630</v>
      </c>
      <c r="C603" s="3" t="s">
        <v>631</v>
      </c>
      <c r="D603" s="3" t="s">
        <v>309</v>
      </c>
      <c r="E603" s="3" t="str">
        <v>Freienbach</v>
      </c>
      <c r="G603" s="18">
        <v>1965</v>
      </c>
      <c r="H603" s="18" t="s">
        <v>4538</v>
      </c>
    </row>
    <row r="604" spans="1:8" x14ac:dyDescent="0.2">
      <c r="A604" s="3">
        <v>3206</v>
      </c>
      <c r="B604" s="3" t="s">
        <v>631</v>
      </c>
      <c r="C604" s="3" t="s">
        <v>631</v>
      </c>
      <c r="D604" s="3" t="s">
        <v>309</v>
      </c>
      <c r="E604" s="3" t="str">
        <v>Wollerau</v>
      </c>
      <c r="G604" s="18">
        <v>1966</v>
      </c>
      <c r="H604" s="18" t="s">
        <v>4538</v>
      </c>
    </row>
    <row r="605" spans="1:8" x14ac:dyDescent="0.2">
      <c r="A605" s="3">
        <v>3206</v>
      </c>
      <c r="B605" s="3" t="s">
        <v>632</v>
      </c>
      <c r="C605" s="3" t="s">
        <v>631</v>
      </c>
      <c r="D605" s="3" t="s">
        <v>309</v>
      </c>
      <c r="E605" s="3" t="str">
        <v>Küssnacht (SZ)</v>
      </c>
      <c r="G605" s="18">
        <v>1967</v>
      </c>
      <c r="H605" s="18" t="s">
        <v>4538</v>
      </c>
    </row>
    <row r="606" spans="1:8" x14ac:dyDescent="0.2">
      <c r="A606" s="3">
        <v>3206</v>
      </c>
      <c r="B606" s="3" t="s">
        <v>633</v>
      </c>
      <c r="C606" s="3" t="s">
        <v>631</v>
      </c>
      <c r="D606" s="3" t="s">
        <v>309</v>
      </c>
      <c r="E606" s="3" t="str">
        <v>Altendorf</v>
      </c>
      <c r="G606" s="18">
        <v>1968</v>
      </c>
      <c r="H606" s="18" t="s">
        <v>4539</v>
      </c>
    </row>
    <row r="607" spans="1:8" x14ac:dyDescent="0.2">
      <c r="A607" s="3">
        <v>3202</v>
      </c>
      <c r="B607" s="3" t="s">
        <v>634</v>
      </c>
      <c r="C607" s="3" t="s">
        <v>634</v>
      </c>
      <c r="D607" s="3" t="s">
        <v>309</v>
      </c>
      <c r="E607" s="3" t="str">
        <v>Galgenen</v>
      </c>
      <c r="G607" s="18">
        <v>1969</v>
      </c>
      <c r="H607" s="18" t="s">
        <v>4539</v>
      </c>
    </row>
    <row r="608" spans="1:8" x14ac:dyDescent="0.2">
      <c r="A608" s="3">
        <v>3208</v>
      </c>
      <c r="B608" s="3" t="s">
        <v>635</v>
      </c>
      <c r="C608" s="3" t="s">
        <v>635</v>
      </c>
      <c r="D608" s="3" t="s">
        <v>309</v>
      </c>
      <c r="E608" s="3" t="str">
        <v>Innerthal</v>
      </c>
      <c r="G608" s="18">
        <v>1971</v>
      </c>
      <c r="H608" s="18" t="s">
        <v>4538</v>
      </c>
    </row>
    <row r="609" spans="1:8" x14ac:dyDescent="0.2">
      <c r="A609" s="3">
        <v>3179</v>
      </c>
      <c r="B609" s="3" t="s">
        <v>636</v>
      </c>
      <c r="C609" s="3" t="s">
        <v>636</v>
      </c>
      <c r="D609" s="3" t="s">
        <v>309</v>
      </c>
      <c r="E609" s="3" t="str">
        <v>Lachen</v>
      </c>
      <c r="G609" s="18">
        <v>1972</v>
      </c>
      <c r="H609" s="18" t="s">
        <v>4539</v>
      </c>
    </row>
    <row r="610" spans="1:8" x14ac:dyDescent="0.2">
      <c r="A610" s="3">
        <v>3177</v>
      </c>
      <c r="B610" s="3" t="s">
        <v>637</v>
      </c>
      <c r="C610" s="3" t="s">
        <v>638</v>
      </c>
      <c r="D610" s="3" t="s">
        <v>309</v>
      </c>
      <c r="E610" s="3" t="str">
        <v>Reichenburg</v>
      </c>
      <c r="G610" s="18">
        <v>1973</v>
      </c>
      <c r="H610" s="18" t="s">
        <v>4539</v>
      </c>
    </row>
    <row r="611" spans="1:8" x14ac:dyDescent="0.2">
      <c r="A611" s="3">
        <v>3203</v>
      </c>
      <c r="B611" s="3" t="s">
        <v>639</v>
      </c>
      <c r="C611" s="3" t="s">
        <v>639</v>
      </c>
      <c r="D611" s="3" t="s">
        <v>309</v>
      </c>
      <c r="E611" s="3" t="str">
        <v>Schübelbach</v>
      </c>
      <c r="G611" s="18">
        <v>1974</v>
      </c>
      <c r="H611" s="18" t="s">
        <v>4538</v>
      </c>
    </row>
    <row r="612" spans="1:8" x14ac:dyDescent="0.2">
      <c r="A612" s="3">
        <v>3204</v>
      </c>
      <c r="B612" s="3" t="s">
        <v>640</v>
      </c>
      <c r="C612" s="3" t="s">
        <v>639</v>
      </c>
      <c r="D612" s="3" t="s">
        <v>309</v>
      </c>
      <c r="E612" s="3" t="str">
        <v>Tuggen</v>
      </c>
      <c r="G612" s="18">
        <v>1975</v>
      </c>
      <c r="H612" s="18" t="s">
        <v>4538</v>
      </c>
    </row>
    <row r="613" spans="1:8" x14ac:dyDescent="0.2">
      <c r="A613" s="3">
        <v>3205</v>
      </c>
      <c r="B613" s="3" t="s">
        <v>641</v>
      </c>
      <c r="C613" s="3" t="s">
        <v>639</v>
      </c>
      <c r="D613" s="3" t="s">
        <v>309</v>
      </c>
      <c r="E613" s="3" t="str">
        <v>Vorderthal</v>
      </c>
      <c r="G613" s="18">
        <v>1976</v>
      </c>
      <c r="H613" s="18" t="s">
        <v>4538</v>
      </c>
    </row>
    <row r="614" spans="1:8" x14ac:dyDescent="0.2">
      <c r="A614" s="3">
        <v>1797</v>
      </c>
      <c r="B614" s="3" t="s">
        <v>642</v>
      </c>
      <c r="C614" s="3" t="s">
        <v>642</v>
      </c>
      <c r="D614" s="3" t="s">
        <v>309</v>
      </c>
      <c r="E614" s="3" t="str">
        <v>Wangen (SZ)</v>
      </c>
      <c r="G614" s="18">
        <v>1977</v>
      </c>
      <c r="H614" s="18" t="s">
        <v>4539</v>
      </c>
    </row>
    <row r="615" spans="1:8" x14ac:dyDescent="0.2">
      <c r="A615" s="3">
        <v>3176</v>
      </c>
      <c r="B615" s="3" t="s">
        <v>643</v>
      </c>
      <c r="C615" s="3" t="s">
        <v>643</v>
      </c>
      <c r="D615" s="3" t="s">
        <v>309</v>
      </c>
      <c r="E615" s="3" t="str">
        <v>Alpthal</v>
      </c>
      <c r="G615" s="18">
        <v>1978</v>
      </c>
      <c r="H615" s="18" t="s">
        <v>4539</v>
      </c>
    </row>
    <row r="616" spans="1:8" x14ac:dyDescent="0.2">
      <c r="A616" s="3">
        <v>3207</v>
      </c>
      <c r="B616" s="3" t="s">
        <v>644</v>
      </c>
      <c r="C616" s="3" t="s">
        <v>644</v>
      </c>
      <c r="D616" s="3" t="s">
        <v>309</v>
      </c>
      <c r="E616" s="3" t="str">
        <v>Arth</v>
      </c>
      <c r="G616" s="18">
        <v>1981</v>
      </c>
      <c r="H616" s="18" t="s">
        <v>4538</v>
      </c>
    </row>
    <row r="617" spans="1:8" x14ac:dyDescent="0.2">
      <c r="A617" s="3">
        <v>2744</v>
      </c>
      <c r="B617" s="3" t="s">
        <v>645</v>
      </c>
      <c r="C617" s="3" t="s">
        <v>645</v>
      </c>
      <c r="D617" s="3" t="s">
        <v>309</v>
      </c>
      <c r="E617" s="3" t="str">
        <v>Illgau</v>
      </c>
      <c r="G617" s="18">
        <v>1982</v>
      </c>
      <c r="H617" s="18" t="s">
        <v>4538</v>
      </c>
    </row>
    <row r="618" spans="1:8" x14ac:dyDescent="0.2">
      <c r="A618" s="3">
        <v>2735</v>
      </c>
      <c r="B618" s="3" t="s">
        <v>646</v>
      </c>
      <c r="C618" s="3" t="s">
        <v>646</v>
      </c>
      <c r="D618" s="3" t="s">
        <v>309</v>
      </c>
      <c r="E618" s="3" t="str">
        <v>Ingenbohl</v>
      </c>
      <c r="G618" s="18">
        <v>1983</v>
      </c>
      <c r="H618" s="18" t="s">
        <v>4538</v>
      </c>
    </row>
    <row r="619" spans="1:8" x14ac:dyDescent="0.2">
      <c r="A619" s="3">
        <v>2747</v>
      </c>
      <c r="B619" s="3" t="s">
        <v>647</v>
      </c>
      <c r="C619" s="3" t="s">
        <v>648</v>
      </c>
      <c r="D619" s="3" t="s">
        <v>309</v>
      </c>
      <c r="E619" s="3" t="str">
        <v>Lauerz</v>
      </c>
      <c r="G619" s="18">
        <v>1984</v>
      </c>
      <c r="H619" s="18" t="s">
        <v>4539</v>
      </c>
    </row>
    <row r="620" spans="1:8" x14ac:dyDescent="0.2">
      <c r="A620" s="3">
        <v>2738</v>
      </c>
      <c r="B620" s="3" t="s">
        <v>649</v>
      </c>
      <c r="C620" s="3" t="s">
        <v>649</v>
      </c>
      <c r="D620" s="3" t="s">
        <v>309</v>
      </c>
      <c r="E620" s="3" t="str">
        <v>Morschach</v>
      </c>
      <c r="G620" s="18">
        <v>1985</v>
      </c>
      <c r="H620" s="18" t="s">
        <v>4539</v>
      </c>
    </row>
    <row r="621" spans="1:8" x14ac:dyDescent="0.2">
      <c r="A621" s="3">
        <v>2746</v>
      </c>
      <c r="B621" s="3" t="s">
        <v>650</v>
      </c>
      <c r="C621" s="3" t="s">
        <v>650</v>
      </c>
      <c r="D621" s="3" t="s">
        <v>309</v>
      </c>
      <c r="E621" s="3" t="str">
        <v>Muotathal</v>
      </c>
      <c r="G621" s="18">
        <v>1986</v>
      </c>
      <c r="H621" s="18" t="s">
        <v>4540</v>
      </c>
    </row>
    <row r="622" spans="1:8" x14ac:dyDescent="0.2">
      <c r="A622" s="3">
        <v>2743</v>
      </c>
      <c r="B622" s="3" t="s">
        <v>651</v>
      </c>
      <c r="C622" s="3" t="s">
        <v>651</v>
      </c>
      <c r="D622" s="3" t="s">
        <v>309</v>
      </c>
      <c r="E622" s="3" t="str">
        <v>Oberiberg</v>
      </c>
      <c r="G622" s="18">
        <v>1987</v>
      </c>
      <c r="H622" s="18" t="s">
        <v>4538</v>
      </c>
    </row>
    <row r="623" spans="1:8" x14ac:dyDescent="0.2">
      <c r="A623" s="3">
        <v>2745</v>
      </c>
      <c r="B623" s="3" t="s">
        <v>652</v>
      </c>
      <c r="C623" s="3" t="s">
        <v>652</v>
      </c>
      <c r="D623" s="3" t="s">
        <v>309</v>
      </c>
      <c r="E623" s="3" t="str">
        <v>Riemenstalden</v>
      </c>
      <c r="G623" s="18">
        <v>1988</v>
      </c>
      <c r="H623" s="18" t="s">
        <v>4539</v>
      </c>
    </row>
    <row r="624" spans="1:8" x14ac:dyDescent="0.2">
      <c r="A624" s="3">
        <v>2732</v>
      </c>
      <c r="B624" s="3" t="s">
        <v>653</v>
      </c>
      <c r="C624" s="3" t="s">
        <v>653</v>
      </c>
      <c r="D624" s="3" t="s">
        <v>309</v>
      </c>
      <c r="E624" s="3" t="str">
        <v>Rothenthurm</v>
      </c>
      <c r="G624" s="18">
        <v>1991</v>
      </c>
      <c r="H624" s="18" t="s">
        <v>4538</v>
      </c>
    </row>
    <row r="625" spans="1:8" x14ac:dyDescent="0.2">
      <c r="A625" s="3">
        <v>2740</v>
      </c>
      <c r="B625" s="3" t="s">
        <v>654</v>
      </c>
      <c r="C625" s="3" t="s">
        <v>654</v>
      </c>
      <c r="D625" s="3" t="s">
        <v>309</v>
      </c>
      <c r="E625" s="3" t="str">
        <v>Sattel</v>
      </c>
      <c r="G625" s="18">
        <v>1992</v>
      </c>
      <c r="H625" s="18" t="s">
        <v>4538</v>
      </c>
    </row>
    <row r="626" spans="1:8" x14ac:dyDescent="0.2">
      <c r="A626" s="3">
        <v>2742</v>
      </c>
      <c r="B626" s="3" t="s">
        <v>655</v>
      </c>
      <c r="C626" s="3" t="s">
        <v>655</v>
      </c>
      <c r="D626" s="3" t="s">
        <v>309</v>
      </c>
      <c r="E626" s="3" t="str">
        <v>Schwyz</v>
      </c>
      <c r="G626" s="18">
        <v>1993</v>
      </c>
      <c r="H626" s="18" t="s">
        <v>4538</v>
      </c>
    </row>
    <row r="627" spans="1:8" x14ac:dyDescent="0.2">
      <c r="A627" s="3">
        <v>2732</v>
      </c>
      <c r="B627" s="3" t="s">
        <v>656</v>
      </c>
      <c r="C627" s="3" t="s">
        <v>656</v>
      </c>
      <c r="D627" s="3" t="s">
        <v>309</v>
      </c>
      <c r="E627" s="3" t="str">
        <v>Steinen</v>
      </c>
      <c r="G627" s="18">
        <v>1994</v>
      </c>
      <c r="H627" s="18" t="s">
        <v>4538</v>
      </c>
    </row>
    <row r="628" spans="1:8" x14ac:dyDescent="0.2">
      <c r="A628" s="3">
        <v>2762</v>
      </c>
      <c r="B628" s="3" t="s">
        <v>657</v>
      </c>
      <c r="C628" s="3" t="s">
        <v>658</v>
      </c>
      <c r="D628" s="3" t="s">
        <v>309</v>
      </c>
      <c r="E628" s="3" t="str">
        <v>Steinerberg</v>
      </c>
      <c r="G628" s="18">
        <v>1996</v>
      </c>
      <c r="H628" s="18" t="s">
        <v>4538</v>
      </c>
    </row>
    <row r="629" spans="1:8" x14ac:dyDescent="0.2">
      <c r="A629" s="3">
        <v>2712</v>
      </c>
      <c r="B629" s="3" t="s">
        <v>659</v>
      </c>
      <c r="C629" s="3" t="s">
        <v>660</v>
      </c>
      <c r="D629" s="3" t="s">
        <v>309</v>
      </c>
      <c r="E629" s="3" t="str">
        <v>Unteriberg</v>
      </c>
      <c r="G629" s="18">
        <v>1997</v>
      </c>
      <c r="H629" s="18" t="s">
        <v>4538</v>
      </c>
    </row>
    <row r="630" spans="1:8" x14ac:dyDescent="0.2">
      <c r="A630" s="3">
        <v>2713</v>
      </c>
      <c r="B630" s="3" t="s">
        <v>661</v>
      </c>
      <c r="C630" s="3" t="s">
        <v>660</v>
      </c>
      <c r="D630" s="3" t="s">
        <v>309</v>
      </c>
      <c r="E630" s="3" t="str">
        <v>Alpnach</v>
      </c>
      <c r="G630" s="18">
        <v>2000</v>
      </c>
      <c r="H630" s="18" t="s">
        <v>4534</v>
      </c>
    </row>
    <row r="631" spans="1:8" x14ac:dyDescent="0.2">
      <c r="A631" s="3">
        <v>2732</v>
      </c>
      <c r="B631" s="3" t="s">
        <v>660</v>
      </c>
      <c r="C631" s="3" t="s">
        <v>660</v>
      </c>
      <c r="D631" s="3" t="s">
        <v>309</v>
      </c>
      <c r="E631" s="3" t="str">
        <v>Engelberg</v>
      </c>
      <c r="G631" s="18">
        <v>2012</v>
      </c>
      <c r="H631" s="18" t="s">
        <v>4534</v>
      </c>
    </row>
    <row r="632" spans="1:8" x14ac:dyDescent="0.2">
      <c r="A632" s="3">
        <v>2732</v>
      </c>
      <c r="B632" s="3" t="s">
        <v>662</v>
      </c>
      <c r="C632" s="3" t="s">
        <v>663</v>
      </c>
      <c r="D632" s="3" t="s">
        <v>309</v>
      </c>
      <c r="E632" s="3" t="str">
        <v>Giswil</v>
      </c>
      <c r="G632" s="18">
        <v>2013</v>
      </c>
      <c r="H632" s="18" t="s">
        <v>4534</v>
      </c>
    </row>
    <row r="633" spans="1:8" x14ac:dyDescent="0.2">
      <c r="A633" s="3">
        <v>2827</v>
      </c>
      <c r="B633" s="3" t="s">
        <v>664</v>
      </c>
      <c r="C633" s="3" t="s">
        <v>664</v>
      </c>
      <c r="D633" s="3" t="s">
        <v>309</v>
      </c>
      <c r="E633" s="3" t="str">
        <v>Kerns</v>
      </c>
      <c r="G633" s="18">
        <v>2014</v>
      </c>
      <c r="H633" s="18" t="s">
        <v>4534</v>
      </c>
    </row>
    <row r="634" spans="1:8" x14ac:dyDescent="0.2">
      <c r="A634" s="3">
        <v>2747</v>
      </c>
      <c r="B634" s="3" t="s">
        <v>665</v>
      </c>
      <c r="C634" s="3" t="s">
        <v>665</v>
      </c>
      <c r="D634" s="3" t="s">
        <v>309</v>
      </c>
      <c r="E634" s="3" t="str">
        <v>Lungern</v>
      </c>
      <c r="G634" s="18">
        <v>2015</v>
      </c>
      <c r="H634" s="18" t="s">
        <v>4534</v>
      </c>
    </row>
    <row r="635" spans="1:8" x14ac:dyDescent="0.2">
      <c r="A635" s="3">
        <v>2736</v>
      </c>
      <c r="B635" s="3" t="s">
        <v>666</v>
      </c>
      <c r="C635" s="3" t="s">
        <v>666</v>
      </c>
      <c r="D635" s="3" t="s">
        <v>309</v>
      </c>
      <c r="E635" s="3" t="str">
        <v>Sachseln</v>
      </c>
      <c r="G635" s="18">
        <v>2016</v>
      </c>
      <c r="H635" s="18" t="s">
        <v>4534</v>
      </c>
    </row>
    <row r="636" spans="1:8" x14ac:dyDescent="0.2">
      <c r="A636" s="3">
        <v>2710</v>
      </c>
      <c r="B636" s="3" t="s">
        <v>667</v>
      </c>
      <c r="C636" s="3" t="s">
        <v>667</v>
      </c>
      <c r="D636" s="3" t="s">
        <v>309</v>
      </c>
      <c r="E636" s="3" t="str">
        <v>Sarnen</v>
      </c>
      <c r="G636" s="18">
        <v>2017</v>
      </c>
      <c r="H636" s="18" t="s">
        <v>4534</v>
      </c>
    </row>
    <row r="637" spans="1:8" x14ac:dyDescent="0.2">
      <c r="A637" s="3">
        <v>2720</v>
      </c>
      <c r="B637" s="3" t="s">
        <v>668</v>
      </c>
      <c r="C637" s="3" t="s">
        <v>667</v>
      </c>
      <c r="D637" s="3" t="s">
        <v>309</v>
      </c>
      <c r="E637" s="3" t="str">
        <v>Beckenried</v>
      </c>
      <c r="G637" s="18">
        <v>2019</v>
      </c>
      <c r="H637" s="18" t="s">
        <v>4541</v>
      </c>
    </row>
    <row r="638" spans="1:8" x14ac:dyDescent="0.2">
      <c r="A638" s="3">
        <v>2717</v>
      </c>
      <c r="B638" s="3" t="s">
        <v>669</v>
      </c>
      <c r="C638" s="3" t="s">
        <v>669</v>
      </c>
      <c r="D638" s="3" t="s">
        <v>309</v>
      </c>
      <c r="E638" s="3" t="str">
        <v>Buochs</v>
      </c>
      <c r="G638" s="18">
        <v>2022</v>
      </c>
      <c r="H638" s="18" t="s">
        <v>4534</v>
      </c>
    </row>
    <row r="639" spans="1:8" x14ac:dyDescent="0.2">
      <c r="A639" s="3">
        <v>2715</v>
      </c>
      <c r="B639" s="3" t="s">
        <v>670</v>
      </c>
      <c r="C639" s="3" t="s">
        <v>671</v>
      </c>
      <c r="D639" s="3" t="s">
        <v>309</v>
      </c>
      <c r="E639" s="3" t="str">
        <v>Dallenwil</v>
      </c>
      <c r="G639" s="18">
        <v>2023</v>
      </c>
      <c r="H639" s="18" t="s">
        <v>4534</v>
      </c>
    </row>
    <row r="640" spans="1:8" x14ac:dyDescent="0.2">
      <c r="A640" s="3">
        <v>2715</v>
      </c>
      <c r="B640" s="3" t="s">
        <v>672</v>
      </c>
      <c r="C640" s="3" t="s">
        <v>671</v>
      </c>
      <c r="D640" s="3" t="s">
        <v>309</v>
      </c>
      <c r="E640" s="3" t="str">
        <v>Emmetten</v>
      </c>
      <c r="G640" s="18">
        <v>2024</v>
      </c>
      <c r="H640" s="18" t="s">
        <v>4534</v>
      </c>
    </row>
    <row r="641" spans="1:8" x14ac:dyDescent="0.2">
      <c r="A641" s="3">
        <v>2716</v>
      </c>
      <c r="B641" s="3" t="s">
        <v>673</v>
      </c>
      <c r="C641" s="3" t="s">
        <v>671</v>
      </c>
      <c r="D641" s="3" t="s">
        <v>309</v>
      </c>
      <c r="E641" s="3" t="str">
        <v>Ennetbürgen</v>
      </c>
      <c r="G641" s="18">
        <v>2025</v>
      </c>
      <c r="H641" s="18" t="s">
        <v>4534</v>
      </c>
    </row>
    <row r="642" spans="1:8" x14ac:dyDescent="0.2">
      <c r="A642" s="3">
        <v>2717</v>
      </c>
      <c r="B642" s="3" t="s">
        <v>674</v>
      </c>
      <c r="C642" s="3" t="s">
        <v>671</v>
      </c>
      <c r="D642" s="3" t="s">
        <v>309</v>
      </c>
      <c r="E642" s="3" t="str">
        <v>Ennetmoos</v>
      </c>
      <c r="G642" s="18">
        <v>2027</v>
      </c>
      <c r="H642" s="18" t="s">
        <v>4531</v>
      </c>
    </row>
    <row r="643" spans="1:8" x14ac:dyDescent="0.2">
      <c r="A643" s="3">
        <v>2748</v>
      </c>
      <c r="B643" s="3" t="s">
        <v>675</v>
      </c>
      <c r="C643" s="3" t="s">
        <v>671</v>
      </c>
      <c r="D643" s="3" t="s">
        <v>309</v>
      </c>
      <c r="E643" s="3" t="str">
        <v>Hergiswil (NW)</v>
      </c>
      <c r="G643" s="18">
        <v>2028</v>
      </c>
      <c r="H643" s="18" t="s">
        <v>4534</v>
      </c>
    </row>
    <row r="644" spans="1:8" x14ac:dyDescent="0.2">
      <c r="A644" s="3">
        <v>2748</v>
      </c>
      <c r="B644" s="3" t="s">
        <v>676</v>
      </c>
      <c r="C644" s="3" t="s">
        <v>671</v>
      </c>
      <c r="D644" s="3" t="s">
        <v>309</v>
      </c>
      <c r="E644" s="3" t="str">
        <v>Oberdorf (NW)</v>
      </c>
      <c r="G644" s="18">
        <v>2034</v>
      </c>
      <c r="H644" s="18" t="s">
        <v>4534</v>
      </c>
    </row>
    <row r="645" spans="1:8" x14ac:dyDescent="0.2">
      <c r="A645" s="3">
        <v>2733</v>
      </c>
      <c r="B645" s="3" t="s">
        <v>677</v>
      </c>
      <c r="C645" s="3" t="s">
        <v>678</v>
      </c>
      <c r="D645" s="3" t="s">
        <v>309</v>
      </c>
      <c r="E645" s="3" t="str">
        <v>Stans</v>
      </c>
      <c r="G645" s="18">
        <v>2035</v>
      </c>
      <c r="H645" s="18" t="s">
        <v>4534</v>
      </c>
    </row>
    <row r="646" spans="1:8" x14ac:dyDescent="0.2">
      <c r="A646" s="3">
        <v>2735</v>
      </c>
      <c r="B646" s="3" t="s">
        <v>679</v>
      </c>
      <c r="C646" s="3" t="s">
        <v>678</v>
      </c>
      <c r="D646" s="3" t="s">
        <v>309</v>
      </c>
      <c r="E646" s="3" t="str">
        <v>Stansstad</v>
      </c>
      <c r="G646" s="18">
        <v>2036</v>
      </c>
      <c r="H646" s="18" t="s">
        <v>4534</v>
      </c>
    </row>
    <row r="647" spans="1:8" x14ac:dyDescent="0.2">
      <c r="A647" s="3">
        <v>2735</v>
      </c>
      <c r="B647" s="3" t="s">
        <v>680</v>
      </c>
      <c r="C647" s="3" t="s">
        <v>678</v>
      </c>
      <c r="D647" s="3" t="s">
        <v>309</v>
      </c>
      <c r="E647" s="3" t="str">
        <v>Wolfenschiessen</v>
      </c>
      <c r="G647" s="18">
        <v>2037</v>
      </c>
      <c r="H647" s="18" t="s">
        <v>4541</v>
      </c>
    </row>
    <row r="648" spans="1:8" x14ac:dyDescent="0.2">
      <c r="A648" s="3">
        <v>2520</v>
      </c>
      <c r="B648" s="3" t="s">
        <v>681</v>
      </c>
      <c r="C648" s="3" t="s">
        <v>681</v>
      </c>
      <c r="D648" s="3" t="s">
        <v>309</v>
      </c>
      <c r="E648" s="3" t="str">
        <v>Glarus Nord</v>
      </c>
      <c r="G648" s="18">
        <v>2042</v>
      </c>
      <c r="H648" s="18" t="s">
        <v>4534</v>
      </c>
    </row>
    <row r="649" spans="1:8" x14ac:dyDescent="0.2">
      <c r="A649" s="3">
        <v>2518</v>
      </c>
      <c r="B649" s="3" t="s">
        <v>682</v>
      </c>
      <c r="C649" s="3" t="s">
        <v>682</v>
      </c>
      <c r="D649" s="3" t="s">
        <v>309</v>
      </c>
      <c r="E649" s="3" t="str">
        <v>Glarus Süd</v>
      </c>
      <c r="G649" s="18">
        <v>2043</v>
      </c>
      <c r="H649" s="18" t="s">
        <v>4541</v>
      </c>
    </row>
    <row r="650" spans="1:8" x14ac:dyDescent="0.2">
      <c r="A650" s="3">
        <v>2515</v>
      </c>
      <c r="B650" s="3" t="s">
        <v>683</v>
      </c>
      <c r="C650" s="3" t="s">
        <v>684</v>
      </c>
      <c r="D650" s="3" t="s">
        <v>309</v>
      </c>
      <c r="E650" s="3" t="str">
        <v>Glarus</v>
      </c>
      <c r="G650" s="18">
        <v>2046</v>
      </c>
      <c r="H650" s="18" t="s">
        <v>4541</v>
      </c>
    </row>
    <row r="651" spans="1:8" x14ac:dyDescent="0.2">
      <c r="A651" s="3">
        <v>2516</v>
      </c>
      <c r="B651" s="3" t="s">
        <v>685</v>
      </c>
      <c r="C651" s="3" t="s">
        <v>684</v>
      </c>
      <c r="D651" s="3" t="s">
        <v>309</v>
      </c>
      <c r="E651" s="3" t="str">
        <v>Baar</v>
      </c>
      <c r="G651" s="18">
        <v>2052</v>
      </c>
      <c r="H651" s="18" t="s">
        <v>4541</v>
      </c>
    </row>
    <row r="652" spans="1:8" x14ac:dyDescent="0.2">
      <c r="A652" s="3">
        <v>2517</v>
      </c>
      <c r="B652" s="3" t="s">
        <v>686</v>
      </c>
      <c r="C652" s="3" t="s">
        <v>684</v>
      </c>
      <c r="D652" s="3" t="s">
        <v>309</v>
      </c>
      <c r="E652" s="3" t="str">
        <v>Cham</v>
      </c>
      <c r="G652" s="18">
        <v>2053</v>
      </c>
      <c r="H652" s="18" t="s">
        <v>4541</v>
      </c>
    </row>
    <row r="653" spans="1:8" x14ac:dyDescent="0.2">
      <c r="A653" s="3">
        <v>2558</v>
      </c>
      <c r="B653" s="3" t="s">
        <v>687</v>
      </c>
      <c r="C653" s="3" t="s">
        <v>687</v>
      </c>
      <c r="D653" s="3" t="s">
        <v>309</v>
      </c>
      <c r="E653" s="3" t="str">
        <v>Hünenberg</v>
      </c>
      <c r="G653" s="18">
        <v>2054</v>
      </c>
      <c r="H653" s="18" t="s">
        <v>4541</v>
      </c>
    </row>
    <row r="654" spans="1:8" x14ac:dyDescent="0.2">
      <c r="A654" s="3">
        <v>2564</v>
      </c>
      <c r="B654" s="3" t="s">
        <v>688</v>
      </c>
      <c r="C654" s="3" t="s">
        <v>688</v>
      </c>
      <c r="D654" s="3" t="s">
        <v>309</v>
      </c>
      <c r="E654" s="3" t="str">
        <v>Menzingen</v>
      </c>
      <c r="G654" s="18">
        <v>2056</v>
      </c>
      <c r="H654" s="18" t="s">
        <v>4541</v>
      </c>
    </row>
    <row r="655" spans="1:8" x14ac:dyDescent="0.2">
      <c r="A655" s="3">
        <v>2555</v>
      </c>
      <c r="B655" s="3" t="s">
        <v>689</v>
      </c>
      <c r="C655" s="3" t="s">
        <v>690</v>
      </c>
      <c r="D655" s="3" t="s">
        <v>309</v>
      </c>
      <c r="E655" s="3" t="str">
        <v>Neuheim</v>
      </c>
      <c r="G655" s="18">
        <v>2057</v>
      </c>
      <c r="H655" s="18" t="s">
        <v>4541</v>
      </c>
    </row>
    <row r="656" spans="1:8" x14ac:dyDescent="0.2">
      <c r="A656" s="3">
        <v>3274</v>
      </c>
      <c r="B656" s="3" t="s">
        <v>691</v>
      </c>
      <c r="C656" s="3" t="s">
        <v>692</v>
      </c>
      <c r="D656" s="3" t="s">
        <v>309</v>
      </c>
      <c r="E656" s="3" t="str">
        <v>Oberägeri</v>
      </c>
      <c r="G656" s="18">
        <v>2058</v>
      </c>
      <c r="H656" s="18" t="s">
        <v>4541</v>
      </c>
    </row>
    <row r="657" spans="1:8" x14ac:dyDescent="0.2">
      <c r="A657" s="3">
        <v>3272</v>
      </c>
      <c r="B657" s="3" t="s">
        <v>693</v>
      </c>
      <c r="C657" s="3" t="s">
        <v>693</v>
      </c>
      <c r="D657" s="3" t="s">
        <v>309</v>
      </c>
      <c r="E657" s="3" t="str">
        <v>Risch</v>
      </c>
      <c r="G657" s="18">
        <v>2063</v>
      </c>
      <c r="H657" s="18" t="s">
        <v>4534</v>
      </c>
    </row>
    <row r="658" spans="1:8" x14ac:dyDescent="0.2">
      <c r="A658" s="3">
        <v>2575</v>
      </c>
      <c r="B658" s="3" t="s">
        <v>694</v>
      </c>
      <c r="C658" s="3" t="s">
        <v>694</v>
      </c>
      <c r="D658" s="3" t="s">
        <v>309</v>
      </c>
      <c r="E658" s="3" t="str">
        <v>Steinhausen</v>
      </c>
      <c r="G658" s="18">
        <v>2065</v>
      </c>
      <c r="H658" s="18" t="s">
        <v>4541</v>
      </c>
    </row>
    <row r="659" spans="1:8" x14ac:dyDescent="0.2">
      <c r="A659" s="3">
        <v>3274</v>
      </c>
      <c r="B659" s="3" t="s">
        <v>695</v>
      </c>
      <c r="C659" s="3" t="s">
        <v>695</v>
      </c>
      <c r="D659" s="3" t="s">
        <v>309</v>
      </c>
      <c r="E659" s="3" t="str">
        <v>Unterägeri</v>
      </c>
      <c r="G659" s="18">
        <v>2067</v>
      </c>
      <c r="H659" s="18" t="s">
        <v>4534</v>
      </c>
    </row>
    <row r="660" spans="1:8" x14ac:dyDescent="0.2">
      <c r="A660" s="3">
        <v>2565</v>
      </c>
      <c r="B660" s="3" t="s">
        <v>696</v>
      </c>
      <c r="C660" s="3" t="s">
        <v>696</v>
      </c>
      <c r="D660" s="3" t="s">
        <v>309</v>
      </c>
      <c r="E660" s="3" t="str">
        <v>Walchwil</v>
      </c>
      <c r="G660" s="18">
        <v>2068</v>
      </c>
      <c r="H660" s="18" t="s">
        <v>4534</v>
      </c>
    </row>
    <row r="661" spans="1:8" x14ac:dyDescent="0.2">
      <c r="A661" s="3">
        <v>2563</v>
      </c>
      <c r="B661" s="3" t="s">
        <v>697</v>
      </c>
      <c r="C661" s="3" t="s">
        <v>697</v>
      </c>
      <c r="D661" s="3" t="s">
        <v>309</v>
      </c>
      <c r="E661" s="3" t="str">
        <v>Zug</v>
      </c>
      <c r="G661" s="18">
        <v>2072</v>
      </c>
      <c r="H661" s="18" t="s">
        <v>4534</v>
      </c>
    </row>
    <row r="662" spans="1:8" x14ac:dyDescent="0.2">
      <c r="A662" s="3">
        <v>2514</v>
      </c>
      <c r="B662" s="3" t="s">
        <v>698</v>
      </c>
      <c r="C662" s="3" t="s">
        <v>698</v>
      </c>
      <c r="D662" s="3" t="s">
        <v>309</v>
      </c>
      <c r="E662" s="3" t="str">
        <v>Châtillon (FR)</v>
      </c>
      <c r="G662" s="18">
        <v>2073</v>
      </c>
      <c r="H662" s="18" t="s">
        <v>4534</v>
      </c>
    </row>
    <row r="663" spans="1:8" x14ac:dyDescent="0.2">
      <c r="A663" s="3">
        <v>3274</v>
      </c>
      <c r="B663" s="3" t="s">
        <v>699</v>
      </c>
      <c r="C663" s="3" t="s">
        <v>699</v>
      </c>
      <c r="D663" s="3" t="s">
        <v>309</v>
      </c>
      <c r="E663" s="3" t="str">
        <v>Cugy (FR)</v>
      </c>
      <c r="G663" s="18">
        <v>2074</v>
      </c>
      <c r="H663" s="18" t="s">
        <v>4534</v>
      </c>
    </row>
    <row r="664" spans="1:8" x14ac:dyDescent="0.2">
      <c r="A664" s="3">
        <v>2572</v>
      </c>
      <c r="B664" s="3" t="s">
        <v>700</v>
      </c>
      <c r="C664" s="3" t="s">
        <v>700</v>
      </c>
      <c r="D664" s="3" t="s">
        <v>309</v>
      </c>
      <c r="E664" s="3" t="str">
        <v>Fétigny</v>
      </c>
      <c r="G664" s="18">
        <v>2075</v>
      </c>
      <c r="H664" s="18" t="s">
        <v>4534</v>
      </c>
    </row>
    <row r="665" spans="1:8" x14ac:dyDescent="0.2">
      <c r="A665" s="3">
        <v>2560</v>
      </c>
      <c r="B665" s="3" t="s">
        <v>701</v>
      </c>
      <c r="C665" s="3" t="s">
        <v>701</v>
      </c>
      <c r="D665" s="3" t="s">
        <v>309</v>
      </c>
      <c r="E665" s="3" t="str">
        <v>Gletterens</v>
      </c>
      <c r="G665" s="18">
        <v>2087</v>
      </c>
      <c r="H665" s="18" t="s">
        <v>4534</v>
      </c>
    </row>
    <row r="666" spans="1:8" x14ac:dyDescent="0.2">
      <c r="A666" s="3">
        <v>2552</v>
      </c>
      <c r="B666" s="3" t="s">
        <v>702</v>
      </c>
      <c r="C666" s="3" t="s">
        <v>702</v>
      </c>
      <c r="D666" s="3" t="s">
        <v>309</v>
      </c>
      <c r="E666" s="3" t="str">
        <v>Lully (FR)</v>
      </c>
      <c r="G666" s="18">
        <v>2088</v>
      </c>
      <c r="H666" s="18" t="s">
        <v>4534</v>
      </c>
    </row>
    <row r="667" spans="1:8" x14ac:dyDescent="0.2">
      <c r="A667" s="3">
        <v>2562</v>
      </c>
      <c r="B667" s="3" t="s">
        <v>703</v>
      </c>
      <c r="C667" s="3" t="s">
        <v>703</v>
      </c>
      <c r="D667" s="3" t="s">
        <v>309</v>
      </c>
      <c r="E667" s="3" t="str">
        <v>Ménières</v>
      </c>
      <c r="G667" s="18">
        <v>2103</v>
      </c>
      <c r="H667" s="18" t="s">
        <v>4541</v>
      </c>
    </row>
    <row r="668" spans="1:8" x14ac:dyDescent="0.2">
      <c r="A668" s="3">
        <v>2553</v>
      </c>
      <c r="B668" s="3" t="s">
        <v>704</v>
      </c>
      <c r="C668" s="3" t="s">
        <v>704</v>
      </c>
      <c r="D668" s="3" t="s">
        <v>309</v>
      </c>
      <c r="E668" s="3" t="str">
        <v>Montagny (FR)</v>
      </c>
      <c r="G668" s="18">
        <v>2105</v>
      </c>
      <c r="H668" s="18" t="s">
        <v>4533</v>
      </c>
    </row>
    <row r="669" spans="1:8" x14ac:dyDescent="0.2">
      <c r="A669" s="3">
        <v>2556</v>
      </c>
      <c r="B669" s="3" t="s">
        <v>705</v>
      </c>
      <c r="C669" s="3" t="s">
        <v>705</v>
      </c>
      <c r="D669" s="3" t="s">
        <v>309</v>
      </c>
      <c r="E669" s="3" t="str">
        <v>Nuvilly</v>
      </c>
      <c r="G669" s="18">
        <v>2108</v>
      </c>
      <c r="H669" s="18" t="s">
        <v>4533</v>
      </c>
    </row>
    <row r="670" spans="1:8" x14ac:dyDescent="0.2">
      <c r="A670" s="3">
        <v>2556</v>
      </c>
      <c r="B670" s="3" t="s">
        <v>706</v>
      </c>
      <c r="C670" s="3" t="s">
        <v>706</v>
      </c>
      <c r="D670" s="3" t="s">
        <v>309</v>
      </c>
      <c r="E670" s="3" t="str">
        <v>Prévondavaux</v>
      </c>
      <c r="G670" s="18">
        <v>2112</v>
      </c>
      <c r="H670" s="18" t="s">
        <v>4533</v>
      </c>
    </row>
    <row r="671" spans="1:8" x14ac:dyDescent="0.2">
      <c r="A671" s="3">
        <v>2557</v>
      </c>
      <c r="B671" s="3" t="s">
        <v>707</v>
      </c>
      <c r="C671" s="3" t="s">
        <v>708</v>
      </c>
      <c r="D671" s="3" t="s">
        <v>309</v>
      </c>
      <c r="E671" s="3" t="str">
        <v>Saint-Aubin (FR)</v>
      </c>
      <c r="G671" s="18">
        <v>2113</v>
      </c>
      <c r="H671" s="18" t="s">
        <v>4533</v>
      </c>
    </row>
    <row r="672" spans="1:8" x14ac:dyDescent="0.2">
      <c r="A672" s="3">
        <v>2572</v>
      </c>
      <c r="B672" s="3" t="s">
        <v>709</v>
      </c>
      <c r="C672" s="3" t="s">
        <v>710</v>
      </c>
      <c r="D672" s="3" t="s">
        <v>309</v>
      </c>
      <c r="E672" s="3" t="str">
        <v>Sévaz</v>
      </c>
      <c r="G672" s="18">
        <v>2114</v>
      </c>
      <c r="H672" s="18" t="s">
        <v>4533</v>
      </c>
    </row>
    <row r="673" spans="1:8" x14ac:dyDescent="0.2">
      <c r="A673" s="3">
        <v>2575</v>
      </c>
      <c r="B673" s="3" t="s">
        <v>711</v>
      </c>
      <c r="C673" s="3" t="s">
        <v>711</v>
      </c>
      <c r="D673" s="3" t="s">
        <v>309</v>
      </c>
      <c r="E673" s="3" t="str">
        <v>Surpierre</v>
      </c>
      <c r="G673" s="18">
        <v>2115</v>
      </c>
      <c r="H673" s="18" t="s">
        <v>4533</v>
      </c>
    </row>
    <row r="674" spans="1:8" x14ac:dyDescent="0.2">
      <c r="A674" s="3">
        <v>2575</v>
      </c>
      <c r="B674" s="3" t="s">
        <v>712</v>
      </c>
      <c r="C674" s="3" t="s">
        <v>711</v>
      </c>
      <c r="D674" s="3" t="s">
        <v>309</v>
      </c>
      <c r="E674" s="3" t="str">
        <v>Vallon</v>
      </c>
      <c r="G674" s="18">
        <v>2116</v>
      </c>
      <c r="H674" s="18" t="s">
        <v>4533</v>
      </c>
    </row>
    <row r="675" spans="1:8" x14ac:dyDescent="0.2">
      <c r="A675" s="3">
        <v>3272</v>
      </c>
      <c r="B675" s="3" t="s">
        <v>713</v>
      </c>
      <c r="C675" s="3" t="s">
        <v>713</v>
      </c>
      <c r="D675" s="3" t="s">
        <v>309</v>
      </c>
      <c r="E675" s="3" t="str">
        <v>Les Montets</v>
      </c>
      <c r="G675" s="18">
        <v>2117</v>
      </c>
      <c r="H675" s="18" t="s">
        <v>4533</v>
      </c>
    </row>
    <row r="676" spans="1:8" x14ac:dyDescent="0.2">
      <c r="A676" s="3">
        <v>3252</v>
      </c>
      <c r="B676" s="3" t="s">
        <v>714</v>
      </c>
      <c r="C676" s="3" t="s">
        <v>714</v>
      </c>
      <c r="D676" s="3" t="s">
        <v>309</v>
      </c>
      <c r="E676" s="3" t="str">
        <v>Delley-Portalban</v>
      </c>
      <c r="G676" s="18">
        <v>2123</v>
      </c>
      <c r="H676" s="18" t="s">
        <v>4533</v>
      </c>
    </row>
    <row r="677" spans="1:8" x14ac:dyDescent="0.2">
      <c r="A677" s="3">
        <v>2512</v>
      </c>
      <c r="B677" s="3" t="s">
        <v>715</v>
      </c>
      <c r="C677" s="3" t="s">
        <v>716</v>
      </c>
      <c r="D677" s="3" t="s">
        <v>309</v>
      </c>
      <c r="E677" s="3" t="str">
        <v>Belmont-Broye</v>
      </c>
      <c r="G677" s="18">
        <v>2124</v>
      </c>
      <c r="H677" s="18" t="s">
        <v>4533</v>
      </c>
    </row>
    <row r="678" spans="1:8" x14ac:dyDescent="0.2">
      <c r="A678" s="3">
        <v>2513</v>
      </c>
      <c r="B678" s="3" t="s">
        <v>717</v>
      </c>
      <c r="C678" s="3" t="s">
        <v>716</v>
      </c>
      <c r="D678" s="3" t="s">
        <v>309</v>
      </c>
      <c r="E678" s="3" t="str">
        <v>Estavayer</v>
      </c>
      <c r="G678" s="18">
        <v>2126</v>
      </c>
      <c r="H678" s="18" t="s">
        <v>4533</v>
      </c>
    </row>
    <row r="679" spans="1:8" x14ac:dyDescent="0.2">
      <c r="A679" s="3">
        <v>3763</v>
      </c>
      <c r="B679" s="3" t="s">
        <v>718</v>
      </c>
      <c r="C679" s="3" t="s">
        <v>718</v>
      </c>
      <c r="D679" s="3" t="s">
        <v>309</v>
      </c>
      <c r="E679" s="3" t="str">
        <v>Cheyres-Châbles</v>
      </c>
      <c r="G679" s="18">
        <v>2127</v>
      </c>
      <c r="H679" s="18" t="s">
        <v>4533</v>
      </c>
    </row>
    <row r="680" spans="1:8" x14ac:dyDescent="0.2">
      <c r="A680" s="3">
        <v>3764</v>
      </c>
      <c r="B680" s="3" t="s">
        <v>719</v>
      </c>
      <c r="C680" s="3" t="s">
        <v>718</v>
      </c>
      <c r="D680" s="3" t="s">
        <v>309</v>
      </c>
      <c r="E680" s="3" t="str">
        <v>Auboranges</v>
      </c>
      <c r="G680" s="18">
        <v>2149</v>
      </c>
      <c r="H680" s="18" t="s">
        <v>4541</v>
      </c>
    </row>
    <row r="681" spans="1:8" x14ac:dyDescent="0.2">
      <c r="A681" s="3">
        <v>3753</v>
      </c>
      <c r="B681" s="3" t="s">
        <v>720</v>
      </c>
      <c r="C681" s="3" t="s">
        <v>721</v>
      </c>
      <c r="D681" s="3" t="s">
        <v>309</v>
      </c>
      <c r="E681" s="3" t="str">
        <v>Billens-Hennens</v>
      </c>
      <c r="G681" s="18">
        <v>2206</v>
      </c>
      <c r="H681" s="18" t="s">
        <v>4541</v>
      </c>
    </row>
    <row r="682" spans="1:8" x14ac:dyDescent="0.2">
      <c r="A682" s="3">
        <v>3754</v>
      </c>
      <c r="B682" s="3" t="s">
        <v>721</v>
      </c>
      <c r="C682" s="3" t="s">
        <v>721</v>
      </c>
      <c r="D682" s="3" t="s">
        <v>309</v>
      </c>
      <c r="E682" s="3" t="str">
        <v>Chapelle (Glâne)</v>
      </c>
      <c r="G682" s="18">
        <v>2207</v>
      </c>
      <c r="H682" s="18" t="s">
        <v>4541</v>
      </c>
    </row>
    <row r="683" spans="1:8" x14ac:dyDescent="0.2">
      <c r="A683" s="3">
        <v>3755</v>
      </c>
      <c r="B683" s="3" t="s">
        <v>722</v>
      </c>
      <c r="C683" s="3" t="s">
        <v>721</v>
      </c>
      <c r="D683" s="3" t="s">
        <v>309</v>
      </c>
      <c r="E683" s="3" t="str">
        <v>Le Châtelard</v>
      </c>
      <c r="G683" s="18">
        <v>2208</v>
      </c>
      <c r="H683" s="18" t="s">
        <v>4541</v>
      </c>
    </row>
    <row r="684" spans="1:8" x14ac:dyDescent="0.2">
      <c r="A684" s="3">
        <v>3756</v>
      </c>
      <c r="B684" s="3" t="s">
        <v>723</v>
      </c>
      <c r="C684" s="3" t="s">
        <v>721</v>
      </c>
      <c r="D684" s="3" t="s">
        <v>309</v>
      </c>
      <c r="E684" s="3" t="str">
        <v>Châtonnaye</v>
      </c>
      <c r="G684" s="18">
        <v>2300</v>
      </c>
      <c r="H684" s="18" t="s">
        <v>4541</v>
      </c>
    </row>
    <row r="685" spans="1:8" x14ac:dyDescent="0.2">
      <c r="A685" s="3">
        <v>3757</v>
      </c>
      <c r="B685" s="3" t="s">
        <v>724</v>
      </c>
      <c r="C685" s="3" t="s">
        <v>721</v>
      </c>
      <c r="D685" s="3" t="s">
        <v>309</v>
      </c>
      <c r="E685" s="3" t="str">
        <v>Ecublens (FR)</v>
      </c>
      <c r="G685" s="18">
        <v>2314</v>
      </c>
      <c r="H685" s="18" t="s">
        <v>4541</v>
      </c>
    </row>
    <row r="686" spans="1:8" x14ac:dyDescent="0.2">
      <c r="A686" s="3">
        <v>3758</v>
      </c>
      <c r="B686" s="3" t="s">
        <v>725</v>
      </c>
      <c r="C686" s="3" t="s">
        <v>726</v>
      </c>
      <c r="D686" s="3" t="s">
        <v>309</v>
      </c>
      <c r="E686" s="3" t="str">
        <v>Grangettes</v>
      </c>
      <c r="G686" s="18">
        <v>2316</v>
      </c>
      <c r="H686" s="18" t="s">
        <v>4541</v>
      </c>
    </row>
    <row r="687" spans="1:8" x14ac:dyDescent="0.2">
      <c r="A687" s="3">
        <v>3762</v>
      </c>
      <c r="B687" s="3" t="s">
        <v>726</v>
      </c>
      <c r="C687" s="3" t="s">
        <v>726</v>
      </c>
      <c r="D687" s="3" t="s">
        <v>309</v>
      </c>
      <c r="E687" s="3" t="str">
        <v>Massonnens</v>
      </c>
      <c r="G687" s="18">
        <v>2318</v>
      </c>
      <c r="H687" s="18" t="s">
        <v>4541</v>
      </c>
    </row>
    <row r="688" spans="1:8" x14ac:dyDescent="0.2">
      <c r="A688" s="3">
        <v>3765</v>
      </c>
      <c r="B688" s="3" t="s">
        <v>727</v>
      </c>
      <c r="C688" s="3" t="s">
        <v>727</v>
      </c>
      <c r="D688" s="3" t="s">
        <v>309</v>
      </c>
      <c r="E688" s="3" t="str">
        <v>Mézières (FR)</v>
      </c>
      <c r="G688" s="18">
        <v>2322</v>
      </c>
      <c r="H688" s="18" t="s">
        <v>4541</v>
      </c>
    </row>
    <row r="689" spans="1:8" x14ac:dyDescent="0.2">
      <c r="A689" s="3">
        <v>3647</v>
      </c>
      <c r="B689" s="3" t="s">
        <v>728</v>
      </c>
      <c r="C689" s="3" t="s">
        <v>728</v>
      </c>
      <c r="D689" s="3" t="s">
        <v>309</v>
      </c>
      <c r="E689" s="3" t="str">
        <v>Montet (Glâne)</v>
      </c>
      <c r="G689" s="18">
        <v>2325</v>
      </c>
      <c r="H689" s="18" t="s">
        <v>4541</v>
      </c>
    </row>
    <row r="690" spans="1:8" x14ac:dyDescent="0.2">
      <c r="A690" s="3">
        <v>3646</v>
      </c>
      <c r="B690" s="3" t="s">
        <v>729</v>
      </c>
      <c r="C690" s="3" t="s">
        <v>730</v>
      </c>
      <c r="D690" s="3" t="s">
        <v>309</v>
      </c>
      <c r="E690" s="3" t="str">
        <v>Romont (FR)</v>
      </c>
      <c r="G690" s="18">
        <v>2333</v>
      </c>
      <c r="H690" s="18" t="s">
        <v>4541</v>
      </c>
    </row>
    <row r="691" spans="1:8" x14ac:dyDescent="0.2">
      <c r="A691" s="3">
        <v>3700</v>
      </c>
      <c r="B691" s="3" t="s">
        <v>730</v>
      </c>
      <c r="C691" s="3" t="s">
        <v>730</v>
      </c>
      <c r="D691" s="3" t="s">
        <v>309</v>
      </c>
      <c r="E691" s="3" t="str">
        <v>Rue</v>
      </c>
      <c r="G691" s="18">
        <v>2336</v>
      </c>
      <c r="H691" s="18" t="s">
        <v>4541</v>
      </c>
    </row>
    <row r="692" spans="1:8" x14ac:dyDescent="0.2">
      <c r="A692" s="3">
        <v>3702</v>
      </c>
      <c r="B692" s="3" t="s">
        <v>731</v>
      </c>
      <c r="C692" s="3" t="s">
        <v>730</v>
      </c>
      <c r="D692" s="3" t="s">
        <v>309</v>
      </c>
      <c r="E692" s="3" t="str">
        <v>Siviriez</v>
      </c>
      <c r="G692" s="18">
        <v>2338</v>
      </c>
      <c r="H692" s="18" t="s">
        <v>4541</v>
      </c>
    </row>
    <row r="693" spans="1:8" x14ac:dyDescent="0.2">
      <c r="A693" s="3">
        <v>3705</v>
      </c>
      <c r="B693" s="3" t="s">
        <v>732</v>
      </c>
      <c r="C693" s="3" t="s">
        <v>730</v>
      </c>
      <c r="D693" s="3" t="s">
        <v>309</v>
      </c>
      <c r="E693" s="3" t="str">
        <v>Ursy</v>
      </c>
      <c r="G693" s="18">
        <v>2340</v>
      </c>
      <c r="H693" s="18" t="s">
        <v>4541</v>
      </c>
    </row>
    <row r="694" spans="1:8" x14ac:dyDescent="0.2">
      <c r="A694" s="3">
        <v>3752</v>
      </c>
      <c r="B694" s="3" t="s">
        <v>733</v>
      </c>
      <c r="C694" s="3" t="s">
        <v>733</v>
      </c>
      <c r="D694" s="3" t="s">
        <v>309</v>
      </c>
      <c r="E694" s="3" t="str">
        <v>Vuisternens-devant-Romont</v>
      </c>
      <c r="G694" s="18">
        <v>2345</v>
      </c>
      <c r="H694" s="18" t="s">
        <v>4541</v>
      </c>
    </row>
    <row r="695" spans="1:8" x14ac:dyDescent="0.2">
      <c r="A695" s="3">
        <v>3631</v>
      </c>
      <c r="B695" s="3" t="s">
        <v>734</v>
      </c>
      <c r="C695" s="3" t="s">
        <v>735</v>
      </c>
      <c r="D695" s="3" t="s">
        <v>309</v>
      </c>
      <c r="E695" s="3" t="str">
        <v>Villorsonnens</v>
      </c>
      <c r="G695" s="18">
        <v>2350</v>
      </c>
      <c r="H695" s="18" t="s">
        <v>4541</v>
      </c>
    </row>
    <row r="696" spans="1:8" x14ac:dyDescent="0.2">
      <c r="A696" s="3">
        <v>3632</v>
      </c>
      <c r="B696" s="3" t="s">
        <v>736</v>
      </c>
      <c r="C696" s="3" t="s">
        <v>735</v>
      </c>
      <c r="D696" s="3" t="s">
        <v>309</v>
      </c>
      <c r="E696" s="3" t="str">
        <v>Torny</v>
      </c>
      <c r="G696" s="18">
        <v>2353</v>
      </c>
      <c r="H696" s="18" t="s">
        <v>4541</v>
      </c>
    </row>
    <row r="697" spans="1:8" x14ac:dyDescent="0.2">
      <c r="A697" s="3">
        <v>3632</v>
      </c>
      <c r="B697" s="3" t="s">
        <v>737</v>
      </c>
      <c r="C697" s="3" t="s">
        <v>735</v>
      </c>
      <c r="D697" s="3" t="s">
        <v>309</v>
      </c>
      <c r="E697" s="3" t="str">
        <v>Villaz</v>
      </c>
      <c r="G697" s="18">
        <v>2354</v>
      </c>
      <c r="H697" s="18" t="s">
        <v>4541</v>
      </c>
    </row>
    <row r="698" spans="1:8" x14ac:dyDescent="0.2">
      <c r="A698" s="3">
        <v>3864</v>
      </c>
      <c r="B698" s="3" t="s">
        <v>738</v>
      </c>
      <c r="C698" s="3" t="s">
        <v>738</v>
      </c>
      <c r="D698" s="3" t="s">
        <v>309</v>
      </c>
      <c r="E698" s="3" t="str">
        <v>Haut-Intyamon</v>
      </c>
      <c r="G698" s="18">
        <v>2360</v>
      </c>
      <c r="H698" s="18" t="s">
        <v>4541</v>
      </c>
    </row>
    <row r="699" spans="1:8" x14ac:dyDescent="0.2">
      <c r="A699" s="3">
        <v>6083</v>
      </c>
      <c r="B699" s="3" t="s">
        <v>739</v>
      </c>
      <c r="C699" s="3" t="s">
        <v>740</v>
      </c>
      <c r="D699" s="3" t="s">
        <v>309</v>
      </c>
      <c r="E699" s="3" t="str">
        <v>Pont-en-Ogoz</v>
      </c>
      <c r="G699" s="18">
        <v>2362</v>
      </c>
      <c r="H699" s="18" t="s">
        <v>4541</v>
      </c>
    </row>
    <row r="700" spans="1:8" x14ac:dyDescent="0.2">
      <c r="A700" s="3">
        <v>6084</v>
      </c>
      <c r="B700" s="3" t="s">
        <v>741</v>
      </c>
      <c r="C700" s="3" t="s">
        <v>740</v>
      </c>
      <c r="D700" s="3" t="s">
        <v>309</v>
      </c>
      <c r="E700" s="3" t="str">
        <v>Botterens</v>
      </c>
      <c r="G700" s="18">
        <v>2363</v>
      </c>
      <c r="H700" s="18" t="s">
        <v>4541</v>
      </c>
    </row>
    <row r="701" spans="1:8" x14ac:dyDescent="0.2">
      <c r="A701" s="3">
        <v>6085</v>
      </c>
      <c r="B701" s="3" t="s">
        <v>742</v>
      </c>
      <c r="C701" s="3" t="s">
        <v>740</v>
      </c>
      <c r="D701" s="3" t="s">
        <v>309</v>
      </c>
      <c r="E701" s="3" t="str">
        <v>Broc</v>
      </c>
      <c r="G701" s="18">
        <v>2364</v>
      </c>
      <c r="H701" s="18" t="s">
        <v>4541</v>
      </c>
    </row>
    <row r="702" spans="1:8" x14ac:dyDescent="0.2">
      <c r="A702" s="3">
        <v>6086</v>
      </c>
      <c r="B702" s="3" t="s">
        <v>743</v>
      </c>
      <c r="C702" s="3" t="s">
        <v>740</v>
      </c>
      <c r="D702" s="3" t="s">
        <v>309</v>
      </c>
      <c r="E702" s="3" t="str">
        <v>Bulle</v>
      </c>
      <c r="G702" s="18">
        <v>2400</v>
      </c>
      <c r="H702" s="18" t="s">
        <v>4541</v>
      </c>
    </row>
    <row r="703" spans="1:8" x14ac:dyDescent="0.2">
      <c r="A703" s="3">
        <v>3862</v>
      </c>
      <c r="B703" s="3" t="s">
        <v>744</v>
      </c>
      <c r="C703" s="3" t="s">
        <v>744</v>
      </c>
      <c r="D703" s="3" t="s">
        <v>309</v>
      </c>
      <c r="E703" s="3" t="str">
        <v>Châtel-sur-Montsalvens</v>
      </c>
      <c r="G703" s="18">
        <v>2405</v>
      </c>
      <c r="H703" s="18" t="s">
        <v>4541</v>
      </c>
    </row>
    <row r="704" spans="1:8" x14ac:dyDescent="0.2">
      <c r="A704" s="3">
        <v>3863</v>
      </c>
      <c r="B704" s="3" t="s">
        <v>745</v>
      </c>
      <c r="C704" s="3" t="s">
        <v>744</v>
      </c>
      <c r="D704" s="3" t="s">
        <v>309</v>
      </c>
      <c r="E704" s="3" t="str">
        <v>Corbières</v>
      </c>
      <c r="G704" s="18">
        <v>2406</v>
      </c>
      <c r="H704" s="18" t="s">
        <v>4533</v>
      </c>
    </row>
    <row r="705" spans="1:8" x14ac:dyDescent="0.2">
      <c r="A705" s="3">
        <v>3857</v>
      </c>
      <c r="B705" s="3" t="s">
        <v>746</v>
      </c>
      <c r="C705" s="3" t="s">
        <v>747</v>
      </c>
      <c r="D705" s="3" t="s">
        <v>309</v>
      </c>
      <c r="E705" s="3" t="str">
        <v>Crésuz</v>
      </c>
      <c r="G705" s="18">
        <v>2414</v>
      </c>
      <c r="H705" s="18" t="s">
        <v>4541</v>
      </c>
    </row>
    <row r="706" spans="1:8" x14ac:dyDescent="0.2">
      <c r="A706" s="3">
        <v>3860</v>
      </c>
      <c r="B706" s="3" t="s">
        <v>747</v>
      </c>
      <c r="C706" s="3" t="s">
        <v>747</v>
      </c>
      <c r="D706" s="3" t="s">
        <v>309</v>
      </c>
      <c r="E706" s="3" t="str">
        <v>Echarlens</v>
      </c>
      <c r="G706" s="18">
        <v>2416</v>
      </c>
      <c r="H706" s="18" t="s">
        <v>4541</v>
      </c>
    </row>
    <row r="707" spans="1:8" x14ac:dyDescent="0.2">
      <c r="A707" s="3">
        <v>3860</v>
      </c>
      <c r="B707" s="3" t="s">
        <v>748</v>
      </c>
      <c r="C707" s="3" t="s">
        <v>747</v>
      </c>
      <c r="D707" s="3" t="s">
        <v>309</v>
      </c>
      <c r="E707" s="3" t="str">
        <v>Grandvillard</v>
      </c>
      <c r="G707" s="18">
        <v>2502</v>
      </c>
      <c r="H707" s="18" t="s">
        <v>4537</v>
      </c>
    </row>
    <row r="708" spans="1:8" x14ac:dyDescent="0.2">
      <c r="A708" s="3">
        <v>3860</v>
      </c>
      <c r="B708" s="3" t="s">
        <v>749</v>
      </c>
      <c r="C708" s="3" t="s">
        <v>750</v>
      </c>
      <c r="D708" s="3" t="s">
        <v>309</v>
      </c>
      <c r="E708" s="3" t="str">
        <v>Gruyères</v>
      </c>
      <c r="G708" s="18">
        <v>2503</v>
      </c>
      <c r="H708" s="18" t="s">
        <v>4537</v>
      </c>
    </row>
    <row r="709" spans="1:8" x14ac:dyDescent="0.2">
      <c r="A709" s="3">
        <v>3860</v>
      </c>
      <c r="B709" s="3" t="s">
        <v>750</v>
      </c>
      <c r="C709" s="3" t="s">
        <v>750</v>
      </c>
      <c r="D709" s="3" t="s">
        <v>309</v>
      </c>
      <c r="E709" s="3" t="str">
        <v>Hauteville</v>
      </c>
      <c r="G709" s="18">
        <v>2504</v>
      </c>
      <c r="H709" s="18" t="s">
        <v>4537</v>
      </c>
    </row>
    <row r="710" spans="1:8" x14ac:dyDescent="0.2">
      <c r="A710" s="3">
        <v>3766</v>
      </c>
      <c r="B710" s="3" t="s">
        <v>751</v>
      </c>
      <c r="C710" s="3" t="s">
        <v>751</v>
      </c>
      <c r="D710" s="3" t="s">
        <v>309</v>
      </c>
      <c r="E710" s="3" t="str">
        <v>Jaun</v>
      </c>
      <c r="G710" s="18">
        <v>2505</v>
      </c>
      <c r="H710" s="18" t="s">
        <v>4537</v>
      </c>
    </row>
    <row r="711" spans="1:8" x14ac:dyDescent="0.2">
      <c r="A711" s="3">
        <v>3775</v>
      </c>
      <c r="B711" s="3" t="s">
        <v>752</v>
      </c>
      <c r="C711" s="3" t="s">
        <v>753</v>
      </c>
      <c r="D711" s="3" t="s">
        <v>309</v>
      </c>
      <c r="E711" s="3" t="str">
        <v>Marsens</v>
      </c>
      <c r="G711" s="18">
        <v>2512</v>
      </c>
      <c r="H711" s="18" t="s">
        <v>4537</v>
      </c>
    </row>
    <row r="712" spans="1:8" x14ac:dyDescent="0.2">
      <c r="A712" s="3">
        <v>3772</v>
      </c>
      <c r="B712" s="3" t="s">
        <v>754</v>
      </c>
      <c r="C712" s="3" t="s">
        <v>754</v>
      </c>
      <c r="D712" s="3" t="s">
        <v>309</v>
      </c>
      <c r="E712" s="3" t="str">
        <v>Morlon</v>
      </c>
      <c r="G712" s="18">
        <v>2513</v>
      </c>
      <c r="H712" s="18" t="s">
        <v>4537</v>
      </c>
    </row>
    <row r="713" spans="1:8" x14ac:dyDescent="0.2">
      <c r="A713" s="3">
        <v>3773</v>
      </c>
      <c r="B713" s="3" t="s">
        <v>755</v>
      </c>
      <c r="C713" s="3" t="s">
        <v>754</v>
      </c>
      <c r="D713" s="3" t="s">
        <v>309</v>
      </c>
      <c r="E713" s="3" t="str">
        <v>Le Pâquier (FR)</v>
      </c>
      <c r="G713" s="18">
        <v>2514</v>
      </c>
      <c r="H713" s="18" t="s">
        <v>4537</v>
      </c>
    </row>
    <row r="714" spans="1:8" x14ac:dyDescent="0.2">
      <c r="A714" s="3">
        <v>3770</v>
      </c>
      <c r="B714" s="3" t="s">
        <v>756</v>
      </c>
      <c r="C714" s="3" t="s">
        <v>756</v>
      </c>
      <c r="D714" s="3" t="s">
        <v>309</v>
      </c>
      <c r="E714" s="3" t="str">
        <v>Pont-la-Ville</v>
      </c>
      <c r="G714" s="18">
        <v>2515</v>
      </c>
      <c r="H714" s="18" t="s">
        <v>4537</v>
      </c>
    </row>
    <row r="715" spans="1:8" x14ac:dyDescent="0.2">
      <c r="A715" s="3">
        <v>3771</v>
      </c>
      <c r="B715" s="3" t="s">
        <v>757</v>
      </c>
      <c r="C715" s="3" t="s">
        <v>756</v>
      </c>
      <c r="D715" s="3" t="s">
        <v>309</v>
      </c>
      <c r="E715" s="3" t="str">
        <v>Riaz</v>
      </c>
      <c r="G715" s="18">
        <v>2516</v>
      </c>
      <c r="H715" s="18" t="s">
        <v>4541</v>
      </c>
    </row>
    <row r="716" spans="1:8" x14ac:dyDescent="0.2">
      <c r="A716" s="3">
        <v>3776</v>
      </c>
      <c r="B716" s="3" t="s">
        <v>758</v>
      </c>
      <c r="C716" s="3" t="s">
        <v>756</v>
      </c>
      <c r="D716" s="3" t="s">
        <v>309</v>
      </c>
      <c r="E716" s="3" t="str">
        <v>La Roche</v>
      </c>
      <c r="G716" s="18">
        <v>2517</v>
      </c>
      <c r="H716" s="18" t="s">
        <v>4541</v>
      </c>
    </row>
    <row r="717" spans="1:8" x14ac:dyDescent="0.2">
      <c r="A717" s="3">
        <v>3784</v>
      </c>
      <c r="B717" s="3" t="s">
        <v>759</v>
      </c>
      <c r="C717" s="3" t="s">
        <v>760</v>
      </c>
      <c r="D717" s="3" t="s">
        <v>309</v>
      </c>
      <c r="E717" s="3" t="str">
        <v>Sâles</v>
      </c>
      <c r="G717" s="18">
        <v>2518</v>
      </c>
      <c r="H717" s="18" t="s">
        <v>4541</v>
      </c>
    </row>
    <row r="718" spans="1:8" x14ac:dyDescent="0.2">
      <c r="A718" s="3">
        <v>3785</v>
      </c>
      <c r="B718" s="3" t="s">
        <v>761</v>
      </c>
      <c r="C718" s="3" t="s">
        <v>760</v>
      </c>
      <c r="D718" s="3" t="s">
        <v>309</v>
      </c>
      <c r="E718" s="3" t="str">
        <v>Sorens</v>
      </c>
      <c r="G718" s="18">
        <v>2520</v>
      </c>
      <c r="H718" s="18" t="s">
        <v>4537</v>
      </c>
    </row>
    <row r="719" spans="1:8" x14ac:dyDescent="0.2">
      <c r="A719" s="3">
        <v>3782</v>
      </c>
      <c r="B719" s="3" t="s">
        <v>762</v>
      </c>
      <c r="C719" s="3" t="s">
        <v>763</v>
      </c>
      <c r="D719" s="3" t="s">
        <v>309</v>
      </c>
      <c r="E719" s="3" t="str">
        <v>Vaulruz</v>
      </c>
      <c r="G719" s="18">
        <v>2523</v>
      </c>
      <c r="H719" s="18" t="s">
        <v>4537</v>
      </c>
    </row>
    <row r="720" spans="1:8" x14ac:dyDescent="0.2">
      <c r="A720" s="3">
        <v>1657</v>
      </c>
      <c r="B720" s="3" t="s">
        <v>764</v>
      </c>
      <c r="C720" s="3" t="s">
        <v>765</v>
      </c>
      <c r="D720" s="3" t="s">
        <v>309</v>
      </c>
      <c r="E720" s="3" t="str">
        <v>Vuadens</v>
      </c>
      <c r="G720" s="18">
        <v>2525</v>
      </c>
      <c r="H720" s="18" t="s">
        <v>4537</v>
      </c>
    </row>
    <row r="721" spans="1:8" x14ac:dyDescent="0.2">
      <c r="A721" s="3">
        <v>3777</v>
      </c>
      <c r="B721" s="3" t="s">
        <v>766</v>
      </c>
      <c r="C721" s="3" t="s">
        <v>765</v>
      </c>
      <c r="D721" s="3" t="s">
        <v>309</v>
      </c>
      <c r="E721" s="3" t="str">
        <v>Bas-Intyamon</v>
      </c>
      <c r="G721" s="18">
        <v>2532</v>
      </c>
      <c r="H721" s="18" t="s">
        <v>4537</v>
      </c>
    </row>
    <row r="722" spans="1:8" x14ac:dyDescent="0.2">
      <c r="A722" s="3">
        <v>3778</v>
      </c>
      <c r="B722" s="3" t="s">
        <v>767</v>
      </c>
      <c r="C722" s="3" t="s">
        <v>765</v>
      </c>
      <c r="D722" s="3" t="s">
        <v>309</v>
      </c>
      <c r="E722" s="3" t="str">
        <v>Val-de-Charmey</v>
      </c>
      <c r="G722" s="18">
        <v>2533</v>
      </c>
      <c r="H722" s="18" t="s">
        <v>4537</v>
      </c>
    </row>
    <row r="723" spans="1:8" x14ac:dyDescent="0.2">
      <c r="A723" s="3">
        <v>3780</v>
      </c>
      <c r="B723" s="3" t="s">
        <v>768</v>
      </c>
      <c r="C723" s="3" t="s">
        <v>765</v>
      </c>
      <c r="D723" s="3" t="s">
        <v>309</v>
      </c>
      <c r="E723" s="3" t="str">
        <v>Autigny</v>
      </c>
      <c r="G723" s="18">
        <v>2534</v>
      </c>
      <c r="H723" s="18" t="s">
        <v>4541</v>
      </c>
    </row>
    <row r="724" spans="1:8" x14ac:dyDescent="0.2">
      <c r="A724" s="3">
        <v>3781</v>
      </c>
      <c r="B724" s="3" t="s">
        <v>769</v>
      </c>
      <c r="C724" s="3" t="s">
        <v>765</v>
      </c>
      <c r="D724" s="3" t="s">
        <v>309</v>
      </c>
      <c r="E724" s="3" t="str">
        <v>Avry</v>
      </c>
      <c r="G724" s="18">
        <v>2535</v>
      </c>
      <c r="H724" s="18" t="s">
        <v>4541</v>
      </c>
    </row>
    <row r="725" spans="1:8" x14ac:dyDescent="0.2">
      <c r="A725" s="3">
        <v>3783</v>
      </c>
      <c r="B725" s="3" t="s">
        <v>770</v>
      </c>
      <c r="C725" s="3" t="s">
        <v>765</v>
      </c>
      <c r="D725" s="3" t="s">
        <v>309</v>
      </c>
      <c r="E725" s="3" t="str">
        <v>Belfaux</v>
      </c>
      <c r="G725" s="18">
        <v>2536</v>
      </c>
      <c r="H725" s="18" t="s">
        <v>4541</v>
      </c>
    </row>
    <row r="726" spans="1:8" x14ac:dyDescent="0.2">
      <c r="A726" s="3">
        <v>3792</v>
      </c>
      <c r="B726" s="3" t="s">
        <v>765</v>
      </c>
      <c r="C726" s="3" t="s">
        <v>765</v>
      </c>
      <c r="D726" s="3" t="s">
        <v>309</v>
      </c>
      <c r="E726" s="3" t="str">
        <v>Chénens</v>
      </c>
      <c r="G726" s="18">
        <v>2537</v>
      </c>
      <c r="H726" s="18" t="s">
        <v>4542</v>
      </c>
    </row>
    <row r="727" spans="1:8" x14ac:dyDescent="0.2">
      <c r="A727" s="3">
        <v>1738</v>
      </c>
      <c r="B727" s="3" t="s">
        <v>771</v>
      </c>
      <c r="C727" s="3" t="s">
        <v>772</v>
      </c>
      <c r="D727" s="3" t="s">
        <v>309</v>
      </c>
      <c r="E727" s="3" t="str">
        <v>Corminboeuf</v>
      </c>
      <c r="G727" s="18">
        <v>2538</v>
      </c>
      <c r="H727" s="18" t="s">
        <v>4537</v>
      </c>
    </row>
    <row r="728" spans="1:8" x14ac:dyDescent="0.2">
      <c r="A728" s="3">
        <v>3156</v>
      </c>
      <c r="B728" s="3" t="s">
        <v>773</v>
      </c>
      <c r="C728" s="3" t="s">
        <v>772</v>
      </c>
      <c r="D728" s="3" t="s">
        <v>309</v>
      </c>
      <c r="E728" s="3" t="str">
        <v>Cottens (FR)</v>
      </c>
      <c r="G728" s="18">
        <v>2540</v>
      </c>
      <c r="H728" s="18" t="s">
        <v>4537</v>
      </c>
    </row>
    <row r="729" spans="1:8" x14ac:dyDescent="0.2">
      <c r="A729" s="3">
        <v>3158</v>
      </c>
      <c r="B729" s="3" t="s">
        <v>772</v>
      </c>
      <c r="C729" s="3" t="s">
        <v>772</v>
      </c>
      <c r="D729" s="3" t="s">
        <v>309</v>
      </c>
      <c r="E729" s="3" t="str">
        <v>Ferpicloz</v>
      </c>
      <c r="G729" s="18">
        <v>2542</v>
      </c>
      <c r="H729" s="18" t="s">
        <v>4537</v>
      </c>
    </row>
    <row r="730" spans="1:8" x14ac:dyDescent="0.2">
      <c r="A730" s="3">
        <v>3159</v>
      </c>
      <c r="B730" s="3" t="s">
        <v>774</v>
      </c>
      <c r="C730" s="3" t="s">
        <v>772</v>
      </c>
      <c r="D730" s="3" t="s">
        <v>309</v>
      </c>
      <c r="E730" s="3" t="str">
        <v>Fribourg</v>
      </c>
      <c r="G730" s="18">
        <v>2543</v>
      </c>
      <c r="H730" s="18" t="s">
        <v>4537</v>
      </c>
    </row>
    <row r="731" spans="1:8" x14ac:dyDescent="0.2">
      <c r="A731" s="3">
        <v>3153</v>
      </c>
      <c r="B731" s="3" t="s">
        <v>775</v>
      </c>
      <c r="C731" s="3" t="s">
        <v>776</v>
      </c>
      <c r="D731" s="3" t="s">
        <v>309</v>
      </c>
      <c r="E731" s="3" t="str">
        <v>Givisiez</v>
      </c>
      <c r="G731" s="18">
        <v>2544</v>
      </c>
      <c r="H731" s="18" t="s">
        <v>4537</v>
      </c>
    </row>
    <row r="732" spans="1:8" x14ac:dyDescent="0.2">
      <c r="A732" s="3">
        <v>3154</v>
      </c>
      <c r="B732" s="3" t="s">
        <v>777</v>
      </c>
      <c r="C732" s="3" t="s">
        <v>776</v>
      </c>
      <c r="D732" s="3" t="s">
        <v>309</v>
      </c>
      <c r="E732" s="3" t="str">
        <v>Granges-Paccot</v>
      </c>
      <c r="G732" s="18">
        <v>2545</v>
      </c>
      <c r="H732" s="18" t="s">
        <v>4537</v>
      </c>
    </row>
    <row r="733" spans="1:8" x14ac:dyDescent="0.2">
      <c r="A733" s="3">
        <v>3148</v>
      </c>
      <c r="B733" s="3" t="s">
        <v>778</v>
      </c>
      <c r="C733" s="3" t="s">
        <v>779</v>
      </c>
      <c r="D733" s="3" t="s">
        <v>309</v>
      </c>
      <c r="E733" s="3" t="str">
        <v>Grolley</v>
      </c>
      <c r="G733" s="18">
        <v>2552</v>
      </c>
      <c r="H733" s="18" t="s">
        <v>4537</v>
      </c>
    </row>
    <row r="734" spans="1:8" x14ac:dyDescent="0.2">
      <c r="A734" s="3">
        <v>3150</v>
      </c>
      <c r="B734" s="3" t="s">
        <v>779</v>
      </c>
      <c r="C734" s="3" t="s">
        <v>779</v>
      </c>
      <c r="D734" s="3" t="s">
        <v>309</v>
      </c>
      <c r="E734" s="3" t="str">
        <v>Marly</v>
      </c>
      <c r="G734" s="18">
        <v>2553</v>
      </c>
      <c r="H734" s="18" t="s">
        <v>4537</v>
      </c>
    </row>
    <row r="735" spans="1:8" x14ac:dyDescent="0.2">
      <c r="A735" s="3">
        <v>3152</v>
      </c>
      <c r="B735" s="3" t="s">
        <v>780</v>
      </c>
      <c r="C735" s="3" t="s">
        <v>779</v>
      </c>
      <c r="D735" s="3" t="s">
        <v>309</v>
      </c>
      <c r="E735" s="3" t="str">
        <v>Matran</v>
      </c>
      <c r="G735" s="18">
        <v>2554</v>
      </c>
      <c r="H735" s="18" t="s">
        <v>4537</v>
      </c>
    </row>
    <row r="736" spans="1:8" x14ac:dyDescent="0.2">
      <c r="A736" s="3">
        <v>3157</v>
      </c>
      <c r="B736" s="3" t="s">
        <v>781</v>
      </c>
      <c r="C736" s="3" t="s">
        <v>779</v>
      </c>
      <c r="D736" s="3" t="s">
        <v>309</v>
      </c>
      <c r="E736" s="3" t="str">
        <v>Neyruz (FR)</v>
      </c>
      <c r="G736" s="18">
        <v>2555</v>
      </c>
      <c r="H736" s="18" t="s">
        <v>4537</v>
      </c>
    </row>
    <row r="737" spans="1:8" x14ac:dyDescent="0.2">
      <c r="A737" s="3">
        <v>3183</v>
      </c>
      <c r="B737" s="3" t="s">
        <v>782</v>
      </c>
      <c r="C737" s="3" t="s">
        <v>779</v>
      </c>
      <c r="D737" s="3" t="s">
        <v>309</v>
      </c>
      <c r="E737" s="3" t="str">
        <v>Pierrafortscha</v>
      </c>
      <c r="G737" s="18">
        <v>2556</v>
      </c>
      <c r="H737" s="18" t="s">
        <v>4537</v>
      </c>
    </row>
    <row r="738" spans="1:8" x14ac:dyDescent="0.2">
      <c r="A738" s="3">
        <v>3123</v>
      </c>
      <c r="B738" s="3" t="s">
        <v>783</v>
      </c>
      <c r="C738" s="3" t="s">
        <v>783</v>
      </c>
      <c r="D738" s="3" t="s">
        <v>309</v>
      </c>
      <c r="E738" s="3" t="str">
        <v>Ponthaux</v>
      </c>
      <c r="G738" s="18">
        <v>2557</v>
      </c>
      <c r="H738" s="18" t="s">
        <v>4537</v>
      </c>
    </row>
    <row r="739" spans="1:8" x14ac:dyDescent="0.2">
      <c r="A739" s="3">
        <v>3124</v>
      </c>
      <c r="B739" s="3" t="s">
        <v>784</v>
      </c>
      <c r="C739" s="3" t="s">
        <v>783</v>
      </c>
      <c r="D739" s="3" t="s">
        <v>309</v>
      </c>
      <c r="E739" s="3" t="str">
        <v>Le Mouret</v>
      </c>
      <c r="G739" s="18">
        <v>2558</v>
      </c>
      <c r="H739" s="18" t="s">
        <v>4537</v>
      </c>
    </row>
    <row r="740" spans="1:8" x14ac:dyDescent="0.2">
      <c r="A740" s="3">
        <v>3664</v>
      </c>
      <c r="B740" s="3" t="s">
        <v>785</v>
      </c>
      <c r="C740" s="3" t="s">
        <v>785</v>
      </c>
      <c r="D740" s="3" t="s">
        <v>309</v>
      </c>
      <c r="E740" s="3" t="str">
        <v>Treyvaux</v>
      </c>
      <c r="G740" s="18">
        <v>2560</v>
      </c>
      <c r="H740" s="18" t="s">
        <v>4537</v>
      </c>
    </row>
    <row r="741" spans="1:8" x14ac:dyDescent="0.2">
      <c r="A741" s="3">
        <v>3115</v>
      </c>
      <c r="B741" s="3" t="s">
        <v>786</v>
      </c>
      <c r="C741" s="3" t="s">
        <v>786</v>
      </c>
      <c r="D741" s="3" t="s">
        <v>309</v>
      </c>
      <c r="E741" s="3" t="str">
        <v>Villars-sur-Glâne</v>
      </c>
      <c r="G741" s="18">
        <v>2562</v>
      </c>
      <c r="H741" s="18" t="s">
        <v>4537</v>
      </c>
    </row>
    <row r="742" spans="1:8" x14ac:dyDescent="0.2">
      <c r="A742" s="3">
        <v>3663</v>
      </c>
      <c r="B742" s="3" t="s">
        <v>787</v>
      </c>
      <c r="C742" s="3" t="s">
        <v>787</v>
      </c>
      <c r="D742" s="3" t="s">
        <v>309</v>
      </c>
      <c r="E742" s="3" t="str">
        <v>Villarsel-sur-Marly</v>
      </c>
      <c r="G742" s="18">
        <v>2563</v>
      </c>
      <c r="H742" s="18" t="s">
        <v>4537</v>
      </c>
    </row>
    <row r="743" spans="1:8" x14ac:dyDescent="0.2">
      <c r="A743" s="3">
        <v>3629</v>
      </c>
      <c r="B743" s="3" t="s">
        <v>788</v>
      </c>
      <c r="C743" s="3" t="s">
        <v>788</v>
      </c>
      <c r="D743" s="3" t="s">
        <v>309</v>
      </c>
      <c r="E743" s="3" t="str">
        <v>Hauterive (FR)</v>
      </c>
      <c r="G743" s="18">
        <v>2564</v>
      </c>
      <c r="H743" s="18" t="s">
        <v>4537</v>
      </c>
    </row>
    <row r="744" spans="1:8" x14ac:dyDescent="0.2">
      <c r="A744" s="3">
        <v>3126</v>
      </c>
      <c r="B744" s="3" t="s">
        <v>789</v>
      </c>
      <c r="C744" s="3" t="s">
        <v>789</v>
      </c>
      <c r="D744" s="3" t="s">
        <v>309</v>
      </c>
      <c r="E744" s="3" t="str">
        <v>La Brillaz</v>
      </c>
      <c r="G744" s="18">
        <v>2565</v>
      </c>
      <c r="H744" s="18" t="s">
        <v>4537</v>
      </c>
    </row>
    <row r="745" spans="1:8" x14ac:dyDescent="0.2">
      <c r="A745" s="3">
        <v>3122</v>
      </c>
      <c r="B745" s="3" t="s">
        <v>790</v>
      </c>
      <c r="C745" s="3" t="s">
        <v>790</v>
      </c>
      <c r="D745" s="3" t="s">
        <v>309</v>
      </c>
      <c r="E745" s="3" t="str">
        <v>La Sonnaz</v>
      </c>
      <c r="G745" s="18">
        <v>2572</v>
      </c>
      <c r="H745" s="18" t="s">
        <v>4537</v>
      </c>
    </row>
    <row r="746" spans="1:8" x14ac:dyDescent="0.2">
      <c r="A746" s="3">
        <v>3116</v>
      </c>
      <c r="B746" s="3" t="s">
        <v>791</v>
      </c>
      <c r="C746" s="3" t="s">
        <v>792</v>
      </c>
      <c r="D746" s="3" t="s">
        <v>309</v>
      </c>
      <c r="E746" s="3" t="str">
        <v>Gibloux</v>
      </c>
      <c r="G746" s="18">
        <v>2575</v>
      </c>
      <c r="H746" s="18" t="s">
        <v>4537</v>
      </c>
    </row>
    <row r="747" spans="1:8" x14ac:dyDescent="0.2">
      <c r="A747" s="3">
        <v>3116</v>
      </c>
      <c r="B747" s="3" t="s">
        <v>793</v>
      </c>
      <c r="C747" s="3" t="s">
        <v>792</v>
      </c>
      <c r="D747" s="3" t="s">
        <v>309</v>
      </c>
      <c r="E747" s="3" t="str">
        <v>Prez</v>
      </c>
      <c r="G747" s="18">
        <v>2576</v>
      </c>
      <c r="H747" s="18" t="s">
        <v>4537</v>
      </c>
    </row>
    <row r="748" spans="1:8" x14ac:dyDescent="0.2">
      <c r="A748" s="3">
        <v>3116</v>
      </c>
      <c r="B748" s="3" t="s">
        <v>794</v>
      </c>
      <c r="C748" s="3" t="s">
        <v>792</v>
      </c>
      <c r="D748" s="3" t="s">
        <v>309</v>
      </c>
      <c r="E748" s="3" t="str">
        <v>Bois-d'Amont</v>
      </c>
      <c r="G748" s="18">
        <v>2577</v>
      </c>
      <c r="H748" s="18" t="s">
        <v>4537</v>
      </c>
    </row>
    <row r="749" spans="1:8" x14ac:dyDescent="0.2">
      <c r="A749" s="3">
        <v>3126</v>
      </c>
      <c r="B749" s="3" t="s">
        <v>795</v>
      </c>
      <c r="C749" s="3" t="s">
        <v>792</v>
      </c>
      <c r="D749" s="3" t="s">
        <v>309</v>
      </c>
      <c r="E749" s="3" t="str">
        <v>Courgevaux</v>
      </c>
      <c r="G749" s="18">
        <v>2603</v>
      </c>
      <c r="H749" s="18" t="s">
        <v>4541</v>
      </c>
    </row>
    <row r="750" spans="1:8" x14ac:dyDescent="0.2">
      <c r="A750" s="3">
        <v>3087</v>
      </c>
      <c r="B750" s="3" t="s">
        <v>796</v>
      </c>
      <c r="C750" s="3" t="s">
        <v>796</v>
      </c>
      <c r="D750" s="3" t="s">
        <v>309</v>
      </c>
      <c r="E750" s="3" t="str">
        <v>Courtepin</v>
      </c>
      <c r="G750" s="18">
        <v>2604</v>
      </c>
      <c r="H750" s="18" t="s">
        <v>4541</v>
      </c>
    </row>
    <row r="751" spans="1:8" x14ac:dyDescent="0.2">
      <c r="A751" s="3">
        <v>3099</v>
      </c>
      <c r="B751" s="3" t="s">
        <v>797</v>
      </c>
      <c r="C751" s="3" t="s">
        <v>798</v>
      </c>
      <c r="D751" s="3" t="s">
        <v>309</v>
      </c>
      <c r="E751" s="3" t="str">
        <v>Cressier (FR)</v>
      </c>
      <c r="G751" s="18">
        <v>2605</v>
      </c>
      <c r="H751" s="18" t="s">
        <v>4541</v>
      </c>
    </row>
    <row r="752" spans="1:8" x14ac:dyDescent="0.2">
      <c r="A752" s="3">
        <v>3128</v>
      </c>
      <c r="B752" s="3" t="s">
        <v>799</v>
      </c>
      <c r="C752" s="3" t="s">
        <v>798</v>
      </c>
      <c r="D752" s="3" t="s">
        <v>309</v>
      </c>
      <c r="E752" s="3" t="str">
        <v>Fräschels</v>
      </c>
      <c r="G752" s="18">
        <v>2606</v>
      </c>
      <c r="H752" s="18" t="s">
        <v>4541</v>
      </c>
    </row>
    <row r="753" spans="1:8" x14ac:dyDescent="0.2">
      <c r="A753" s="3">
        <v>3132</v>
      </c>
      <c r="B753" s="3" t="s">
        <v>798</v>
      </c>
      <c r="C753" s="3" t="s">
        <v>798</v>
      </c>
      <c r="D753" s="3" t="s">
        <v>309</v>
      </c>
      <c r="E753" s="3" t="str">
        <v>Greng</v>
      </c>
      <c r="G753" s="18">
        <v>2607</v>
      </c>
      <c r="H753" s="18" t="s">
        <v>4541</v>
      </c>
    </row>
    <row r="754" spans="1:8" x14ac:dyDescent="0.2">
      <c r="A754" s="3">
        <v>3088</v>
      </c>
      <c r="B754" s="3" t="s">
        <v>800</v>
      </c>
      <c r="C754" s="3" t="s">
        <v>800</v>
      </c>
      <c r="D754" s="3" t="s">
        <v>309</v>
      </c>
      <c r="E754" s="3" t="str">
        <v>Gurmels</v>
      </c>
      <c r="G754" s="18">
        <v>2608</v>
      </c>
      <c r="H754" s="18" t="s">
        <v>4541</v>
      </c>
    </row>
    <row r="755" spans="1:8" x14ac:dyDescent="0.2">
      <c r="A755" s="3">
        <v>3088</v>
      </c>
      <c r="B755" s="3" t="s">
        <v>801</v>
      </c>
      <c r="C755" s="3" t="s">
        <v>800</v>
      </c>
      <c r="D755" s="3" t="s">
        <v>309</v>
      </c>
      <c r="E755" s="3" t="str">
        <v>Kerzers</v>
      </c>
      <c r="G755" s="18">
        <v>2610</v>
      </c>
      <c r="H755" s="18" t="s">
        <v>4541</v>
      </c>
    </row>
    <row r="756" spans="1:8" x14ac:dyDescent="0.2">
      <c r="A756" s="3">
        <v>3089</v>
      </c>
      <c r="B756" s="3" t="s">
        <v>802</v>
      </c>
      <c r="C756" s="3" t="s">
        <v>800</v>
      </c>
      <c r="D756" s="3" t="s">
        <v>309</v>
      </c>
      <c r="E756" s="3" t="str">
        <v>Kleinbösingen</v>
      </c>
      <c r="G756" s="18">
        <v>2612</v>
      </c>
      <c r="H756" s="18" t="s">
        <v>4541</v>
      </c>
    </row>
    <row r="757" spans="1:8" x14ac:dyDescent="0.2">
      <c r="A757" s="3">
        <v>3155</v>
      </c>
      <c r="B757" s="3" t="s">
        <v>803</v>
      </c>
      <c r="C757" s="3" t="s">
        <v>800</v>
      </c>
      <c r="D757" s="3" t="s">
        <v>309</v>
      </c>
      <c r="E757" s="3" t="str">
        <v>Meyriez</v>
      </c>
      <c r="G757" s="18">
        <v>2613</v>
      </c>
      <c r="H757" s="18" t="s">
        <v>4541</v>
      </c>
    </row>
    <row r="758" spans="1:8" x14ac:dyDescent="0.2">
      <c r="A758" s="3">
        <v>3662</v>
      </c>
      <c r="B758" s="3" t="s">
        <v>804</v>
      </c>
      <c r="C758" s="3" t="s">
        <v>804</v>
      </c>
      <c r="D758" s="3" t="s">
        <v>309</v>
      </c>
      <c r="E758" s="3" t="str">
        <v>Misery-Courtion</v>
      </c>
      <c r="G758" s="18">
        <v>2615</v>
      </c>
      <c r="H758" s="18" t="s">
        <v>4541</v>
      </c>
    </row>
    <row r="759" spans="1:8" x14ac:dyDescent="0.2">
      <c r="A759" s="3">
        <v>3125</v>
      </c>
      <c r="B759" s="3" t="s">
        <v>805</v>
      </c>
      <c r="C759" s="3" t="s">
        <v>805</v>
      </c>
      <c r="D759" s="3" t="s">
        <v>309</v>
      </c>
      <c r="E759" s="3" t="str">
        <v>Muntelier</v>
      </c>
      <c r="G759" s="18">
        <v>2616</v>
      </c>
      <c r="H759" s="18" t="s">
        <v>4541</v>
      </c>
    </row>
    <row r="760" spans="1:8" x14ac:dyDescent="0.2">
      <c r="A760" s="3">
        <v>3628</v>
      </c>
      <c r="B760" s="3" t="s">
        <v>806</v>
      </c>
      <c r="C760" s="3" t="s">
        <v>806</v>
      </c>
      <c r="D760" s="3" t="s">
        <v>309</v>
      </c>
      <c r="E760" s="3" t="str">
        <v>Murten</v>
      </c>
      <c r="G760" s="18">
        <v>2710</v>
      </c>
      <c r="H760" s="18" t="s">
        <v>4541</v>
      </c>
    </row>
    <row r="761" spans="1:8" x14ac:dyDescent="0.2">
      <c r="A761" s="3">
        <v>3665</v>
      </c>
      <c r="B761" s="3" t="s">
        <v>807</v>
      </c>
      <c r="C761" s="3" t="s">
        <v>807</v>
      </c>
      <c r="D761" s="3" t="s">
        <v>309</v>
      </c>
      <c r="E761" s="3" t="str">
        <v>Ried bei Kerzers</v>
      </c>
      <c r="G761" s="18">
        <v>2712</v>
      </c>
      <c r="H761" s="18" t="s">
        <v>4541</v>
      </c>
    </row>
    <row r="762" spans="1:8" x14ac:dyDescent="0.2">
      <c r="A762" s="3">
        <v>3086</v>
      </c>
      <c r="B762" s="3" t="s">
        <v>808</v>
      </c>
      <c r="C762" s="3" t="s">
        <v>809</v>
      </c>
      <c r="D762" s="3" t="s">
        <v>309</v>
      </c>
      <c r="E762" s="3" t="str">
        <v>Ulmiz</v>
      </c>
      <c r="G762" s="18">
        <v>2713</v>
      </c>
      <c r="H762" s="18" t="s">
        <v>4541</v>
      </c>
    </row>
    <row r="763" spans="1:8" x14ac:dyDescent="0.2">
      <c r="A763" s="3">
        <v>3086</v>
      </c>
      <c r="B763" s="3" t="s">
        <v>810</v>
      </c>
      <c r="C763" s="3" t="s">
        <v>809</v>
      </c>
      <c r="D763" s="3" t="s">
        <v>309</v>
      </c>
      <c r="E763" s="3" t="str">
        <v>Mont-Vully</v>
      </c>
      <c r="G763" s="18">
        <v>2714</v>
      </c>
      <c r="H763" s="18" t="s">
        <v>4541</v>
      </c>
    </row>
    <row r="764" spans="1:8" x14ac:dyDescent="0.2">
      <c r="A764" s="3">
        <v>3127</v>
      </c>
      <c r="B764" s="3" t="s">
        <v>811</v>
      </c>
      <c r="C764" s="3" t="s">
        <v>812</v>
      </c>
      <c r="D764" s="3" t="s">
        <v>309</v>
      </c>
      <c r="E764" s="3" t="str">
        <v>Brünisried</v>
      </c>
      <c r="G764" s="18">
        <v>2715</v>
      </c>
      <c r="H764" s="18" t="s">
        <v>4541</v>
      </c>
    </row>
    <row r="765" spans="1:8" x14ac:dyDescent="0.2">
      <c r="A765" s="3">
        <v>3127</v>
      </c>
      <c r="B765" s="3" t="s">
        <v>813</v>
      </c>
      <c r="C765" s="3" t="s">
        <v>812</v>
      </c>
      <c r="D765" s="3" t="s">
        <v>309</v>
      </c>
      <c r="E765" s="3" t="str">
        <v>Düdingen</v>
      </c>
      <c r="G765" s="18">
        <v>2716</v>
      </c>
      <c r="H765" s="18" t="s">
        <v>4541</v>
      </c>
    </row>
    <row r="766" spans="1:8" x14ac:dyDescent="0.2">
      <c r="A766" s="3">
        <v>3128</v>
      </c>
      <c r="B766" s="3" t="s">
        <v>814</v>
      </c>
      <c r="C766" s="3" t="s">
        <v>812</v>
      </c>
      <c r="D766" s="3" t="s">
        <v>309</v>
      </c>
      <c r="E766" s="3" t="str">
        <v>Giffers</v>
      </c>
      <c r="G766" s="18">
        <v>2717</v>
      </c>
      <c r="H766" s="18" t="s">
        <v>4541</v>
      </c>
    </row>
    <row r="767" spans="1:8" x14ac:dyDescent="0.2">
      <c r="A767" s="3">
        <v>3536</v>
      </c>
      <c r="B767" s="3" t="s">
        <v>815</v>
      </c>
      <c r="C767" s="3" t="s">
        <v>816</v>
      </c>
      <c r="D767" s="3" t="s">
        <v>309</v>
      </c>
      <c r="E767" s="3" t="str">
        <v>Bösingen</v>
      </c>
      <c r="G767" s="18">
        <v>2718</v>
      </c>
      <c r="H767" s="18" t="s">
        <v>4541</v>
      </c>
    </row>
    <row r="768" spans="1:8" x14ac:dyDescent="0.2">
      <c r="A768" s="3">
        <v>3537</v>
      </c>
      <c r="B768" s="3" t="s">
        <v>816</v>
      </c>
      <c r="C768" s="3" t="s">
        <v>816</v>
      </c>
      <c r="D768" s="3" t="s">
        <v>309</v>
      </c>
      <c r="E768" s="3" t="str">
        <v>Heitenried</v>
      </c>
      <c r="G768" s="18">
        <v>2720</v>
      </c>
      <c r="H768" s="18" t="s">
        <v>4541</v>
      </c>
    </row>
    <row r="769" spans="1:8" x14ac:dyDescent="0.2">
      <c r="A769" s="3">
        <v>3550</v>
      </c>
      <c r="B769" s="3" t="s">
        <v>817</v>
      </c>
      <c r="C769" s="3" t="s">
        <v>817</v>
      </c>
      <c r="D769" s="3" t="s">
        <v>309</v>
      </c>
      <c r="E769" s="3" t="str">
        <v>Plaffeien</v>
      </c>
      <c r="G769" s="18">
        <v>2722</v>
      </c>
      <c r="H769" s="18" t="s">
        <v>4541</v>
      </c>
    </row>
    <row r="770" spans="1:8" x14ac:dyDescent="0.2">
      <c r="A770" s="3">
        <v>3551</v>
      </c>
      <c r="B770" s="3" t="s">
        <v>818</v>
      </c>
      <c r="C770" s="3" t="s">
        <v>817</v>
      </c>
      <c r="D770" s="3" t="s">
        <v>309</v>
      </c>
      <c r="E770" s="3" t="str">
        <v>Plasselb</v>
      </c>
      <c r="G770" s="18">
        <v>2723</v>
      </c>
      <c r="H770" s="18" t="s">
        <v>4541</v>
      </c>
    </row>
    <row r="771" spans="1:8" x14ac:dyDescent="0.2">
      <c r="A771" s="3">
        <v>3552</v>
      </c>
      <c r="B771" s="3" t="s">
        <v>819</v>
      </c>
      <c r="C771" s="3" t="s">
        <v>817</v>
      </c>
      <c r="D771" s="3" t="s">
        <v>309</v>
      </c>
      <c r="E771" s="3" t="str">
        <v>Rechthalten</v>
      </c>
      <c r="G771" s="18">
        <v>2732</v>
      </c>
      <c r="H771" s="18" t="s">
        <v>4541</v>
      </c>
    </row>
    <row r="772" spans="1:8" x14ac:dyDescent="0.2">
      <c r="A772" s="3">
        <v>3553</v>
      </c>
      <c r="B772" s="3" t="s">
        <v>820</v>
      </c>
      <c r="C772" s="3" t="s">
        <v>817</v>
      </c>
      <c r="D772" s="3" t="s">
        <v>309</v>
      </c>
      <c r="E772" s="3" t="str">
        <v>St. Silvester</v>
      </c>
      <c r="G772" s="18">
        <v>2733</v>
      </c>
      <c r="H772" s="18" t="s">
        <v>4542</v>
      </c>
    </row>
    <row r="773" spans="1:8" x14ac:dyDescent="0.2">
      <c r="A773" s="3">
        <v>3438</v>
      </c>
      <c r="B773" s="3" t="s">
        <v>821</v>
      </c>
      <c r="C773" s="3" t="s">
        <v>821</v>
      </c>
      <c r="D773" s="3" t="s">
        <v>309</v>
      </c>
      <c r="E773" s="3" t="str">
        <v>St. Ursen</v>
      </c>
      <c r="G773" s="18">
        <v>2735</v>
      </c>
      <c r="H773" s="18" t="s">
        <v>4542</v>
      </c>
    </row>
    <row r="774" spans="1:8" x14ac:dyDescent="0.2">
      <c r="A774" s="3">
        <v>3543</v>
      </c>
      <c r="B774" s="3" t="s">
        <v>822</v>
      </c>
      <c r="C774" s="3" t="s">
        <v>821</v>
      </c>
      <c r="D774" s="3" t="s">
        <v>309</v>
      </c>
      <c r="E774" s="3" t="str">
        <v>Schmitten (FR)</v>
      </c>
      <c r="G774" s="18">
        <v>2736</v>
      </c>
      <c r="H774" s="18" t="s">
        <v>4542</v>
      </c>
    </row>
    <row r="775" spans="1:8" x14ac:dyDescent="0.2">
      <c r="A775" s="3">
        <v>3538</v>
      </c>
      <c r="B775" s="3" t="s">
        <v>823</v>
      </c>
      <c r="C775" s="3" t="s">
        <v>823</v>
      </c>
      <c r="D775" s="3" t="s">
        <v>309</v>
      </c>
      <c r="E775" s="3" t="str">
        <v>Tafers</v>
      </c>
      <c r="G775" s="18">
        <v>2738</v>
      </c>
      <c r="H775" s="18" t="s">
        <v>4542</v>
      </c>
    </row>
    <row r="776" spans="1:8" x14ac:dyDescent="0.2">
      <c r="A776" s="3">
        <v>3433</v>
      </c>
      <c r="B776" s="3" t="s">
        <v>824</v>
      </c>
      <c r="C776" s="3" t="s">
        <v>825</v>
      </c>
      <c r="D776" s="3" t="s">
        <v>309</v>
      </c>
      <c r="E776" s="3" t="str">
        <v>Tentlingen</v>
      </c>
      <c r="G776" s="18">
        <v>2740</v>
      </c>
      <c r="H776" s="18" t="s">
        <v>4542</v>
      </c>
    </row>
    <row r="777" spans="1:8" x14ac:dyDescent="0.2">
      <c r="A777" s="3">
        <v>3436</v>
      </c>
      <c r="B777" s="3" t="s">
        <v>826</v>
      </c>
      <c r="C777" s="3" t="s">
        <v>825</v>
      </c>
      <c r="D777" s="3" t="s">
        <v>309</v>
      </c>
      <c r="E777" s="3" t="str">
        <v>Ueberstorf</v>
      </c>
      <c r="G777" s="18">
        <v>2742</v>
      </c>
      <c r="H777" s="18" t="s">
        <v>4542</v>
      </c>
    </row>
    <row r="778" spans="1:8" x14ac:dyDescent="0.2">
      <c r="A778" s="3">
        <v>3437</v>
      </c>
      <c r="B778" s="3" t="s">
        <v>825</v>
      </c>
      <c r="C778" s="3" t="s">
        <v>825</v>
      </c>
      <c r="D778" s="3" t="s">
        <v>309</v>
      </c>
      <c r="E778" s="3" t="str">
        <v>Wünnewil-Flamatt</v>
      </c>
      <c r="G778" s="18">
        <v>2743</v>
      </c>
      <c r="H778" s="18" t="s">
        <v>4542</v>
      </c>
    </row>
    <row r="779" spans="1:8" x14ac:dyDescent="0.2">
      <c r="A779" s="3">
        <v>6197</v>
      </c>
      <c r="B779" s="3" t="s">
        <v>827</v>
      </c>
      <c r="C779" s="3" t="s">
        <v>827</v>
      </c>
      <c r="D779" s="3" t="s">
        <v>309</v>
      </c>
      <c r="E779" s="3" t="str">
        <v>Attalens</v>
      </c>
      <c r="G779" s="18">
        <v>2744</v>
      </c>
      <c r="H779" s="18" t="s">
        <v>4542</v>
      </c>
    </row>
    <row r="780" spans="1:8" x14ac:dyDescent="0.2">
      <c r="A780" s="3">
        <v>3534</v>
      </c>
      <c r="B780" s="3" t="s">
        <v>828</v>
      </c>
      <c r="C780" s="3" t="s">
        <v>828</v>
      </c>
      <c r="D780" s="3" t="s">
        <v>309</v>
      </c>
      <c r="E780" s="3" t="str">
        <v>Bossonnens</v>
      </c>
      <c r="G780" s="18">
        <v>2745</v>
      </c>
      <c r="H780" s="18" t="s">
        <v>4542</v>
      </c>
    </row>
    <row r="781" spans="1:8" x14ac:dyDescent="0.2">
      <c r="A781" s="3">
        <v>3535</v>
      </c>
      <c r="B781" s="3" t="s">
        <v>829</v>
      </c>
      <c r="C781" s="3" t="s">
        <v>828</v>
      </c>
      <c r="D781" s="3" t="s">
        <v>309</v>
      </c>
      <c r="E781" s="3" t="str">
        <v>Châtel-Saint-Denis</v>
      </c>
      <c r="G781" s="18">
        <v>2746</v>
      </c>
      <c r="H781" s="18" t="s">
        <v>4542</v>
      </c>
    </row>
    <row r="782" spans="1:8" x14ac:dyDescent="0.2">
      <c r="A782" s="3">
        <v>3556</v>
      </c>
      <c r="B782" s="3" t="s">
        <v>830</v>
      </c>
      <c r="C782" s="3" t="s">
        <v>830</v>
      </c>
      <c r="D782" s="3" t="s">
        <v>309</v>
      </c>
      <c r="E782" s="3" t="str">
        <v>Granges (Veveyse)</v>
      </c>
      <c r="G782" s="18">
        <v>2747</v>
      </c>
      <c r="H782" s="18" t="s">
        <v>4542</v>
      </c>
    </row>
    <row r="783" spans="1:8" x14ac:dyDescent="0.2">
      <c r="A783" s="3">
        <v>3557</v>
      </c>
      <c r="B783" s="3" t="s">
        <v>831</v>
      </c>
      <c r="C783" s="3" t="s">
        <v>830</v>
      </c>
      <c r="D783" s="3" t="s">
        <v>309</v>
      </c>
      <c r="E783" s="3" t="str">
        <v>Remaufens</v>
      </c>
      <c r="G783" s="18">
        <v>2748</v>
      </c>
      <c r="H783" s="18" t="s">
        <v>4541</v>
      </c>
    </row>
    <row r="784" spans="1:8" x14ac:dyDescent="0.2">
      <c r="A784" s="3">
        <v>3555</v>
      </c>
      <c r="B784" s="3" t="s">
        <v>832</v>
      </c>
      <c r="C784" s="3" t="s">
        <v>832</v>
      </c>
      <c r="D784" s="3" t="s">
        <v>309</v>
      </c>
      <c r="E784" s="3" t="str">
        <v>Saint-Martin (FR)</v>
      </c>
      <c r="G784" s="18">
        <v>2762</v>
      </c>
      <c r="H784" s="18" t="s">
        <v>4542</v>
      </c>
    </row>
    <row r="785" spans="1:8" x14ac:dyDescent="0.2">
      <c r="A785" s="3">
        <v>3633</v>
      </c>
      <c r="B785" s="3" t="s">
        <v>833</v>
      </c>
      <c r="C785" s="3" t="s">
        <v>833</v>
      </c>
      <c r="D785" s="3" t="s">
        <v>309</v>
      </c>
      <c r="E785" s="3" t="str">
        <v>Semsales</v>
      </c>
      <c r="G785" s="18">
        <v>2800</v>
      </c>
      <c r="H785" s="18" t="s">
        <v>4542</v>
      </c>
    </row>
    <row r="786" spans="1:8" x14ac:dyDescent="0.2">
      <c r="A786" s="3">
        <v>3638</v>
      </c>
      <c r="B786" s="3" t="s">
        <v>834</v>
      </c>
      <c r="C786" s="3" t="s">
        <v>834</v>
      </c>
      <c r="D786" s="3" t="s">
        <v>309</v>
      </c>
      <c r="E786" s="3" t="str">
        <v>Le Flon</v>
      </c>
      <c r="G786" s="18">
        <v>2802</v>
      </c>
      <c r="H786" s="18" t="s">
        <v>4542</v>
      </c>
    </row>
    <row r="787" spans="1:8" x14ac:dyDescent="0.2">
      <c r="A787" s="3">
        <v>3615</v>
      </c>
      <c r="B787" s="3" t="s">
        <v>835</v>
      </c>
      <c r="C787" s="3" t="s">
        <v>836</v>
      </c>
      <c r="D787" s="3" t="s">
        <v>309</v>
      </c>
      <c r="E787" s="3" t="str">
        <v>La Verrerie</v>
      </c>
      <c r="G787" s="18">
        <v>2803</v>
      </c>
      <c r="H787" s="18" t="s">
        <v>4542</v>
      </c>
    </row>
    <row r="788" spans="1:8" x14ac:dyDescent="0.2">
      <c r="A788" s="3">
        <v>3619</v>
      </c>
      <c r="B788" s="3" t="s">
        <v>837</v>
      </c>
      <c r="C788" s="3" t="s">
        <v>837</v>
      </c>
      <c r="D788" s="3" t="s">
        <v>309</v>
      </c>
      <c r="E788" s="3" t="str">
        <v>Egerkingen</v>
      </c>
      <c r="G788" s="18">
        <v>2805</v>
      </c>
      <c r="H788" s="18" t="s">
        <v>4542</v>
      </c>
    </row>
    <row r="789" spans="1:8" x14ac:dyDescent="0.2">
      <c r="A789" s="3">
        <v>3617</v>
      </c>
      <c r="B789" s="3" t="s">
        <v>838</v>
      </c>
      <c r="C789" s="3" t="s">
        <v>839</v>
      </c>
      <c r="D789" s="3" t="s">
        <v>309</v>
      </c>
      <c r="E789" s="3" t="str">
        <v>Härkingen</v>
      </c>
      <c r="G789" s="18">
        <v>2806</v>
      </c>
      <c r="H789" s="18" t="s">
        <v>4542</v>
      </c>
    </row>
    <row r="790" spans="1:8" x14ac:dyDescent="0.2">
      <c r="A790" s="3">
        <v>3625</v>
      </c>
      <c r="B790" s="3" t="s">
        <v>840</v>
      </c>
      <c r="C790" s="3" t="s">
        <v>840</v>
      </c>
      <c r="D790" s="3" t="s">
        <v>309</v>
      </c>
      <c r="E790" s="3" t="str">
        <v>Kestenholz</v>
      </c>
      <c r="G790" s="18">
        <v>2807</v>
      </c>
      <c r="H790" s="18" t="s">
        <v>4543</v>
      </c>
    </row>
    <row r="791" spans="1:8" x14ac:dyDescent="0.2">
      <c r="A791" s="3">
        <v>3627</v>
      </c>
      <c r="B791" s="3" t="s">
        <v>841</v>
      </c>
      <c r="C791" s="3" t="s">
        <v>841</v>
      </c>
      <c r="D791" s="3" t="s">
        <v>309</v>
      </c>
      <c r="E791" s="3" t="str">
        <v>Neuendorf</v>
      </c>
      <c r="G791" s="18">
        <v>2812</v>
      </c>
      <c r="H791" s="18" t="s">
        <v>4543</v>
      </c>
    </row>
    <row r="792" spans="1:8" x14ac:dyDescent="0.2">
      <c r="A792" s="3">
        <v>3626</v>
      </c>
      <c r="B792" s="3" t="s">
        <v>842</v>
      </c>
      <c r="C792" s="3" t="s">
        <v>843</v>
      </c>
      <c r="D792" s="3" t="s">
        <v>309</v>
      </c>
      <c r="E792" s="3" t="str">
        <v>Niederbuchsiten</v>
      </c>
      <c r="G792" s="18">
        <v>2813</v>
      </c>
      <c r="H792" s="18" t="s">
        <v>4543</v>
      </c>
    </row>
    <row r="793" spans="1:8" x14ac:dyDescent="0.2">
      <c r="A793" s="3">
        <v>3652</v>
      </c>
      <c r="B793" s="3" t="s">
        <v>843</v>
      </c>
      <c r="C793" s="3" t="s">
        <v>843</v>
      </c>
      <c r="D793" s="3" t="s">
        <v>309</v>
      </c>
      <c r="E793" s="3" t="str">
        <v>Oberbuchsiten</v>
      </c>
      <c r="G793" s="18">
        <v>2814</v>
      </c>
      <c r="H793" s="18" t="s">
        <v>4543</v>
      </c>
    </row>
    <row r="794" spans="1:8" x14ac:dyDescent="0.2">
      <c r="A794" s="3">
        <v>3622</v>
      </c>
      <c r="B794" s="3" t="s">
        <v>844</v>
      </c>
      <c r="C794" s="3" t="s">
        <v>845</v>
      </c>
      <c r="D794" s="3" t="s">
        <v>309</v>
      </c>
      <c r="E794" s="3" t="str">
        <v>Oensingen</v>
      </c>
      <c r="G794" s="18">
        <v>2822</v>
      </c>
      <c r="H794" s="18" t="s">
        <v>4542</v>
      </c>
    </row>
    <row r="795" spans="1:8" x14ac:dyDescent="0.2">
      <c r="A795" s="3">
        <v>3623</v>
      </c>
      <c r="B795" s="3" t="s">
        <v>846</v>
      </c>
      <c r="C795" s="3" t="s">
        <v>847</v>
      </c>
      <c r="D795" s="3" t="s">
        <v>309</v>
      </c>
      <c r="E795" s="3" t="str">
        <v>Wolfwil</v>
      </c>
      <c r="G795" s="18">
        <v>2823</v>
      </c>
      <c r="H795" s="18" t="s">
        <v>4542</v>
      </c>
    </row>
    <row r="796" spans="1:8" x14ac:dyDescent="0.2">
      <c r="A796" s="3">
        <v>3623</v>
      </c>
      <c r="B796" s="3" t="s">
        <v>848</v>
      </c>
      <c r="C796" s="3" t="s">
        <v>847</v>
      </c>
      <c r="D796" s="3" t="s">
        <v>309</v>
      </c>
      <c r="E796" s="3" t="str">
        <v>Aedermannsdorf</v>
      </c>
      <c r="G796" s="18">
        <v>2824</v>
      </c>
      <c r="H796" s="18" t="s">
        <v>4542</v>
      </c>
    </row>
    <row r="797" spans="1:8" x14ac:dyDescent="0.2">
      <c r="A797" s="3">
        <v>3653</v>
      </c>
      <c r="B797" s="3" t="s">
        <v>849</v>
      </c>
      <c r="C797" s="3" t="s">
        <v>849</v>
      </c>
      <c r="D797" s="3" t="s">
        <v>309</v>
      </c>
      <c r="E797" s="3" t="str">
        <v>Balsthal</v>
      </c>
      <c r="G797" s="18">
        <v>2825</v>
      </c>
      <c r="H797" s="18" t="s">
        <v>4542</v>
      </c>
    </row>
    <row r="798" spans="1:8" x14ac:dyDescent="0.2">
      <c r="A798" s="3">
        <v>3638</v>
      </c>
      <c r="B798" s="3" t="s">
        <v>850</v>
      </c>
      <c r="C798" s="3" t="s">
        <v>850</v>
      </c>
      <c r="D798" s="3" t="s">
        <v>309</v>
      </c>
      <c r="E798" s="3" t="str">
        <v>Herbetswil</v>
      </c>
      <c r="G798" s="18">
        <v>2826</v>
      </c>
      <c r="H798" s="18" t="s">
        <v>4542</v>
      </c>
    </row>
    <row r="799" spans="1:8" x14ac:dyDescent="0.2">
      <c r="A799" s="3">
        <v>3654</v>
      </c>
      <c r="B799" s="3" t="s">
        <v>851</v>
      </c>
      <c r="C799" s="3" t="s">
        <v>852</v>
      </c>
      <c r="D799" s="3" t="s">
        <v>309</v>
      </c>
      <c r="E799" s="3" t="str">
        <v>Holderbank (SO)</v>
      </c>
      <c r="G799" s="18">
        <v>2827</v>
      </c>
      <c r="H799" s="18" t="s">
        <v>4542</v>
      </c>
    </row>
    <row r="800" spans="1:8" x14ac:dyDescent="0.2">
      <c r="A800" s="3">
        <v>3655</v>
      </c>
      <c r="B800" s="3" t="s">
        <v>852</v>
      </c>
      <c r="C800" s="3" t="s">
        <v>852</v>
      </c>
      <c r="D800" s="3" t="s">
        <v>309</v>
      </c>
      <c r="E800" s="3" t="str">
        <v>Laupersdorf</v>
      </c>
      <c r="G800" s="18">
        <v>2828</v>
      </c>
      <c r="H800" s="18" t="s">
        <v>4542</v>
      </c>
    </row>
    <row r="801" spans="1:8" x14ac:dyDescent="0.2">
      <c r="A801" s="3">
        <v>3656</v>
      </c>
      <c r="B801" s="3" t="s">
        <v>853</v>
      </c>
      <c r="C801" s="3" t="s">
        <v>852</v>
      </c>
      <c r="D801" s="3" t="s">
        <v>309</v>
      </c>
      <c r="E801" s="3" t="str">
        <v>Matzendorf</v>
      </c>
      <c r="G801" s="18">
        <v>2829</v>
      </c>
      <c r="H801" s="18" t="s">
        <v>4542</v>
      </c>
    </row>
    <row r="802" spans="1:8" x14ac:dyDescent="0.2">
      <c r="A802" s="3">
        <v>3656</v>
      </c>
      <c r="B802" s="3" t="s">
        <v>854</v>
      </c>
      <c r="C802" s="3" t="s">
        <v>852</v>
      </c>
      <c r="D802" s="3" t="s">
        <v>309</v>
      </c>
      <c r="E802" s="3" t="str">
        <v>Mümliswil-Ramiswil</v>
      </c>
      <c r="G802" s="18">
        <v>2830</v>
      </c>
      <c r="H802" s="18" t="s">
        <v>4542</v>
      </c>
    </row>
    <row r="803" spans="1:8" x14ac:dyDescent="0.2">
      <c r="A803" s="3">
        <v>3656</v>
      </c>
      <c r="B803" s="3" t="s">
        <v>855</v>
      </c>
      <c r="C803" s="3" t="s">
        <v>852</v>
      </c>
      <c r="D803" s="3" t="s">
        <v>309</v>
      </c>
      <c r="E803" s="3" t="str">
        <v>Welschenrohr-Gänsbrunnen</v>
      </c>
      <c r="G803" s="18">
        <v>2832</v>
      </c>
      <c r="H803" s="18" t="s">
        <v>4542</v>
      </c>
    </row>
    <row r="804" spans="1:8" x14ac:dyDescent="0.2">
      <c r="A804" s="3">
        <v>3657</v>
      </c>
      <c r="B804" s="3" t="s">
        <v>856</v>
      </c>
      <c r="C804" s="3" t="s">
        <v>852</v>
      </c>
      <c r="D804" s="3" t="s">
        <v>309</v>
      </c>
      <c r="E804" s="3" t="str">
        <v>Biezwil</v>
      </c>
      <c r="G804" s="18">
        <v>2842</v>
      </c>
      <c r="H804" s="18" t="s">
        <v>4542</v>
      </c>
    </row>
    <row r="805" spans="1:8" x14ac:dyDescent="0.2">
      <c r="A805" s="3">
        <v>3658</v>
      </c>
      <c r="B805" s="3" t="s">
        <v>857</v>
      </c>
      <c r="C805" s="3" t="s">
        <v>852</v>
      </c>
      <c r="D805" s="3" t="s">
        <v>309</v>
      </c>
      <c r="E805" s="3" t="str">
        <v>Lüterkofen-Ichertswil</v>
      </c>
      <c r="G805" s="18">
        <v>2843</v>
      </c>
      <c r="H805" s="18" t="s">
        <v>4542</v>
      </c>
    </row>
    <row r="806" spans="1:8" x14ac:dyDescent="0.2">
      <c r="A806" s="3">
        <v>3612</v>
      </c>
      <c r="B806" s="3" t="s">
        <v>858</v>
      </c>
      <c r="C806" s="3" t="s">
        <v>858</v>
      </c>
      <c r="D806" s="3" t="s">
        <v>309</v>
      </c>
      <c r="E806" s="3" t="str">
        <v>Lüterswil-Gächliwil</v>
      </c>
      <c r="G806" s="18">
        <v>2852</v>
      </c>
      <c r="H806" s="18" t="s">
        <v>4542</v>
      </c>
    </row>
    <row r="807" spans="1:8" x14ac:dyDescent="0.2">
      <c r="A807" s="3">
        <v>3613</v>
      </c>
      <c r="B807" s="3" t="s">
        <v>858</v>
      </c>
      <c r="C807" s="3" t="s">
        <v>858</v>
      </c>
      <c r="D807" s="3" t="s">
        <v>309</v>
      </c>
      <c r="E807" s="3" t="str">
        <v>Messen</v>
      </c>
      <c r="G807" s="18">
        <v>2853</v>
      </c>
      <c r="H807" s="18" t="s">
        <v>4542</v>
      </c>
    </row>
    <row r="808" spans="1:8" x14ac:dyDescent="0.2">
      <c r="A808" s="3">
        <v>3624</v>
      </c>
      <c r="B808" s="3" t="s">
        <v>859</v>
      </c>
      <c r="C808" s="3" t="s">
        <v>858</v>
      </c>
      <c r="D808" s="3" t="s">
        <v>309</v>
      </c>
      <c r="E808" s="3" t="str">
        <v>Schnottwil</v>
      </c>
      <c r="G808" s="18">
        <v>2854</v>
      </c>
      <c r="H808" s="18" t="s">
        <v>4542</v>
      </c>
    </row>
    <row r="809" spans="1:8" x14ac:dyDescent="0.2">
      <c r="A809" s="3">
        <v>3623</v>
      </c>
      <c r="B809" s="3" t="s">
        <v>860</v>
      </c>
      <c r="C809" s="3" t="s">
        <v>861</v>
      </c>
      <c r="D809" s="3" t="s">
        <v>309</v>
      </c>
      <c r="E809" s="3" t="str">
        <v>Unterramsern</v>
      </c>
      <c r="G809" s="18">
        <v>2855</v>
      </c>
      <c r="H809" s="18" t="s">
        <v>4542</v>
      </c>
    </row>
    <row r="810" spans="1:8" x14ac:dyDescent="0.2">
      <c r="A810" s="3">
        <v>3634</v>
      </c>
      <c r="B810" s="3" t="s">
        <v>862</v>
      </c>
      <c r="C810" s="3" t="s">
        <v>862</v>
      </c>
      <c r="D810" s="3" t="s">
        <v>309</v>
      </c>
      <c r="E810" s="3" t="str">
        <v>Lüsslingen-Nennigkofen</v>
      </c>
      <c r="G810" s="18">
        <v>2856</v>
      </c>
      <c r="H810" s="18" t="s">
        <v>4542</v>
      </c>
    </row>
    <row r="811" spans="1:8" x14ac:dyDescent="0.2">
      <c r="A811" s="3">
        <v>3600</v>
      </c>
      <c r="B811" s="3" t="s">
        <v>863</v>
      </c>
      <c r="C811" s="3" t="s">
        <v>863</v>
      </c>
      <c r="D811" s="3" t="s">
        <v>309</v>
      </c>
      <c r="E811" s="3" t="str">
        <v>Buchegg</v>
      </c>
      <c r="G811" s="18">
        <v>2857</v>
      </c>
      <c r="H811" s="18" t="s">
        <v>4542</v>
      </c>
    </row>
    <row r="812" spans="1:8" x14ac:dyDescent="0.2">
      <c r="A812" s="3">
        <v>3603</v>
      </c>
      <c r="B812" s="3" t="s">
        <v>863</v>
      </c>
      <c r="C812" s="3" t="s">
        <v>863</v>
      </c>
      <c r="D812" s="3" t="s">
        <v>309</v>
      </c>
      <c r="E812" s="3" t="str">
        <v>Bättwil</v>
      </c>
      <c r="G812" s="18">
        <v>2863</v>
      </c>
      <c r="H812" s="18" t="s">
        <v>4542</v>
      </c>
    </row>
    <row r="813" spans="1:8" x14ac:dyDescent="0.2">
      <c r="A813" s="3">
        <v>3604</v>
      </c>
      <c r="B813" s="3" t="s">
        <v>863</v>
      </c>
      <c r="C813" s="3" t="s">
        <v>863</v>
      </c>
      <c r="D813" s="3" t="s">
        <v>309</v>
      </c>
      <c r="E813" s="3" t="str">
        <v>Büren (SO)</v>
      </c>
      <c r="G813" s="18">
        <v>2864</v>
      </c>
      <c r="H813" s="18" t="s">
        <v>4542</v>
      </c>
    </row>
    <row r="814" spans="1:8" x14ac:dyDescent="0.2">
      <c r="A814" s="3">
        <v>3608</v>
      </c>
      <c r="B814" s="3" t="s">
        <v>863</v>
      </c>
      <c r="C814" s="3" t="s">
        <v>863</v>
      </c>
      <c r="D814" s="3" t="s">
        <v>309</v>
      </c>
      <c r="E814" s="3" t="str">
        <v>Dornach</v>
      </c>
      <c r="G814" s="18">
        <v>2873</v>
      </c>
      <c r="H814" s="18" t="s">
        <v>4541</v>
      </c>
    </row>
    <row r="815" spans="1:8" x14ac:dyDescent="0.2">
      <c r="A815" s="3">
        <v>3624</v>
      </c>
      <c r="B815" s="3" t="s">
        <v>864</v>
      </c>
      <c r="C815" s="3" t="s">
        <v>863</v>
      </c>
      <c r="D815" s="3" t="s">
        <v>309</v>
      </c>
      <c r="E815" s="3" t="str">
        <v>Gempen</v>
      </c>
      <c r="G815" s="18">
        <v>2882</v>
      </c>
      <c r="H815" s="18" t="s">
        <v>4542</v>
      </c>
    </row>
    <row r="816" spans="1:8" x14ac:dyDescent="0.2">
      <c r="A816" s="3">
        <v>3645</v>
      </c>
      <c r="B816" s="3" t="s">
        <v>865</v>
      </c>
      <c r="C816" s="3" t="s">
        <v>863</v>
      </c>
      <c r="D816" s="3" t="s">
        <v>309</v>
      </c>
      <c r="E816" s="3" t="str">
        <v>Hochwald</v>
      </c>
      <c r="G816" s="18">
        <v>2883</v>
      </c>
      <c r="H816" s="18" t="s">
        <v>4541</v>
      </c>
    </row>
    <row r="817" spans="1:8" x14ac:dyDescent="0.2">
      <c r="A817" s="3">
        <v>3635</v>
      </c>
      <c r="B817" s="3" t="s">
        <v>866</v>
      </c>
      <c r="C817" s="3" t="s">
        <v>866</v>
      </c>
      <c r="D817" s="3" t="s">
        <v>309</v>
      </c>
      <c r="E817" s="3" t="str">
        <v>Hofstetten-Flüh</v>
      </c>
      <c r="G817" s="18">
        <v>2884</v>
      </c>
      <c r="H817" s="18" t="s">
        <v>4541</v>
      </c>
    </row>
    <row r="818" spans="1:8" x14ac:dyDescent="0.2">
      <c r="A818" s="3">
        <v>3661</v>
      </c>
      <c r="B818" s="3" t="s">
        <v>867</v>
      </c>
      <c r="C818" s="3" t="s">
        <v>867</v>
      </c>
      <c r="D818" s="3" t="s">
        <v>309</v>
      </c>
      <c r="E818" s="3" t="str">
        <v>Metzerlen-Mariastein</v>
      </c>
      <c r="G818" s="18">
        <v>2885</v>
      </c>
      <c r="H818" s="18" t="s">
        <v>4541</v>
      </c>
    </row>
    <row r="819" spans="1:8" x14ac:dyDescent="0.2">
      <c r="A819" s="3">
        <v>3614</v>
      </c>
      <c r="B819" s="3" t="s">
        <v>868</v>
      </c>
      <c r="C819" s="3" t="s">
        <v>868</v>
      </c>
      <c r="D819" s="3" t="s">
        <v>309</v>
      </c>
      <c r="E819" s="3" t="str">
        <v>Nuglar-St. Pantaleon</v>
      </c>
      <c r="G819" s="18">
        <v>2886</v>
      </c>
      <c r="H819" s="18" t="s">
        <v>4541</v>
      </c>
    </row>
    <row r="820" spans="1:8" x14ac:dyDescent="0.2">
      <c r="A820" s="3">
        <v>3616</v>
      </c>
      <c r="B820" s="3" t="s">
        <v>869</v>
      </c>
      <c r="C820" s="3" t="s">
        <v>868</v>
      </c>
      <c r="D820" s="3" t="s">
        <v>309</v>
      </c>
      <c r="E820" s="3" t="str">
        <v>Rodersdorf</v>
      </c>
      <c r="G820" s="18">
        <v>2887</v>
      </c>
      <c r="H820" s="18" t="s">
        <v>4541</v>
      </c>
    </row>
    <row r="821" spans="1:8" x14ac:dyDescent="0.2">
      <c r="A821" s="3">
        <v>3618</v>
      </c>
      <c r="B821" s="3" t="s">
        <v>870</v>
      </c>
      <c r="C821" s="3" t="s">
        <v>871</v>
      </c>
      <c r="D821" s="3" t="s">
        <v>309</v>
      </c>
      <c r="E821" s="3" t="str">
        <v>Seewen</v>
      </c>
      <c r="G821" s="18">
        <v>2888</v>
      </c>
      <c r="H821" s="18" t="s">
        <v>4541</v>
      </c>
    </row>
    <row r="822" spans="1:8" x14ac:dyDescent="0.2">
      <c r="A822" s="3">
        <v>3645</v>
      </c>
      <c r="B822" s="3" t="s">
        <v>872</v>
      </c>
      <c r="C822" s="3" t="s">
        <v>872</v>
      </c>
      <c r="D822" s="3" t="s">
        <v>309</v>
      </c>
      <c r="E822" s="3" t="str">
        <v>Witterswil</v>
      </c>
      <c r="G822" s="18">
        <v>2889</v>
      </c>
      <c r="H822" s="18" t="s">
        <v>4541</v>
      </c>
    </row>
    <row r="823" spans="1:8" x14ac:dyDescent="0.2">
      <c r="A823" s="3">
        <v>3636</v>
      </c>
      <c r="B823" s="3" t="s">
        <v>873</v>
      </c>
      <c r="C823" s="3" t="s">
        <v>874</v>
      </c>
      <c r="D823" s="3" t="s">
        <v>309</v>
      </c>
      <c r="E823" s="3" t="str">
        <v>Hauenstein-Ifenthal</v>
      </c>
      <c r="G823" s="18">
        <v>2900</v>
      </c>
      <c r="H823" s="18" t="s">
        <v>4543</v>
      </c>
    </row>
    <row r="824" spans="1:8" x14ac:dyDescent="0.2">
      <c r="A824" s="3">
        <v>3636</v>
      </c>
      <c r="B824" s="3" t="s">
        <v>875</v>
      </c>
      <c r="C824" s="3" t="s">
        <v>874</v>
      </c>
      <c r="D824" s="3" t="s">
        <v>309</v>
      </c>
      <c r="E824" s="3" t="str">
        <v>Kienberg</v>
      </c>
      <c r="G824" s="18">
        <v>2902</v>
      </c>
      <c r="H824" s="18" t="s">
        <v>4543</v>
      </c>
    </row>
    <row r="825" spans="1:8" x14ac:dyDescent="0.2">
      <c r="A825" s="3">
        <v>3416</v>
      </c>
      <c r="B825" s="3" t="s">
        <v>876</v>
      </c>
      <c r="C825" s="3" t="s">
        <v>876</v>
      </c>
      <c r="D825" s="3" t="s">
        <v>309</v>
      </c>
      <c r="E825" s="3" t="str">
        <v>Lostorf</v>
      </c>
      <c r="G825" s="18">
        <v>2903</v>
      </c>
      <c r="H825" s="18" t="s">
        <v>4543</v>
      </c>
    </row>
    <row r="826" spans="1:8" x14ac:dyDescent="0.2">
      <c r="A826" s="3">
        <v>3462</v>
      </c>
      <c r="B826" s="3" t="s">
        <v>877</v>
      </c>
      <c r="C826" s="3" t="s">
        <v>876</v>
      </c>
      <c r="D826" s="3" t="s">
        <v>309</v>
      </c>
      <c r="E826" s="3" t="str">
        <v>Niedergösgen</v>
      </c>
      <c r="G826" s="18">
        <v>2904</v>
      </c>
      <c r="H826" s="18" t="s">
        <v>4543</v>
      </c>
    </row>
    <row r="827" spans="1:8" x14ac:dyDescent="0.2">
      <c r="A827" s="3">
        <v>3463</v>
      </c>
      <c r="B827" s="3" t="s">
        <v>878</v>
      </c>
      <c r="C827" s="3" t="s">
        <v>876</v>
      </c>
      <c r="D827" s="3" t="s">
        <v>309</v>
      </c>
      <c r="E827" s="3" t="str">
        <v>Obergösgen</v>
      </c>
      <c r="G827" s="18">
        <v>2905</v>
      </c>
      <c r="H827" s="18" t="s">
        <v>4543</v>
      </c>
    </row>
    <row r="828" spans="1:8" x14ac:dyDescent="0.2">
      <c r="A828" s="3">
        <v>3465</v>
      </c>
      <c r="B828" s="3" t="s">
        <v>879</v>
      </c>
      <c r="C828" s="3" t="s">
        <v>879</v>
      </c>
      <c r="D828" s="3" t="s">
        <v>309</v>
      </c>
      <c r="E828" s="3" t="str">
        <v>Stüsslingen</v>
      </c>
      <c r="G828" s="18">
        <v>2906</v>
      </c>
      <c r="H828" s="18" t="s">
        <v>4543</v>
      </c>
    </row>
    <row r="829" spans="1:8" x14ac:dyDescent="0.2">
      <c r="A829" s="3">
        <v>4952</v>
      </c>
      <c r="B829" s="3" t="s">
        <v>880</v>
      </c>
      <c r="C829" s="3" t="s">
        <v>880</v>
      </c>
      <c r="D829" s="3" t="s">
        <v>309</v>
      </c>
      <c r="E829" s="3" t="str">
        <v>Trimbach</v>
      </c>
      <c r="G829" s="18">
        <v>2907</v>
      </c>
      <c r="H829" s="18" t="s">
        <v>4543</v>
      </c>
    </row>
    <row r="830" spans="1:8" x14ac:dyDescent="0.2">
      <c r="A830" s="3">
        <v>4950</v>
      </c>
      <c r="B830" s="3" t="s">
        <v>881</v>
      </c>
      <c r="C830" s="3" t="s">
        <v>881</v>
      </c>
      <c r="D830" s="3" t="s">
        <v>309</v>
      </c>
      <c r="E830" s="3" t="str">
        <v>Winznau</v>
      </c>
      <c r="G830" s="18">
        <v>2908</v>
      </c>
      <c r="H830" s="18" t="s">
        <v>4543</v>
      </c>
    </row>
    <row r="831" spans="1:8" x14ac:dyDescent="0.2">
      <c r="A831" s="3">
        <v>4953</v>
      </c>
      <c r="B831" s="3" t="s">
        <v>882</v>
      </c>
      <c r="C831" s="3" t="s">
        <v>881</v>
      </c>
      <c r="D831" s="3" t="s">
        <v>309</v>
      </c>
      <c r="E831" s="3" t="str">
        <v>Wisen (SO)</v>
      </c>
      <c r="G831" s="18">
        <v>2912</v>
      </c>
      <c r="H831" s="18" t="s">
        <v>4543</v>
      </c>
    </row>
    <row r="832" spans="1:8" x14ac:dyDescent="0.2">
      <c r="A832" s="3">
        <v>3432</v>
      </c>
      <c r="B832" s="3" t="s">
        <v>883</v>
      </c>
      <c r="C832" s="3" t="s">
        <v>884</v>
      </c>
      <c r="D832" s="3" t="s">
        <v>309</v>
      </c>
      <c r="E832" s="3" t="str">
        <v>Erlinsbach (SO)</v>
      </c>
      <c r="G832" s="18">
        <v>2914</v>
      </c>
      <c r="H832" s="18" t="s">
        <v>4543</v>
      </c>
    </row>
    <row r="833" spans="1:8" x14ac:dyDescent="0.2">
      <c r="A833" s="3">
        <v>3435</v>
      </c>
      <c r="B833" s="3" t="s">
        <v>885</v>
      </c>
      <c r="C833" s="3" t="s">
        <v>884</v>
      </c>
      <c r="D833" s="3" t="s">
        <v>309</v>
      </c>
      <c r="E833" s="3" t="str">
        <v>Aeschi (SO)</v>
      </c>
      <c r="G833" s="18">
        <v>2915</v>
      </c>
      <c r="H833" s="18" t="s">
        <v>4543</v>
      </c>
    </row>
    <row r="834" spans="1:8" x14ac:dyDescent="0.2">
      <c r="A834" s="3">
        <v>3439</v>
      </c>
      <c r="B834" s="3" t="s">
        <v>886</v>
      </c>
      <c r="C834" s="3" t="s">
        <v>884</v>
      </c>
      <c r="D834" s="3" t="s">
        <v>309</v>
      </c>
      <c r="E834" s="3" t="str">
        <v>Biberist</v>
      </c>
      <c r="G834" s="18">
        <v>2916</v>
      </c>
      <c r="H834" s="18" t="s">
        <v>4543</v>
      </c>
    </row>
    <row r="835" spans="1:8" x14ac:dyDescent="0.2">
      <c r="A835" s="3">
        <v>3452</v>
      </c>
      <c r="B835" s="3" t="s">
        <v>887</v>
      </c>
      <c r="C835" s="3" t="s">
        <v>884</v>
      </c>
      <c r="D835" s="3" t="s">
        <v>309</v>
      </c>
      <c r="E835" s="3" t="str">
        <v>Bolken</v>
      </c>
      <c r="G835" s="18">
        <v>2922</v>
      </c>
      <c r="H835" s="18" t="s">
        <v>4543</v>
      </c>
    </row>
    <row r="836" spans="1:8" x14ac:dyDescent="0.2">
      <c r="A836" s="3">
        <v>3415</v>
      </c>
      <c r="B836" s="3" t="s">
        <v>888</v>
      </c>
      <c r="C836" s="3" t="s">
        <v>889</v>
      </c>
      <c r="D836" s="3" t="s">
        <v>309</v>
      </c>
      <c r="E836" s="3" t="str">
        <v>Deitingen</v>
      </c>
      <c r="G836" s="18">
        <v>2923</v>
      </c>
      <c r="H836" s="18" t="s">
        <v>4543</v>
      </c>
    </row>
    <row r="837" spans="1:8" x14ac:dyDescent="0.2">
      <c r="A837" s="3">
        <v>3417</v>
      </c>
      <c r="B837" s="3" t="s">
        <v>889</v>
      </c>
      <c r="C837" s="3" t="s">
        <v>889</v>
      </c>
      <c r="D837" s="3" t="s">
        <v>309</v>
      </c>
      <c r="E837" s="3" t="str">
        <v>Derendingen</v>
      </c>
      <c r="G837" s="18">
        <v>2924</v>
      </c>
      <c r="H837" s="18" t="s">
        <v>4543</v>
      </c>
    </row>
    <row r="838" spans="1:8" x14ac:dyDescent="0.2">
      <c r="A838" s="3">
        <v>3418</v>
      </c>
      <c r="B838" s="3" t="s">
        <v>890</v>
      </c>
      <c r="C838" s="3" t="s">
        <v>889</v>
      </c>
      <c r="D838" s="3" t="s">
        <v>309</v>
      </c>
      <c r="E838" s="3" t="str">
        <v>Etziken</v>
      </c>
      <c r="G838" s="18">
        <v>2925</v>
      </c>
      <c r="H838" s="18" t="s">
        <v>4543</v>
      </c>
    </row>
    <row r="839" spans="1:8" x14ac:dyDescent="0.2">
      <c r="A839" s="3">
        <v>3454</v>
      </c>
      <c r="B839" s="3" t="s">
        <v>891</v>
      </c>
      <c r="C839" s="3" t="s">
        <v>891</v>
      </c>
      <c r="D839" s="3" t="s">
        <v>309</v>
      </c>
      <c r="E839" s="3" t="str">
        <v>Gerlafingen</v>
      </c>
      <c r="G839" s="18">
        <v>2926</v>
      </c>
      <c r="H839" s="18" t="s">
        <v>4543</v>
      </c>
    </row>
    <row r="840" spans="1:8" x14ac:dyDescent="0.2">
      <c r="A840" s="3">
        <v>3455</v>
      </c>
      <c r="B840" s="3" t="s">
        <v>892</v>
      </c>
      <c r="C840" s="3" t="s">
        <v>891</v>
      </c>
      <c r="D840" s="3" t="s">
        <v>309</v>
      </c>
      <c r="E840" s="3" t="str">
        <v>Halten</v>
      </c>
      <c r="G840" s="18">
        <v>2932</v>
      </c>
      <c r="H840" s="18" t="s">
        <v>4543</v>
      </c>
    </row>
    <row r="841" spans="1:8" x14ac:dyDescent="0.2">
      <c r="A841" s="3">
        <v>3457</v>
      </c>
      <c r="B841" s="3" t="s">
        <v>893</v>
      </c>
      <c r="C841" s="3" t="s">
        <v>891</v>
      </c>
      <c r="D841" s="3" t="s">
        <v>309</v>
      </c>
      <c r="E841" s="3" t="str">
        <v>Horriwil</v>
      </c>
      <c r="G841" s="18">
        <v>2933</v>
      </c>
      <c r="H841" s="18" t="s">
        <v>4543</v>
      </c>
    </row>
    <row r="842" spans="1:8" x14ac:dyDescent="0.2">
      <c r="A842" s="3">
        <v>3453</v>
      </c>
      <c r="B842" s="3" t="s">
        <v>894</v>
      </c>
      <c r="C842" s="3" t="s">
        <v>895</v>
      </c>
      <c r="D842" s="3" t="s">
        <v>309</v>
      </c>
      <c r="E842" s="3" t="str">
        <v>Hüniken</v>
      </c>
      <c r="G842" s="18">
        <v>2935</v>
      </c>
      <c r="H842" s="18" t="s">
        <v>4543</v>
      </c>
    </row>
    <row r="843" spans="1:8" x14ac:dyDescent="0.2">
      <c r="A843" s="3">
        <v>3456</v>
      </c>
      <c r="B843" s="3" t="s">
        <v>895</v>
      </c>
      <c r="C843" s="3" t="s">
        <v>895</v>
      </c>
      <c r="D843" s="3" t="s">
        <v>309</v>
      </c>
      <c r="E843" s="3" t="str">
        <v>Kriegstetten</v>
      </c>
      <c r="G843" s="18">
        <v>2942</v>
      </c>
      <c r="H843" s="18" t="s">
        <v>4543</v>
      </c>
    </row>
    <row r="844" spans="1:8" x14ac:dyDescent="0.2">
      <c r="A844" s="3">
        <v>3464</v>
      </c>
      <c r="B844" s="3" t="s">
        <v>896</v>
      </c>
      <c r="C844" s="3" t="s">
        <v>897</v>
      </c>
      <c r="D844" s="3" t="s">
        <v>309</v>
      </c>
      <c r="E844" s="3" t="str">
        <v>Lohn-Ammannsegg</v>
      </c>
      <c r="G844" s="18">
        <v>2943</v>
      </c>
      <c r="H844" s="18" t="s">
        <v>4543</v>
      </c>
    </row>
    <row r="845" spans="1:8" x14ac:dyDescent="0.2">
      <c r="A845" s="3">
        <v>4942</v>
      </c>
      <c r="B845" s="3" t="s">
        <v>898</v>
      </c>
      <c r="C845" s="3" t="s">
        <v>897</v>
      </c>
      <c r="D845" s="3" t="s">
        <v>309</v>
      </c>
      <c r="E845" s="3" t="str">
        <v>Luterbach</v>
      </c>
      <c r="G845" s="18">
        <v>2944</v>
      </c>
      <c r="H845" s="18" t="s">
        <v>4543</v>
      </c>
    </row>
    <row r="846" spans="1:8" x14ac:dyDescent="0.2">
      <c r="A846" s="3">
        <v>4954</v>
      </c>
      <c r="B846" s="3" t="s">
        <v>899</v>
      </c>
      <c r="C846" s="3" t="s">
        <v>899</v>
      </c>
      <c r="D846" s="3" t="s">
        <v>309</v>
      </c>
      <c r="E846" s="3" t="str">
        <v>Obergerlafingen</v>
      </c>
      <c r="G846" s="18">
        <v>2946</v>
      </c>
      <c r="H846" s="18" t="s">
        <v>4543</v>
      </c>
    </row>
    <row r="847" spans="1:8" x14ac:dyDescent="0.2">
      <c r="A847" s="3">
        <v>4536</v>
      </c>
      <c r="B847" s="3" t="s">
        <v>900</v>
      </c>
      <c r="C847" s="3" t="s">
        <v>900</v>
      </c>
      <c r="D847" s="3" t="s">
        <v>309</v>
      </c>
      <c r="E847" s="3" t="str">
        <v>Oekingen</v>
      </c>
      <c r="G847" s="18">
        <v>2947</v>
      </c>
      <c r="H847" s="18" t="s">
        <v>4543</v>
      </c>
    </row>
    <row r="848" spans="1:8" x14ac:dyDescent="0.2">
      <c r="A848" s="3">
        <v>3376</v>
      </c>
      <c r="B848" s="3" t="s">
        <v>901</v>
      </c>
      <c r="C848" s="3" t="s">
        <v>901</v>
      </c>
      <c r="D848" s="3" t="s">
        <v>309</v>
      </c>
      <c r="E848" s="3" t="str">
        <v>Recherswil</v>
      </c>
      <c r="G848" s="18">
        <v>2950</v>
      </c>
      <c r="H848" s="18" t="s">
        <v>4543</v>
      </c>
    </row>
    <row r="849" spans="1:8" x14ac:dyDescent="0.2">
      <c r="A849" s="3">
        <v>3366</v>
      </c>
      <c r="B849" s="3" t="s">
        <v>902</v>
      </c>
      <c r="C849" s="3" t="s">
        <v>902</v>
      </c>
      <c r="D849" s="3" t="s">
        <v>309</v>
      </c>
      <c r="E849" s="3" t="str">
        <v>Subingen</v>
      </c>
      <c r="G849" s="18">
        <v>2952</v>
      </c>
      <c r="H849" s="18" t="s">
        <v>4543</v>
      </c>
    </row>
    <row r="850" spans="1:8" x14ac:dyDescent="0.2">
      <c r="A850" s="3">
        <v>3366</v>
      </c>
      <c r="B850" s="3" t="s">
        <v>903</v>
      </c>
      <c r="C850" s="3" t="s">
        <v>902</v>
      </c>
      <c r="D850" s="3" t="s">
        <v>309</v>
      </c>
      <c r="E850" s="3" t="str">
        <v>Zuchwil</v>
      </c>
      <c r="G850" s="18">
        <v>2953</v>
      </c>
      <c r="H850" s="18" t="s">
        <v>4543</v>
      </c>
    </row>
    <row r="851" spans="1:8" x14ac:dyDescent="0.2">
      <c r="A851" s="3">
        <v>4539</v>
      </c>
      <c r="B851" s="3" t="s">
        <v>904</v>
      </c>
      <c r="C851" s="3" t="s">
        <v>904</v>
      </c>
      <c r="D851" s="3" t="s">
        <v>309</v>
      </c>
      <c r="E851" s="3" t="str">
        <v>Drei Höfe</v>
      </c>
      <c r="G851" s="18">
        <v>2954</v>
      </c>
      <c r="H851" s="18" t="s">
        <v>4543</v>
      </c>
    </row>
    <row r="852" spans="1:8" x14ac:dyDescent="0.2">
      <c r="A852" s="3">
        <v>3376</v>
      </c>
      <c r="B852" s="3" t="s">
        <v>905</v>
      </c>
      <c r="C852" s="3" t="s">
        <v>905</v>
      </c>
      <c r="D852" s="3" t="s">
        <v>309</v>
      </c>
      <c r="E852" s="3" t="str">
        <v>Balm bei Günsberg</v>
      </c>
      <c r="G852" s="18">
        <v>3004</v>
      </c>
      <c r="H852" s="18" t="s">
        <v>4537</v>
      </c>
    </row>
    <row r="853" spans="1:8" x14ac:dyDescent="0.2">
      <c r="A853" s="3">
        <v>3372</v>
      </c>
      <c r="B853" s="3" t="s">
        <v>906</v>
      </c>
      <c r="C853" s="3" t="s">
        <v>907</v>
      </c>
      <c r="D853" s="3" t="s">
        <v>309</v>
      </c>
      <c r="E853" s="3" t="str">
        <v>Bellach</v>
      </c>
      <c r="G853" s="18">
        <v>3005</v>
      </c>
      <c r="H853" s="18" t="s">
        <v>4537</v>
      </c>
    </row>
    <row r="854" spans="1:8" x14ac:dyDescent="0.2">
      <c r="A854" s="3">
        <v>3373</v>
      </c>
      <c r="B854" s="3" t="s">
        <v>908</v>
      </c>
      <c r="C854" s="3" t="s">
        <v>907</v>
      </c>
      <c r="D854" s="3" t="s">
        <v>309</v>
      </c>
      <c r="E854" s="3" t="str">
        <v>Bettlach</v>
      </c>
      <c r="G854" s="18">
        <v>3006</v>
      </c>
      <c r="H854" s="18" t="s">
        <v>4537</v>
      </c>
    </row>
    <row r="855" spans="1:8" x14ac:dyDescent="0.2">
      <c r="A855" s="3">
        <v>3373</v>
      </c>
      <c r="B855" s="3" t="s">
        <v>907</v>
      </c>
      <c r="C855" s="3" t="s">
        <v>907</v>
      </c>
      <c r="D855" s="3" t="s">
        <v>309</v>
      </c>
      <c r="E855" s="3" t="str">
        <v>Feldbrunnen-St. Niklaus</v>
      </c>
      <c r="G855" s="18">
        <v>3007</v>
      </c>
      <c r="H855" s="18" t="s">
        <v>4537</v>
      </c>
    </row>
    <row r="856" spans="1:8" x14ac:dyDescent="0.2">
      <c r="A856" s="3">
        <v>3360</v>
      </c>
      <c r="B856" s="3" t="s">
        <v>909</v>
      </c>
      <c r="C856" s="3" t="s">
        <v>909</v>
      </c>
      <c r="D856" s="3" t="s">
        <v>309</v>
      </c>
      <c r="E856" s="3" t="str">
        <v>Flumenthal</v>
      </c>
      <c r="G856" s="18">
        <v>3008</v>
      </c>
      <c r="H856" s="18" t="s">
        <v>4537</v>
      </c>
    </row>
    <row r="857" spans="1:8" x14ac:dyDescent="0.2">
      <c r="A857" s="3">
        <v>3363</v>
      </c>
      <c r="B857" s="3" t="s">
        <v>910</v>
      </c>
      <c r="C857" s="3" t="s">
        <v>909</v>
      </c>
      <c r="D857" s="3" t="s">
        <v>309</v>
      </c>
      <c r="E857" s="3" t="str">
        <v>Grenchen</v>
      </c>
      <c r="G857" s="18">
        <v>3010</v>
      </c>
      <c r="H857" s="18" t="s">
        <v>4537</v>
      </c>
    </row>
    <row r="858" spans="1:8" x14ac:dyDescent="0.2">
      <c r="A858" s="3">
        <v>3375</v>
      </c>
      <c r="B858" s="3" t="s">
        <v>911</v>
      </c>
      <c r="C858" s="3" t="s">
        <v>911</v>
      </c>
      <c r="D858" s="3" t="s">
        <v>309</v>
      </c>
      <c r="E858" s="3" t="str">
        <v>Günsberg</v>
      </c>
      <c r="G858" s="18">
        <v>3011</v>
      </c>
      <c r="H858" s="18" t="s">
        <v>4537</v>
      </c>
    </row>
    <row r="859" spans="1:8" x14ac:dyDescent="0.2">
      <c r="A859" s="3">
        <v>4704</v>
      </c>
      <c r="B859" s="3" t="s">
        <v>912</v>
      </c>
      <c r="C859" s="3" t="s">
        <v>912</v>
      </c>
      <c r="D859" s="3" t="s">
        <v>309</v>
      </c>
      <c r="E859" s="3" t="str">
        <v>Hubersdorf</v>
      </c>
      <c r="G859" s="18">
        <v>3012</v>
      </c>
      <c r="H859" s="18" t="s">
        <v>4537</v>
      </c>
    </row>
    <row r="860" spans="1:8" x14ac:dyDescent="0.2">
      <c r="A860" s="3">
        <v>4704</v>
      </c>
      <c r="B860" s="3" t="s">
        <v>913</v>
      </c>
      <c r="C860" s="3" t="s">
        <v>912</v>
      </c>
      <c r="D860" s="3" t="s">
        <v>309</v>
      </c>
      <c r="E860" s="3" t="str">
        <v>Kammersrohr</v>
      </c>
      <c r="G860" s="18">
        <v>3013</v>
      </c>
      <c r="H860" s="18" t="s">
        <v>4537</v>
      </c>
    </row>
    <row r="861" spans="1:8" x14ac:dyDescent="0.2">
      <c r="A861" s="3">
        <v>3362</v>
      </c>
      <c r="B861" s="3" t="s">
        <v>914</v>
      </c>
      <c r="C861" s="3" t="s">
        <v>914</v>
      </c>
      <c r="D861" s="3" t="s">
        <v>309</v>
      </c>
      <c r="E861" s="3" t="str">
        <v>Langendorf</v>
      </c>
      <c r="G861" s="18">
        <v>3014</v>
      </c>
      <c r="H861" s="18" t="s">
        <v>4537</v>
      </c>
    </row>
    <row r="862" spans="1:8" x14ac:dyDescent="0.2">
      <c r="A862" s="3">
        <v>4538</v>
      </c>
      <c r="B862" s="3" t="s">
        <v>915</v>
      </c>
      <c r="C862" s="3" t="s">
        <v>915</v>
      </c>
      <c r="D862" s="3" t="s">
        <v>309</v>
      </c>
      <c r="E862" s="3" t="str">
        <v>Lommiswil</v>
      </c>
      <c r="G862" s="18">
        <v>3015</v>
      </c>
      <c r="H862" s="18" t="s">
        <v>4537</v>
      </c>
    </row>
    <row r="863" spans="1:8" x14ac:dyDescent="0.2">
      <c r="A863" s="3">
        <v>3367</v>
      </c>
      <c r="B863" s="3" t="s">
        <v>916</v>
      </c>
      <c r="C863" s="3" t="s">
        <v>916</v>
      </c>
      <c r="D863" s="3" t="s">
        <v>309</v>
      </c>
      <c r="E863" s="3" t="str">
        <v>Oberdorf (SO)</v>
      </c>
      <c r="G863" s="18">
        <v>3018</v>
      </c>
      <c r="H863" s="18" t="s">
        <v>4537</v>
      </c>
    </row>
    <row r="864" spans="1:8" x14ac:dyDescent="0.2">
      <c r="A864" s="3">
        <v>3476</v>
      </c>
      <c r="B864" s="3" t="s">
        <v>917</v>
      </c>
      <c r="C864" s="3" t="s">
        <v>916</v>
      </c>
      <c r="D864" s="3" t="s">
        <v>309</v>
      </c>
      <c r="E864" s="3" t="str">
        <v>Riedholz</v>
      </c>
      <c r="G864" s="18">
        <v>3019</v>
      </c>
      <c r="H864" s="18" t="s">
        <v>4537</v>
      </c>
    </row>
    <row r="865" spans="1:8" x14ac:dyDescent="0.2">
      <c r="A865" s="3">
        <v>4539</v>
      </c>
      <c r="B865" s="3" t="s">
        <v>918</v>
      </c>
      <c r="C865" s="3" t="s">
        <v>918</v>
      </c>
      <c r="D865" s="3" t="s">
        <v>309</v>
      </c>
      <c r="E865" s="3" t="str">
        <v>Rüttenen</v>
      </c>
      <c r="G865" s="18">
        <v>3020</v>
      </c>
      <c r="H865" s="18" t="s">
        <v>4537</v>
      </c>
    </row>
    <row r="866" spans="1:8" x14ac:dyDescent="0.2">
      <c r="A866" s="3">
        <v>3365</v>
      </c>
      <c r="B866" s="3" t="s">
        <v>919</v>
      </c>
      <c r="C866" s="3" t="s">
        <v>920</v>
      </c>
      <c r="D866" s="3" t="s">
        <v>309</v>
      </c>
      <c r="E866" s="3" t="str">
        <v>Selzach</v>
      </c>
      <c r="G866" s="18">
        <v>3027</v>
      </c>
      <c r="H866" s="18" t="s">
        <v>4537</v>
      </c>
    </row>
    <row r="867" spans="1:8" x14ac:dyDescent="0.2">
      <c r="A867" s="3">
        <v>3365</v>
      </c>
      <c r="B867" s="3" t="s">
        <v>920</v>
      </c>
      <c r="C867" s="3" t="s">
        <v>920</v>
      </c>
      <c r="D867" s="3" t="s">
        <v>309</v>
      </c>
      <c r="E867" s="3" t="str">
        <v>Boningen</v>
      </c>
      <c r="G867" s="18">
        <v>3032</v>
      </c>
      <c r="H867" s="18" t="s">
        <v>4537</v>
      </c>
    </row>
    <row r="868" spans="1:8" x14ac:dyDescent="0.2">
      <c r="A868" s="3">
        <v>3475</v>
      </c>
      <c r="B868" s="3" t="s">
        <v>921</v>
      </c>
      <c r="C868" s="3" t="s">
        <v>920</v>
      </c>
      <c r="D868" s="3" t="s">
        <v>309</v>
      </c>
      <c r="E868" s="3" t="str">
        <v>Däniken</v>
      </c>
      <c r="G868" s="18">
        <v>3033</v>
      </c>
      <c r="H868" s="18" t="s">
        <v>4537</v>
      </c>
    </row>
    <row r="869" spans="1:8" x14ac:dyDescent="0.2">
      <c r="A869" s="3">
        <v>3475</v>
      </c>
      <c r="B869" s="3" t="s">
        <v>922</v>
      </c>
      <c r="C869" s="3" t="s">
        <v>920</v>
      </c>
      <c r="D869" s="3" t="s">
        <v>309</v>
      </c>
      <c r="E869" s="3" t="str">
        <v>Dulliken</v>
      </c>
      <c r="G869" s="18">
        <v>3034</v>
      </c>
      <c r="H869" s="18" t="s">
        <v>4537</v>
      </c>
    </row>
    <row r="870" spans="1:8" x14ac:dyDescent="0.2">
      <c r="A870" s="3">
        <v>3367</v>
      </c>
      <c r="B870" s="3" t="s">
        <v>923</v>
      </c>
      <c r="C870" s="3" t="s">
        <v>923</v>
      </c>
      <c r="D870" s="3" t="s">
        <v>309</v>
      </c>
      <c r="E870" s="3" t="str">
        <v>Eppenberg-Wöschnau</v>
      </c>
      <c r="G870" s="18">
        <v>3035</v>
      </c>
      <c r="H870" s="18" t="s">
        <v>4537</v>
      </c>
    </row>
    <row r="871" spans="1:8" x14ac:dyDescent="0.2">
      <c r="A871" s="3">
        <v>3380</v>
      </c>
      <c r="B871" s="3" t="s">
        <v>924</v>
      </c>
      <c r="C871" s="3" t="s">
        <v>925</v>
      </c>
      <c r="D871" s="3" t="s">
        <v>309</v>
      </c>
      <c r="E871" s="3" t="str">
        <v>Fulenbach</v>
      </c>
      <c r="G871" s="18">
        <v>3036</v>
      </c>
      <c r="H871" s="18" t="s">
        <v>4537</v>
      </c>
    </row>
    <row r="872" spans="1:8" x14ac:dyDescent="0.2">
      <c r="A872" s="3">
        <v>3377</v>
      </c>
      <c r="B872" s="3" t="s">
        <v>926</v>
      </c>
      <c r="C872" s="3" t="s">
        <v>927</v>
      </c>
      <c r="D872" s="3" t="s">
        <v>309</v>
      </c>
      <c r="E872" s="3" t="str">
        <v>Gretzenbach</v>
      </c>
      <c r="G872" s="18">
        <v>3037</v>
      </c>
      <c r="H872" s="18" t="s">
        <v>4537</v>
      </c>
    </row>
    <row r="873" spans="1:8" x14ac:dyDescent="0.2">
      <c r="A873" s="3">
        <v>3380</v>
      </c>
      <c r="B873" s="3" t="s">
        <v>928</v>
      </c>
      <c r="C873" s="3" t="s">
        <v>928</v>
      </c>
      <c r="D873" s="3" t="s">
        <v>309</v>
      </c>
      <c r="E873" s="3" t="str">
        <v>Gunzgen</v>
      </c>
      <c r="G873" s="18">
        <v>3038</v>
      </c>
      <c r="H873" s="18" t="s">
        <v>4537</v>
      </c>
    </row>
    <row r="874" spans="1:8" x14ac:dyDescent="0.2">
      <c r="A874" s="3">
        <v>3374</v>
      </c>
      <c r="B874" s="3" t="s">
        <v>929</v>
      </c>
      <c r="C874" s="3" t="s">
        <v>929</v>
      </c>
      <c r="D874" s="3" t="s">
        <v>309</v>
      </c>
      <c r="E874" s="3" t="str">
        <v>Hägendorf</v>
      </c>
      <c r="G874" s="18">
        <v>3042</v>
      </c>
      <c r="H874" s="18" t="s">
        <v>4537</v>
      </c>
    </row>
    <row r="875" spans="1:8" x14ac:dyDescent="0.2">
      <c r="A875" s="3">
        <v>4537</v>
      </c>
      <c r="B875" s="3" t="s">
        <v>930</v>
      </c>
      <c r="C875" s="3" t="s">
        <v>930</v>
      </c>
      <c r="D875" s="3" t="s">
        <v>309</v>
      </c>
      <c r="E875" s="3" t="str">
        <v>Kappel (SO)</v>
      </c>
      <c r="G875" s="18">
        <v>3043</v>
      </c>
      <c r="H875" s="18" t="s">
        <v>4537</v>
      </c>
    </row>
    <row r="876" spans="1:8" x14ac:dyDescent="0.2">
      <c r="A876" s="3">
        <v>6112</v>
      </c>
      <c r="B876" s="3" t="s">
        <v>931</v>
      </c>
      <c r="C876" s="3" t="s">
        <v>931</v>
      </c>
      <c r="D876" s="3" t="s">
        <v>932</v>
      </c>
      <c r="E876" s="3" t="str">
        <v>Olten</v>
      </c>
      <c r="G876" s="18">
        <v>3044</v>
      </c>
      <c r="H876" s="18" t="s">
        <v>4537</v>
      </c>
    </row>
    <row r="877" spans="1:8" x14ac:dyDescent="0.2">
      <c r="A877" s="3">
        <v>6162</v>
      </c>
      <c r="B877" s="3" t="s">
        <v>933</v>
      </c>
      <c r="C877" s="3" t="s">
        <v>933</v>
      </c>
      <c r="D877" s="3" t="s">
        <v>932</v>
      </c>
      <c r="E877" s="3" t="str">
        <v>Rickenbach (SO)</v>
      </c>
      <c r="G877" s="18">
        <v>3045</v>
      </c>
      <c r="H877" s="18" t="s">
        <v>4537</v>
      </c>
    </row>
    <row r="878" spans="1:8" x14ac:dyDescent="0.2">
      <c r="A878" s="3">
        <v>6162</v>
      </c>
      <c r="B878" s="3" t="s">
        <v>934</v>
      </c>
      <c r="C878" s="3" t="s">
        <v>933</v>
      </c>
      <c r="D878" s="3" t="s">
        <v>932</v>
      </c>
      <c r="E878" s="3" t="str">
        <v>Schönenwerd</v>
      </c>
      <c r="G878" s="18">
        <v>3046</v>
      </c>
      <c r="H878" s="18" t="s">
        <v>4537</v>
      </c>
    </row>
    <row r="879" spans="1:8" x14ac:dyDescent="0.2">
      <c r="A879" s="3">
        <v>6162</v>
      </c>
      <c r="B879" s="3" t="s">
        <v>935</v>
      </c>
      <c r="C879" s="3" t="s">
        <v>933</v>
      </c>
      <c r="D879" s="3" t="s">
        <v>932</v>
      </c>
      <c r="E879" s="3" t="str">
        <v>Starrkirch-Wil</v>
      </c>
      <c r="G879" s="18">
        <v>3047</v>
      </c>
      <c r="H879" s="18" t="s">
        <v>4537</v>
      </c>
    </row>
    <row r="880" spans="1:8" x14ac:dyDescent="0.2">
      <c r="A880" s="3">
        <v>6163</v>
      </c>
      <c r="B880" s="3" t="s">
        <v>936</v>
      </c>
      <c r="C880" s="3" t="s">
        <v>933</v>
      </c>
      <c r="D880" s="3" t="s">
        <v>932</v>
      </c>
      <c r="E880" s="3" t="str">
        <v>Walterswil (SO)</v>
      </c>
      <c r="G880" s="18">
        <v>3048</v>
      </c>
      <c r="H880" s="18" t="s">
        <v>4537</v>
      </c>
    </row>
    <row r="881" spans="1:8" x14ac:dyDescent="0.2">
      <c r="A881" s="3">
        <v>6173</v>
      </c>
      <c r="B881" s="3" t="s">
        <v>937</v>
      </c>
      <c r="C881" s="3" t="s">
        <v>938</v>
      </c>
      <c r="D881" s="3" t="s">
        <v>932</v>
      </c>
      <c r="E881" s="3" t="str">
        <v>Wangen bei Olten</v>
      </c>
      <c r="G881" s="18">
        <v>3049</v>
      </c>
      <c r="H881" s="18" t="s">
        <v>4537</v>
      </c>
    </row>
    <row r="882" spans="1:8" x14ac:dyDescent="0.2">
      <c r="A882" s="3">
        <v>6174</v>
      </c>
      <c r="B882" s="3" t="s">
        <v>939</v>
      </c>
      <c r="C882" s="3" t="s">
        <v>938</v>
      </c>
      <c r="D882" s="3" t="s">
        <v>932</v>
      </c>
      <c r="E882" s="3" t="str">
        <v>Solothurn</v>
      </c>
      <c r="G882" s="18">
        <v>3052</v>
      </c>
      <c r="H882" s="18" t="s">
        <v>4537</v>
      </c>
    </row>
    <row r="883" spans="1:8" x14ac:dyDescent="0.2">
      <c r="A883" s="3">
        <v>6166</v>
      </c>
      <c r="B883" s="3" t="s">
        <v>940</v>
      </c>
      <c r="C883" s="3" t="s">
        <v>941</v>
      </c>
      <c r="D883" s="3" t="s">
        <v>932</v>
      </c>
      <c r="E883" s="3" t="str">
        <v>Bärschwil</v>
      </c>
      <c r="G883" s="18">
        <v>3053</v>
      </c>
      <c r="H883" s="18" t="s">
        <v>4537</v>
      </c>
    </row>
    <row r="884" spans="1:8" x14ac:dyDescent="0.2">
      <c r="A884" s="3">
        <v>6110</v>
      </c>
      <c r="B884" s="3" t="s">
        <v>942</v>
      </c>
      <c r="C884" s="3" t="s">
        <v>943</v>
      </c>
      <c r="D884" s="3" t="s">
        <v>932</v>
      </c>
      <c r="E884" s="3" t="str">
        <v>Beinwil (SO)</v>
      </c>
      <c r="G884" s="18">
        <v>3054</v>
      </c>
      <c r="H884" s="18" t="s">
        <v>4537</v>
      </c>
    </row>
    <row r="885" spans="1:8" x14ac:dyDescent="0.2">
      <c r="A885" s="3">
        <v>6113</v>
      </c>
      <c r="B885" s="3" t="s">
        <v>943</v>
      </c>
      <c r="C885" s="3" t="s">
        <v>943</v>
      </c>
      <c r="D885" s="3" t="s">
        <v>932</v>
      </c>
      <c r="E885" s="3" t="str">
        <v>Breitenbach</v>
      </c>
      <c r="G885" s="18">
        <v>3063</v>
      </c>
      <c r="H885" s="18" t="s">
        <v>4537</v>
      </c>
    </row>
    <row r="886" spans="1:8" x14ac:dyDescent="0.2">
      <c r="A886" s="3">
        <v>6167</v>
      </c>
      <c r="B886" s="3" t="s">
        <v>944</v>
      </c>
      <c r="C886" s="3" t="s">
        <v>943</v>
      </c>
      <c r="D886" s="3" t="s">
        <v>932</v>
      </c>
      <c r="E886" s="3" t="str">
        <v>Büsserach</v>
      </c>
      <c r="G886" s="18">
        <v>3065</v>
      </c>
      <c r="H886" s="18" t="s">
        <v>4537</v>
      </c>
    </row>
    <row r="887" spans="1:8" x14ac:dyDescent="0.2">
      <c r="A887" s="3">
        <v>6170</v>
      </c>
      <c r="B887" s="3" t="s">
        <v>945</v>
      </c>
      <c r="C887" s="3" t="s">
        <v>945</v>
      </c>
      <c r="D887" s="3" t="s">
        <v>932</v>
      </c>
      <c r="E887" s="3" t="str">
        <v>Erschwil</v>
      </c>
      <c r="G887" s="18">
        <v>3066</v>
      </c>
      <c r="H887" s="18" t="s">
        <v>4537</v>
      </c>
    </row>
    <row r="888" spans="1:8" x14ac:dyDescent="0.2">
      <c r="A888" s="3">
        <v>6105</v>
      </c>
      <c r="B888" s="3" t="s">
        <v>946</v>
      </c>
      <c r="C888" s="3" t="s">
        <v>947</v>
      </c>
      <c r="D888" s="3" t="s">
        <v>932</v>
      </c>
      <c r="E888" s="3" t="str">
        <v>Fehren</v>
      </c>
      <c r="G888" s="18">
        <v>3067</v>
      </c>
      <c r="H888" s="18" t="s">
        <v>4537</v>
      </c>
    </row>
    <row r="889" spans="1:8" x14ac:dyDescent="0.2">
      <c r="A889" s="3">
        <v>6106</v>
      </c>
      <c r="B889" s="3" t="s">
        <v>947</v>
      </c>
      <c r="C889" s="3" t="s">
        <v>947</v>
      </c>
      <c r="D889" s="3" t="s">
        <v>932</v>
      </c>
      <c r="E889" s="3" t="str">
        <v>Grindel</v>
      </c>
      <c r="G889" s="18">
        <v>3068</v>
      </c>
      <c r="H889" s="18" t="s">
        <v>4537</v>
      </c>
    </row>
    <row r="890" spans="1:8" x14ac:dyDescent="0.2">
      <c r="A890" s="3">
        <v>6182</v>
      </c>
      <c r="B890" s="3" t="s">
        <v>948</v>
      </c>
      <c r="C890" s="3" t="s">
        <v>949</v>
      </c>
      <c r="D890" s="3" t="s">
        <v>932</v>
      </c>
      <c r="E890" s="3" t="str">
        <v>Himmelried</v>
      </c>
      <c r="G890" s="18">
        <v>3072</v>
      </c>
      <c r="H890" s="18" t="s">
        <v>4537</v>
      </c>
    </row>
    <row r="891" spans="1:8" x14ac:dyDescent="0.2">
      <c r="A891" s="3">
        <v>6192</v>
      </c>
      <c r="B891" s="3" t="s">
        <v>950</v>
      </c>
      <c r="C891" s="3" t="s">
        <v>949</v>
      </c>
      <c r="D891" s="3" t="s">
        <v>932</v>
      </c>
      <c r="E891" s="3" t="str">
        <v>Kleinlützel</v>
      </c>
      <c r="G891" s="18">
        <v>3073</v>
      </c>
      <c r="H891" s="18" t="s">
        <v>4537</v>
      </c>
    </row>
    <row r="892" spans="1:8" x14ac:dyDescent="0.2">
      <c r="A892" s="3">
        <v>6196</v>
      </c>
      <c r="B892" s="3" t="s">
        <v>951</v>
      </c>
      <c r="C892" s="3" t="s">
        <v>949</v>
      </c>
      <c r="D892" s="3" t="s">
        <v>932</v>
      </c>
      <c r="E892" s="3" t="str">
        <v>Meltingen</v>
      </c>
      <c r="G892" s="18">
        <v>3074</v>
      </c>
      <c r="H892" s="18" t="s">
        <v>4537</v>
      </c>
    </row>
    <row r="893" spans="1:8" x14ac:dyDescent="0.2">
      <c r="A893" s="3">
        <v>6287</v>
      </c>
      <c r="B893" s="3" t="s">
        <v>952</v>
      </c>
      <c r="C893" s="3" t="s">
        <v>953</v>
      </c>
      <c r="D893" s="3" t="s">
        <v>932</v>
      </c>
      <c r="E893" s="3" t="str">
        <v>Nunningen</v>
      </c>
      <c r="G893" s="18">
        <v>3075</v>
      </c>
      <c r="H893" s="18" t="s">
        <v>4537</v>
      </c>
    </row>
    <row r="894" spans="1:8" x14ac:dyDescent="0.2">
      <c r="A894" s="3">
        <v>6275</v>
      </c>
      <c r="B894" s="3" t="s">
        <v>954</v>
      </c>
      <c r="C894" s="3" t="s">
        <v>954</v>
      </c>
      <c r="D894" s="3" t="s">
        <v>932</v>
      </c>
      <c r="E894" s="3" t="str">
        <v>Zullwil</v>
      </c>
      <c r="G894" s="18">
        <v>3076</v>
      </c>
      <c r="H894" s="18" t="s">
        <v>4537</v>
      </c>
    </row>
    <row r="895" spans="1:8" x14ac:dyDescent="0.2">
      <c r="A895" s="3">
        <v>6020</v>
      </c>
      <c r="B895" s="3" t="s">
        <v>955</v>
      </c>
      <c r="C895" s="3" t="s">
        <v>956</v>
      </c>
      <c r="D895" s="3" t="s">
        <v>932</v>
      </c>
      <c r="E895" s="3" t="str">
        <v>Basel</v>
      </c>
      <c r="G895" s="18">
        <v>3077</v>
      </c>
      <c r="H895" s="18" t="s">
        <v>4537</v>
      </c>
    </row>
    <row r="896" spans="1:8" x14ac:dyDescent="0.2">
      <c r="A896" s="3">
        <v>6032</v>
      </c>
      <c r="B896" s="3" t="s">
        <v>956</v>
      </c>
      <c r="C896" s="3" t="s">
        <v>956</v>
      </c>
      <c r="D896" s="3" t="s">
        <v>932</v>
      </c>
      <c r="E896" s="3" t="str">
        <v>Bettingen</v>
      </c>
      <c r="G896" s="18">
        <v>3078</v>
      </c>
      <c r="H896" s="18" t="s">
        <v>4537</v>
      </c>
    </row>
    <row r="897" spans="1:8" x14ac:dyDescent="0.2">
      <c r="A897" s="3">
        <v>6294</v>
      </c>
      <c r="B897" s="3" t="s">
        <v>957</v>
      </c>
      <c r="C897" s="3" t="s">
        <v>957</v>
      </c>
      <c r="D897" s="3" t="s">
        <v>932</v>
      </c>
      <c r="E897" s="3" t="str">
        <v>Riehen</v>
      </c>
      <c r="G897" s="18">
        <v>3082</v>
      </c>
      <c r="H897" s="18" t="s">
        <v>4537</v>
      </c>
    </row>
    <row r="898" spans="1:8" x14ac:dyDescent="0.2">
      <c r="A898" s="3">
        <v>6274</v>
      </c>
      <c r="B898" s="3" t="s">
        <v>958</v>
      </c>
      <c r="C898" s="3" t="s">
        <v>959</v>
      </c>
      <c r="D898" s="3" t="s">
        <v>932</v>
      </c>
      <c r="E898" s="3" t="str">
        <v>Aesch (BL)</v>
      </c>
      <c r="G898" s="18">
        <v>3083</v>
      </c>
      <c r="H898" s="18" t="s">
        <v>4537</v>
      </c>
    </row>
    <row r="899" spans="1:8" x14ac:dyDescent="0.2">
      <c r="A899" s="3">
        <v>6284</v>
      </c>
      <c r="B899" s="3" t="s">
        <v>960</v>
      </c>
      <c r="C899" s="3" t="s">
        <v>961</v>
      </c>
      <c r="D899" s="3" t="s">
        <v>932</v>
      </c>
      <c r="E899" s="3" t="str">
        <v>Allschwil</v>
      </c>
      <c r="G899" s="18">
        <v>3084</v>
      </c>
      <c r="H899" s="18" t="s">
        <v>4537</v>
      </c>
    </row>
    <row r="900" spans="1:8" x14ac:dyDescent="0.2">
      <c r="A900" s="3">
        <v>6284</v>
      </c>
      <c r="B900" s="3" t="s">
        <v>962</v>
      </c>
      <c r="C900" s="3" t="s">
        <v>961</v>
      </c>
      <c r="D900" s="3" t="s">
        <v>932</v>
      </c>
      <c r="E900" s="3" t="str">
        <v>Arlesheim</v>
      </c>
      <c r="G900" s="18">
        <v>3086</v>
      </c>
      <c r="H900" s="18" t="s">
        <v>4537</v>
      </c>
    </row>
    <row r="901" spans="1:8" x14ac:dyDescent="0.2">
      <c r="A901" s="3">
        <v>6285</v>
      </c>
      <c r="B901" s="3" t="s">
        <v>961</v>
      </c>
      <c r="C901" s="3" t="s">
        <v>961</v>
      </c>
      <c r="D901" s="3" t="s">
        <v>932</v>
      </c>
      <c r="E901" s="3" t="str">
        <v>Biel-Benken</v>
      </c>
      <c r="G901" s="18">
        <v>3087</v>
      </c>
      <c r="H901" s="18" t="s">
        <v>4537</v>
      </c>
    </row>
    <row r="902" spans="1:8" x14ac:dyDescent="0.2">
      <c r="A902" s="3">
        <v>6285</v>
      </c>
      <c r="B902" s="3" t="s">
        <v>963</v>
      </c>
      <c r="C902" s="3" t="s">
        <v>961</v>
      </c>
      <c r="D902" s="3" t="s">
        <v>932</v>
      </c>
      <c r="E902" s="3" t="str">
        <v>Binningen</v>
      </c>
      <c r="G902" s="18">
        <v>3088</v>
      </c>
      <c r="H902" s="18" t="s">
        <v>4544</v>
      </c>
    </row>
    <row r="903" spans="1:8" x14ac:dyDescent="0.2">
      <c r="A903" s="3">
        <v>6286</v>
      </c>
      <c r="B903" s="3" t="s">
        <v>964</v>
      </c>
      <c r="C903" s="3" t="s">
        <v>961</v>
      </c>
      <c r="D903" s="3" t="s">
        <v>932</v>
      </c>
      <c r="E903" s="3" t="str">
        <v>Birsfelden</v>
      </c>
      <c r="G903" s="18">
        <v>3089</v>
      </c>
      <c r="H903" s="18" t="s">
        <v>4531</v>
      </c>
    </row>
    <row r="904" spans="1:8" x14ac:dyDescent="0.2">
      <c r="A904" s="3">
        <v>6289</v>
      </c>
      <c r="B904" s="3" t="s">
        <v>965</v>
      </c>
      <c r="C904" s="3" t="s">
        <v>961</v>
      </c>
      <c r="D904" s="3" t="s">
        <v>932</v>
      </c>
      <c r="E904" s="3" t="str">
        <v>Bottmingen</v>
      </c>
      <c r="G904" s="18">
        <v>3095</v>
      </c>
      <c r="H904" s="18" t="s">
        <v>4537</v>
      </c>
    </row>
    <row r="905" spans="1:8" x14ac:dyDescent="0.2">
      <c r="A905" s="3">
        <v>6289</v>
      </c>
      <c r="B905" s="3" t="s">
        <v>966</v>
      </c>
      <c r="C905" s="3" t="s">
        <v>961</v>
      </c>
      <c r="D905" s="3" t="s">
        <v>932</v>
      </c>
      <c r="E905" s="3" t="str">
        <v>Ettingen</v>
      </c>
      <c r="G905" s="18">
        <v>3096</v>
      </c>
      <c r="H905" s="18" t="s">
        <v>4537</v>
      </c>
    </row>
    <row r="906" spans="1:8" x14ac:dyDescent="0.2">
      <c r="A906" s="3">
        <v>6289</v>
      </c>
      <c r="B906" s="3" t="s">
        <v>966</v>
      </c>
      <c r="C906" s="3" t="s">
        <v>961</v>
      </c>
      <c r="D906" s="3" t="s">
        <v>932</v>
      </c>
      <c r="E906" s="3" t="str">
        <v>Münchenstein</v>
      </c>
      <c r="G906" s="18">
        <v>3097</v>
      </c>
      <c r="H906" s="18" t="s">
        <v>4537</v>
      </c>
    </row>
    <row r="907" spans="1:8" x14ac:dyDescent="0.2">
      <c r="A907" s="3">
        <v>6295</v>
      </c>
      <c r="B907" s="3" t="s">
        <v>967</v>
      </c>
      <c r="C907" s="3" t="s">
        <v>961</v>
      </c>
      <c r="D907" s="3" t="s">
        <v>932</v>
      </c>
      <c r="E907" s="3" t="str">
        <v>Muttenz</v>
      </c>
      <c r="G907" s="18">
        <v>3098</v>
      </c>
      <c r="H907" s="18" t="s">
        <v>4537</v>
      </c>
    </row>
    <row r="908" spans="1:8" x14ac:dyDescent="0.2">
      <c r="A908" s="3">
        <v>6280</v>
      </c>
      <c r="B908" s="3" t="s">
        <v>968</v>
      </c>
      <c r="C908" s="3" t="s">
        <v>968</v>
      </c>
      <c r="D908" s="3" t="s">
        <v>932</v>
      </c>
      <c r="E908" s="3" t="str">
        <v>Oberwil (BL)</v>
      </c>
      <c r="G908" s="18">
        <v>3099</v>
      </c>
      <c r="H908" s="18" t="s">
        <v>4544</v>
      </c>
    </row>
    <row r="909" spans="1:8" x14ac:dyDescent="0.2">
      <c r="A909" s="3">
        <v>6280</v>
      </c>
      <c r="B909" s="3" t="s">
        <v>969</v>
      </c>
      <c r="C909" s="3" t="s">
        <v>968</v>
      </c>
      <c r="D909" s="3" t="s">
        <v>932</v>
      </c>
      <c r="E909" s="3" t="str">
        <v>Pfeffingen</v>
      </c>
      <c r="G909" s="18">
        <v>3110</v>
      </c>
      <c r="H909" s="18" t="s">
        <v>4537</v>
      </c>
    </row>
    <row r="910" spans="1:8" x14ac:dyDescent="0.2">
      <c r="A910" s="3">
        <v>6283</v>
      </c>
      <c r="B910" s="3" t="s">
        <v>970</v>
      </c>
      <c r="C910" s="3" t="s">
        <v>968</v>
      </c>
      <c r="D910" s="3" t="s">
        <v>932</v>
      </c>
      <c r="E910" s="3" t="str">
        <v>Reinach (BL)</v>
      </c>
      <c r="G910" s="18">
        <v>3111</v>
      </c>
      <c r="H910" s="18" t="s">
        <v>4544</v>
      </c>
    </row>
    <row r="911" spans="1:8" x14ac:dyDescent="0.2">
      <c r="A911" s="3">
        <v>6276</v>
      </c>
      <c r="B911" s="3" t="s">
        <v>971</v>
      </c>
      <c r="C911" s="3" t="s">
        <v>971</v>
      </c>
      <c r="D911" s="3" t="s">
        <v>932</v>
      </c>
      <c r="E911" s="3" t="str">
        <v>Schönenbuch</v>
      </c>
      <c r="G911" s="18">
        <v>3112</v>
      </c>
      <c r="H911" s="18" t="s">
        <v>4537</v>
      </c>
    </row>
    <row r="912" spans="1:8" x14ac:dyDescent="0.2">
      <c r="A912" s="3">
        <v>6277</v>
      </c>
      <c r="B912" s="3" t="s">
        <v>972</v>
      </c>
      <c r="C912" s="3" t="s">
        <v>971</v>
      </c>
      <c r="D912" s="3" t="s">
        <v>932</v>
      </c>
      <c r="E912" s="3" t="str">
        <v>Therwil</v>
      </c>
      <c r="G912" s="18">
        <v>3113</v>
      </c>
      <c r="H912" s="18" t="s">
        <v>4537</v>
      </c>
    </row>
    <row r="913" spans="1:8" x14ac:dyDescent="0.2">
      <c r="A913" s="3">
        <v>6277</v>
      </c>
      <c r="B913" s="3" t="s">
        <v>973</v>
      </c>
      <c r="C913" s="3" t="s">
        <v>971</v>
      </c>
      <c r="D913" s="3" t="s">
        <v>932</v>
      </c>
      <c r="E913" s="3" t="str">
        <v>Blauen</v>
      </c>
      <c r="G913" s="18">
        <v>3114</v>
      </c>
      <c r="H913" s="18" t="s">
        <v>4544</v>
      </c>
    </row>
    <row r="914" spans="1:8" x14ac:dyDescent="0.2">
      <c r="A914" s="3">
        <v>6034</v>
      </c>
      <c r="B914" s="3" t="s">
        <v>974</v>
      </c>
      <c r="C914" s="3" t="s">
        <v>974</v>
      </c>
      <c r="D914" s="3" t="s">
        <v>932</v>
      </c>
      <c r="E914" s="3" t="str">
        <v>Brislach</v>
      </c>
      <c r="G914" s="18">
        <v>3115</v>
      </c>
      <c r="H914" s="18" t="s">
        <v>4544</v>
      </c>
    </row>
    <row r="915" spans="1:8" x14ac:dyDescent="0.2">
      <c r="A915" s="3">
        <v>6026</v>
      </c>
      <c r="B915" s="3" t="s">
        <v>975</v>
      </c>
      <c r="C915" s="3" t="s">
        <v>975</v>
      </c>
      <c r="D915" s="3" t="s">
        <v>932</v>
      </c>
      <c r="E915" s="3" t="str">
        <v>Burg im Leimental</v>
      </c>
      <c r="G915" s="18">
        <v>3116</v>
      </c>
      <c r="H915" s="18" t="s">
        <v>4544</v>
      </c>
    </row>
    <row r="916" spans="1:8" x14ac:dyDescent="0.2">
      <c r="A916" s="3">
        <v>6027</v>
      </c>
      <c r="B916" s="3" t="s">
        <v>976</v>
      </c>
      <c r="C916" s="3" t="s">
        <v>977</v>
      </c>
      <c r="D916" s="3" t="s">
        <v>932</v>
      </c>
      <c r="E916" s="3" t="str">
        <v>Dittingen</v>
      </c>
      <c r="G916" s="18">
        <v>3122</v>
      </c>
      <c r="H916" s="18" t="s">
        <v>4537</v>
      </c>
    </row>
    <row r="917" spans="1:8" x14ac:dyDescent="0.2">
      <c r="A917" s="3">
        <v>6028</v>
      </c>
      <c r="B917" s="3" t="s">
        <v>978</v>
      </c>
      <c r="C917" s="3" t="s">
        <v>977</v>
      </c>
      <c r="D917" s="3" t="s">
        <v>932</v>
      </c>
      <c r="E917" s="3" t="str">
        <v>Duggingen</v>
      </c>
      <c r="G917" s="18">
        <v>3123</v>
      </c>
      <c r="H917" s="18" t="s">
        <v>4537</v>
      </c>
    </row>
    <row r="918" spans="1:8" x14ac:dyDescent="0.2">
      <c r="A918" s="3">
        <v>6023</v>
      </c>
      <c r="B918" s="3" t="s">
        <v>979</v>
      </c>
      <c r="C918" s="3" t="s">
        <v>979</v>
      </c>
      <c r="D918" s="3" t="s">
        <v>932</v>
      </c>
      <c r="E918" s="3" t="str">
        <v>Grellingen</v>
      </c>
      <c r="G918" s="18">
        <v>3124</v>
      </c>
      <c r="H918" s="18" t="s">
        <v>4537</v>
      </c>
    </row>
    <row r="919" spans="1:8" x14ac:dyDescent="0.2">
      <c r="A919" s="3">
        <v>6288</v>
      </c>
      <c r="B919" s="3" t="s">
        <v>980</v>
      </c>
      <c r="C919" s="3" t="s">
        <v>980</v>
      </c>
      <c r="D919" s="3" t="s">
        <v>932</v>
      </c>
      <c r="E919" s="3" t="str">
        <v>Laufen</v>
      </c>
      <c r="G919" s="18">
        <v>3125</v>
      </c>
      <c r="H919" s="18" t="s">
        <v>4537</v>
      </c>
    </row>
    <row r="920" spans="1:8" x14ac:dyDescent="0.2">
      <c r="A920" s="3">
        <v>6043</v>
      </c>
      <c r="B920" s="3" t="s">
        <v>981</v>
      </c>
      <c r="C920" s="3" t="s">
        <v>981</v>
      </c>
      <c r="D920" s="3" t="s">
        <v>932</v>
      </c>
      <c r="E920" s="3" t="str">
        <v>Liesberg</v>
      </c>
      <c r="G920" s="18">
        <v>3126</v>
      </c>
      <c r="H920" s="18" t="s">
        <v>4544</v>
      </c>
    </row>
    <row r="921" spans="1:8" x14ac:dyDescent="0.2">
      <c r="A921" s="3">
        <v>6033</v>
      </c>
      <c r="B921" s="3" t="s">
        <v>982</v>
      </c>
      <c r="C921" s="3" t="s">
        <v>982</v>
      </c>
      <c r="D921" s="3" t="s">
        <v>932</v>
      </c>
      <c r="E921" s="3" t="str">
        <v>Nenzlingen</v>
      </c>
      <c r="G921" s="18">
        <v>3127</v>
      </c>
      <c r="H921" s="18" t="s">
        <v>4544</v>
      </c>
    </row>
    <row r="922" spans="1:8" x14ac:dyDescent="0.2">
      <c r="A922" s="3">
        <v>6035</v>
      </c>
      <c r="B922" s="3" t="s">
        <v>983</v>
      </c>
      <c r="C922" s="3" t="s">
        <v>982</v>
      </c>
      <c r="D922" s="3" t="s">
        <v>932</v>
      </c>
      <c r="E922" s="3" t="str">
        <v>Roggenburg</v>
      </c>
      <c r="G922" s="18">
        <v>3128</v>
      </c>
      <c r="H922" s="18" t="s">
        <v>4544</v>
      </c>
    </row>
    <row r="923" spans="1:8" x14ac:dyDescent="0.2">
      <c r="A923" s="3">
        <v>6036</v>
      </c>
      <c r="B923" s="3" t="s">
        <v>984</v>
      </c>
      <c r="C923" s="3" t="s">
        <v>984</v>
      </c>
      <c r="D923" s="3" t="s">
        <v>932</v>
      </c>
      <c r="E923" s="3" t="str">
        <v>Röschenz</v>
      </c>
      <c r="G923" s="18">
        <v>3132</v>
      </c>
      <c r="H923" s="18" t="s">
        <v>4544</v>
      </c>
    </row>
    <row r="924" spans="1:8" x14ac:dyDescent="0.2">
      <c r="A924" s="3">
        <v>6030</v>
      </c>
      <c r="B924" s="3" t="s">
        <v>985</v>
      </c>
      <c r="C924" s="3" t="s">
        <v>985</v>
      </c>
      <c r="D924" s="3" t="s">
        <v>932</v>
      </c>
      <c r="E924" s="3" t="str">
        <v>Wahlen</v>
      </c>
      <c r="G924" s="18">
        <v>3144</v>
      </c>
      <c r="H924" s="18" t="s">
        <v>4537</v>
      </c>
    </row>
    <row r="925" spans="1:8" x14ac:dyDescent="0.2">
      <c r="A925" s="3">
        <v>6038</v>
      </c>
      <c r="B925" s="3" t="s">
        <v>986</v>
      </c>
      <c r="C925" s="3" t="s">
        <v>986</v>
      </c>
      <c r="D925" s="3" t="s">
        <v>932</v>
      </c>
      <c r="E925" s="3" t="str">
        <v>Zwingen</v>
      </c>
      <c r="G925" s="18">
        <v>3145</v>
      </c>
      <c r="H925" s="18" t="s">
        <v>4537</v>
      </c>
    </row>
    <row r="926" spans="1:8" x14ac:dyDescent="0.2">
      <c r="A926" s="3">
        <v>6404</v>
      </c>
      <c r="B926" s="3" t="s">
        <v>987</v>
      </c>
      <c r="C926" s="3" t="s">
        <v>987</v>
      </c>
      <c r="D926" s="3" t="s">
        <v>932</v>
      </c>
      <c r="E926" s="3" t="str">
        <v>Arisdorf</v>
      </c>
      <c r="G926" s="18">
        <v>3147</v>
      </c>
      <c r="H926" s="18" t="s">
        <v>4537</v>
      </c>
    </row>
    <row r="927" spans="1:8" x14ac:dyDescent="0.2">
      <c r="A927" s="3">
        <v>6038</v>
      </c>
      <c r="B927" s="3" t="s">
        <v>988</v>
      </c>
      <c r="C927" s="3" t="s">
        <v>988</v>
      </c>
      <c r="D927" s="3" t="s">
        <v>932</v>
      </c>
      <c r="E927" s="3" t="str">
        <v>Augst</v>
      </c>
      <c r="G927" s="18">
        <v>3148</v>
      </c>
      <c r="H927" s="18" t="s">
        <v>4537</v>
      </c>
    </row>
    <row r="928" spans="1:8" x14ac:dyDescent="0.2">
      <c r="A928" s="3">
        <v>6005</v>
      </c>
      <c r="B928" s="3" t="s">
        <v>989</v>
      </c>
      <c r="C928" s="3" t="s">
        <v>990</v>
      </c>
      <c r="D928" s="3" t="s">
        <v>932</v>
      </c>
      <c r="E928" s="3" t="str">
        <v>Bubendorf</v>
      </c>
      <c r="G928" s="18">
        <v>3150</v>
      </c>
      <c r="H928" s="18" t="s">
        <v>4531</v>
      </c>
    </row>
    <row r="929" spans="1:8" x14ac:dyDescent="0.2">
      <c r="A929" s="3">
        <v>6047</v>
      </c>
      <c r="B929" s="3" t="s">
        <v>991</v>
      </c>
      <c r="C929" s="3" t="s">
        <v>990</v>
      </c>
      <c r="D929" s="3" t="s">
        <v>932</v>
      </c>
      <c r="E929" s="3" t="str">
        <v>Frenkendorf</v>
      </c>
      <c r="G929" s="18">
        <v>3152</v>
      </c>
      <c r="H929" s="18" t="s">
        <v>4531</v>
      </c>
    </row>
    <row r="930" spans="1:8" x14ac:dyDescent="0.2">
      <c r="A930" s="3">
        <v>6048</v>
      </c>
      <c r="B930" s="3" t="s">
        <v>990</v>
      </c>
      <c r="C930" s="3" t="s">
        <v>990</v>
      </c>
      <c r="D930" s="3" t="s">
        <v>932</v>
      </c>
      <c r="E930" s="3" t="str">
        <v>Füllinsdorf</v>
      </c>
      <c r="G930" s="18">
        <v>3153</v>
      </c>
      <c r="H930" s="18" t="s">
        <v>4531</v>
      </c>
    </row>
    <row r="931" spans="1:8" x14ac:dyDescent="0.2">
      <c r="A931" s="3">
        <v>6010</v>
      </c>
      <c r="B931" s="3" t="s">
        <v>992</v>
      </c>
      <c r="C931" s="3" t="s">
        <v>992</v>
      </c>
      <c r="D931" s="3" t="s">
        <v>932</v>
      </c>
      <c r="E931" s="3" t="str">
        <v>Giebenach</v>
      </c>
      <c r="G931" s="18">
        <v>3154</v>
      </c>
      <c r="H931" s="18" t="s">
        <v>4531</v>
      </c>
    </row>
    <row r="932" spans="1:8" x14ac:dyDescent="0.2">
      <c r="A932" s="3">
        <v>6012</v>
      </c>
      <c r="B932" s="3" t="s">
        <v>993</v>
      </c>
      <c r="C932" s="3" t="s">
        <v>992</v>
      </c>
      <c r="D932" s="3" t="s">
        <v>932</v>
      </c>
      <c r="E932" s="3" t="str">
        <v>Hersberg</v>
      </c>
      <c r="G932" s="18">
        <v>3155</v>
      </c>
      <c r="H932" s="18" t="s">
        <v>4531</v>
      </c>
    </row>
    <row r="933" spans="1:8" x14ac:dyDescent="0.2">
      <c r="A933" s="3">
        <v>6003</v>
      </c>
      <c r="B933" s="3" t="s">
        <v>994</v>
      </c>
      <c r="C933" s="3" t="s">
        <v>994</v>
      </c>
      <c r="D933" s="3" t="s">
        <v>932</v>
      </c>
      <c r="E933" s="3" t="str">
        <v>Lausen</v>
      </c>
      <c r="G933" s="18">
        <v>3156</v>
      </c>
      <c r="H933" s="18" t="s">
        <v>4531</v>
      </c>
    </row>
    <row r="934" spans="1:8" x14ac:dyDescent="0.2">
      <c r="A934" s="3">
        <v>6004</v>
      </c>
      <c r="B934" s="3" t="s">
        <v>994</v>
      </c>
      <c r="C934" s="3" t="s">
        <v>994</v>
      </c>
      <c r="D934" s="3" t="s">
        <v>932</v>
      </c>
      <c r="E934" s="3" t="str">
        <v>Liestal</v>
      </c>
      <c r="G934" s="18">
        <v>3157</v>
      </c>
      <c r="H934" s="18" t="s">
        <v>4531</v>
      </c>
    </row>
    <row r="935" spans="1:8" x14ac:dyDescent="0.2">
      <c r="A935" s="3">
        <v>6005</v>
      </c>
      <c r="B935" s="3" t="s">
        <v>994</v>
      </c>
      <c r="C935" s="3" t="s">
        <v>994</v>
      </c>
      <c r="D935" s="3" t="s">
        <v>932</v>
      </c>
      <c r="E935" s="3" t="str">
        <v>Lupsingen</v>
      </c>
      <c r="G935" s="18">
        <v>3158</v>
      </c>
      <c r="H935" s="18" t="s">
        <v>4531</v>
      </c>
    </row>
    <row r="936" spans="1:8" x14ac:dyDescent="0.2">
      <c r="A936" s="3">
        <v>6006</v>
      </c>
      <c r="B936" s="3" t="s">
        <v>994</v>
      </c>
      <c r="C936" s="3" t="s">
        <v>994</v>
      </c>
      <c r="D936" s="3" t="s">
        <v>932</v>
      </c>
      <c r="E936" s="3" t="str">
        <v>Pratteln</v>
      </c>
      <c r="G936" s="18">
        <v>3159</v>
      </c>
      <c r="H936" s="18" t="s">
        <v>4531</v>
      </c>
    </row>
    <row r="937" spans="1:8" x14ac:dyDescent="0.2">
      <c r="A937" s="3">
        <v>6014</v>
      </c>
      <c r="B937" s="3" t="s">
        <v>994</v>
      </c>
      <c r="C937" s="3" t="s">
        <v>994</v>
      </c>
      <c r="D937" s="3" t="s">
        <v>932</v>
      </c>
      <c r="E937" s="3" t="str">
        <v>Ramlinsburg</v>
      </c>
      <c r="G937" s="18">
        <v>3172</v>
      </c>
      <c r="H937" s="18" t="s">
        <v>4537</v>
      </c>
    </row>
    <row r="938" spans="1:8" x14ac:dyDescent="0.2">
      <c r="A938" s="3">
        <v>6015</v>
      </c>
      <c r="B938" s="3" t="s">
        <v>994</v>
      </c>
      <c r="C938" s="3" t="s">
        <v>994</v>
      </c>
      <c r="D938" s="3" t="s">
        <v>932</v>
      </c>
      <c r="E938" s="3" t="str">
        <v>Seltisberg</v>
      </c>
      <c r="G938" s="18">
        <v>3173</v>
      </c>
      <c r="H938" s="18" t="s">
        <v>4537</v>
      </c>
    </row>
    <row r="939" spans="1:8" x14ac:dyDescent="0.2">
      <c r="A939" s="3">
        <v>6102</v>
      </c>
      <c r="B939" s="3" t="s">
        <v>995</v>
      </c>
      <c r="C939" s="3" t="s">
        <v>995</v>
      </c>
      <c r="D939" s="3" t="s">
        <v>932</v>
      </c>
      <c r="E939" s="3" t="str">
        <v>Ziefen</v>
      </c>
      <c r="G939" s="18">
        <v>3174</v>
      </c>
      <c r="H939" s="18" t="s">
        <v>4537</v>
      </c>
    </row>
    <row r="940" spans="1:8" x14ac:dyDescent="0.2">
      <c r="A940" s="3">
        <v>6045</v>
      </c>
      <c r="B940" s="3" t="s">
        <v>996</v>
      </c>
      <c r="C940" s="3" t="s">
        <v>996</v>
      </c>
      <c r="D940" s="3" t="s">
        <v>932</v>
      </c>
      <c r="E940" s="3" t="str">
        <v>Anwil</v>
      </c>
      <c r="G940" s="18">
        <v>3175</v>
      </c>
      <c r="H940" s="18" t="s">
        <v>4537</v>
      </c>
    </row>
    <row r="941" spans="1:8" x14ac:dyDescent="0.2">
      <c r="A941" s="3">
        <v>6344</v>
      </c>
      <c r="B941" s="3" t="s">
        <v>997</v>
      </c>
      <c r="C941" s="3" t="s">
        <v>997</v>
      </c>
      <c r="D941" s="3" t="s">
        <v>932</v>
      </c>
      <c r="E941" s="3" t="str">
        <v>Böckten</v>
      </c>
      <c r="G941" s="18">
        <v>3176</v>
      </c>
      <c r="H941" s="18" t="s">
        <v>4537</v>
      </c>
    </row>
    <row r="942" spans="1:8" x14ac:dyDescent="0.2">
      <c r="A942" s="3">
        <v>6037</v>
      </c>
      <c r="B942" s="3" t="s">
        <v>998</v>
      </c>
      <c r="C942" s="3" t="s">
        <v>998</v>
      </c>
      <c r="D942" s="3" t="s">
        <v>932</v>
      </c>
      <c r="E942" s="3" t="str">
        <v>Buckten</v>
      </c>
      <c r="G942" s="18">
        <v>3177</v>
      </c>
      <c r="H942" s="18" t="s">
        <v>4534</v>
      </c>
    </row>
    <row r="943" spans="1:8" x14ac:dyDescent="0.2">
      <c r="A943" s="3">
        <v>6039</v>
      </c>
      <c r="B943" s="3" t="s">
        <v>999</v>
      </c>
      <c r="C943" s="3" t="s">
        <v>998</v>
      </c>
      <c r="D943" s="3" t="s">
        <v>932</v>
      </c>
      <c r="E943" s="3" t="str">
        <v>Buus</v>
      </c>
      <c r="G943" s="18">
        <v>3178</v>
      </c>
      <c r="H943" s="18" t="s">
        <v>4534</v>
      </c>
    </row>
    <row r="944" spans="1:8" x14ac:dyDescent="0.2">
      <c r="A944" s="3">
        <v>6013</v>
      </c>
      <c r="B944" s="3" t="s">
        <v>1000</v>
      </c>
      <c r="C944" s="3" t="s">
        <v>1001</v>
      </c>
      <c r="D944" s="3" t="s">
        <v>932</v>
      </c>
      <c r="E944" s="3" t="str">
        <v>Diepflingen</v>
      </c>
      <c r="G944" s="18">
        <v>3179</v>
      </c>
      <c r="H944" s="18" t="s">
        <v>4534</v>
      </c>
    </row>
    <row r="945" spans="1:8" x14ac:dyDescent="0.2">
      <c r="A945" s="3">
        <v>6103</v>
      </c>
      <c r="B945" s="3" t="s">
        <v>1002</v>
      </c>
      <c r="C945" s="3" t="s">
        <v>1001</v>
      </c>
      <c r="D945" s="3" t="s">
        <v>932</v>
      </c>
      <c r="E945" s="3" t="str">
        <v>Gelterkinden</v>
      </c>
      <c r="G945" s="18">
        <v>3182</v>
      </c>
      <c r="H945" s="18" t="s">
        <v>4537</v>
      </c>
    </row>
    <row r="946" spans="1:8" x14ac:dyDescent="0.2">
      <c r="A946" s="3">
        <v>6044</v>
      </c>
      <c r="B946" s="3" t="s">
        <v>1003</v>
      </c>
      <c r="C946" s="3" t="s">
        <v>1003</v>
      </c>
      <c r="D946" s="3" t="s">
        <v>932</v>
      </c>
      <c r="E946" s="3" t="str">
        <v>Häfelfingen</v>
      </c>
      <c r="G946" s="18">
        <v>3183</v>
      </c>
      <c r="H946" s="18" t="s">
        <v>4537</v>
      </c>
    </row>
    <row r="947" spans="1:8" x14ac:dyDescent="0.2">
      <c r="A947" s="3">
        <v>6354</v>
      </c>
      <c r="B947" s="3" t="s">
        <v>1004</v>
      </c>
      <c r="C947" s="3" t="s">
        <v>1004</v>
      </c>
      <c r="D947" s="3" t="s">
        <v>932</v>
      </c>
      <c r="E947" s="3" t="str">
        <v>Hemmiken</v>
      </c>
      <c r="G947" s="18">
        <v>3184</v>
      </c>
      <c r="H947" s="18" t="s">
        <v>4537</v>
      </c>
    </row>
    <row r="948" spans="1:8" x14ac:dyDescent="0.2">
      <c r="A948" s="3">
        <v>6353</v>
      </c>
      <c r="B948" s="3" t="s">
        <v>1005</v>
      </c>
      <c r="C948" s="3" t="s">
        <v>1005</v>
      </c>
      <c r="D948" s="3" t="s">
        <v>932</v>
      </c>
      <c r="E948" s="3" t="str">
        <v>Itingen</v>
      </c>
      <c r="G948" s="18">
        <v>3185</v>
      </c>
      <c r="H948" s="18" t="s">
        <v>4531</v>
      </c>
    </row>
    <row r="949" spans="1:8" x14ac:dyDescent="0.2">
      <c r="A949" s="3">
        <v>6356</v>
      </c>
      <c r="B949" s="3" t="s">
        <v>1006</v>
      </c>
      <c r="C949" s="3" t="s">
        <v>1005</v>
      </c>
      <c r="D949" s="3" t="s">
        <v>932</v>
      </c>
      <c r="E949" s="3" t="str">
        <v>Känerkinden</v>
      </c>
      <c r="G949" s="18">
        <v>3186</v>
      </c>
      <c r="H949" s="18" t="s">
        <v>4531</v>
      </c>
    </row>
    <row r="950" spans="1:8" x14ac:dyDescent="0.2">
      <c r="A950" s="3">
        <v>6025</v>
      </c>
      <c r="B950" s="3" t="s">
        <v>1007</v>
      </c>
      <c r="C950" s="3" t="s">
        <v>1008</v>
      </c>
      <c r="D950" s="3" t="s">
        <v>932</v>
      </c>
      <c r="E950" s="3" t="str">
        <v>Kilchberg (BL)</v>
      </c>
      <c r="G950" s="18">
        <v>3202</v>
      </c>
      <c r="H950" s="18" t="s">
        <v>4537</v>
      </c>
    </row>
    <row r="951" spans="1:8" x14ac:dyDescent="0.2">
      <c r="A951" s="3">
        <v>6215</v>
      </c>
      <c r="B951" s="3" t="s">
        <v>1008</v>
      </c>
      <c r="C951" s="3" t="s">
        <v>1008</v>
      </c>
      <c r="D951" s="3" t="s">
        <v>932</v>
      </c>
      <c r="E951" s="3" t="str">
        <v>Läufelfingen</v>
      </c>
      <c r="G951" s="18">
        <v>3203</v>
      </c>
      <c r="H951" s="18" t="s">
        <v>4537</v>
      </c>
    </row>
    <row r="952" spans="1:8" x14ac:dyDescent="0.2">
      <c r="A952" s="3">
        <v>6215</v>
      </c>
      <c r="B952" s="3" t="s">
        <v>1009</v>
      </c>
      <c r="C952" s="3" t="s">
        <v>1008</v>
      </c>
      <c r="D952" s="3" t="s">
        <v>932</v>
      </c>
      <c r="E952" s="3" t="str">
        <v>Maisprach</v>
      </c>
      <c r="G952" s="18">
        <v>3204</v>
      </c>
      <c r="H952" s="18" t="s">
        <v>4537</v>
      </c>
    </row>
    <row r="953" spans="1:8" x14ac:dyDescent="0.2">
      <c r="A953" s="3">
        <v>6222</v>
      </c>
      <c r="B953" s="3" t="s">
        <v>1010</v>
      </c>
      <c r="C953" s="3" t="s">
        <v>1008</v>
      </c>
      <c r="D953" s="3" t="s">
        <v>932</v>
      </c>
      <c r="E953" s="3" t="str">
        <v>Nusshof</v>
      </c>
      <c r="G953" s="18">
        <v>3205</v>
      </c>
      <c r="H953" s="18" t="s">
        <v>4537</v>
      </c>
    </row>
    <row r="954" spans="1:8" x14ac:dyDescent="0.2">
      <c r="A954" s="3">
        <v>6233</v>
      </c>
      <c r="B954" s="3" t="s">
        <v>1011</v>
      </c>
      <c r="C954" s="3" t="s">
        <v>1011</v>
      </c>
      <c r="D954" s="3" t="s">
        <v>932</v>
      </c>
      <c r="E954" s="3" t="str">
        <v>Oltingen</v>
      </c>
      <c r="G954" s="18">
        <v>3206</v>
      </c>
      <c r="H954" s="18" t="s">
        <v>4534</v>
      </c>
    </row>
    <row r="955" spans="1:8" x14ac:dyDescent="0.2">
      <c r="A955" s="3">
        <v>6018</v>
      </c>
      <c r="B955" s="3" t="s">
        <v>1012</v>
      </c>
      <c r="C955" s="3" t="s">
        <v>1012</v>
      </c>
      <c r="D955" s="3" t="s">
        <v>932</v>
      </c>
      <c r="E955" s="3" t="str">
        <v>Ormalingen</v>
      </c>
      <c r="G955" s="18">
        <v>3207</v>
      </c>
      <c r="H955" s="18" t="s">
        <v>4537</v>
      </c>
    </row>
    <row r="956" spans="1:8" x14ac:dyDescent="0.2">
      <c r="A956" s="3">
        <v>6205</v>
      </c>
      <c r="B956" s="3" t="s">
        <v>1013</v>
      </c>
      <c r="C956" s="3" t="s">
        <v>1013</v>
      </c>
      <c r="D956" s="3" t="s">
        <v>932</v>
      </c>
      <c r="E956" s="3" t="str">
        <v>Rickenbach (BL)</v>
      </c>
      <c r="G956" s="18">
        <v>3208</v>
      </c>
      <c r="H956" s="18" t="s">
        <v>4537</v>
      </c>
    </row>
    <row r="957" spans="1:8" x14ac:dyDescent="0.2">
      <c r="A957" s="3">
        <v>6232</v>
      </c>
      <c r="B957" s="3" t="s">
        <v>1014</v>
      </c>
      <c r="C957" s="3" t="s">
        <v>1014</v>
      </c>
      <c r="D957" s="3" t="s">
        <v>932</v>
      </c>
      <c r="E957" s="3" t="str">
        <v>Rothenfluh</v>
      </c>
      <c r="G957" s="18">
        <v>3210</v>
      </c>
      <c r="H957" s="18" t="s">
        <v>4537</v>
      </c>
    </row>
    <row r="958" spans="1:8" x14ac:dyDescent="0.2">
      <c r="A958" s="3">
        <v>6022</v>
      </c>
      <c r="B958" s="3" t="s">
        <v>1015</v>
      </c>
      <c r="C958" s="3" t="s">
        <v>1015</v>
      </c>
      <c r="D958" s="3" t="s">
        <v>932</v>
      </c>
      <c r="E958" s="3" t="str">
        <v>Rümlingen</v>
      </c>
      <c r="G958" s="18">
        <v>3212</v>
      </c>
      <c r="H958" s="18" t="s">
        <v>4534</v>
      </c>
    </row>
    <row r="959" spans="1:8" x14ac:dyDescent="0.2">
      <c r="A959" s="3">
        <v>6024</v>
      </c>
      <c r="B959" s="3" t="s">
        <v>1016</v>
      </c>
      <c r="C959" s="3" t="s">
        <v>1016</v>
      </c>
      <c r="D959" s="3" t="s">
        <v>932</v>
      </c>
      <c r="E959" s="3" t="str">
        <v>Rünenberg</v>
      </c>
      <c r="G959" s="18">
        <v>3213</v>
      </c>
      <c r="H959" s="18" t="s">
        <v>4534</v>
      </c>
    </row>
    <row r="960" spans="1:8" x14ac:dyDescent="0.2">
      <c r="A960" s="3">
        <v>6212</v>
      </c>
      <c r="B960" s="3" t="s">
        <v>1017</v>
      </c>
      <c r="C960" s="3" t="s">
        <v>1018</v>
      </c>
      <c r="D960" s="3" t="s">
        <v>932</v>
      </c>
      <c r="E960" s="3" t="str">
        <v>Sissach</v>
      </c>
      <c r="G960" s="18">
        <v>3214</v>
      </c>
      <c r="H960" s="18" t="s">
        <v>4534</v>
      </c>
    </row>
    <row r="961" spans="1:8" x14ac:dyDescent="0.2">
      <c r="A961" s="3">
        <v>6213</v>
      </c>
      <c r="B961" s="3" t="s">
        <v>1018</v>
      </c>
      <c r="C961" s="3" t="s">
        <v>1018</v>
      </c>
      <c r="D961" s="3" t="s">
        <v>932</v>
      </c>
      <c r="E961" s="3" t="str">
        <v>Tecknau</v>
      </c>
      <c r="G961" s="18">
        <v>3215</v>
      </c>
      <c r="H961" s="18" t="s">
        <v>4534</v>
      </c>
    </row>
    <row r="962" spans="1:8" x14ac:dyDescent="0.2">
      <c r="A962" s="3">
        <v>6212</v>
      </c>
      <c r="B962" s="3" t="s">
        <v>1019</v>
      </c>
      <c r="C962" s="3" t="s">
        <v>1020</v>
      </c>
      <c r="D962" s="3" t="s">
        <v>932</v>
      </c>
      <c r="E962" s="3" t="str">
        <v>Tenniken</v>
      </c>
      <c r="G962" s="18">
        <v>3216</v>
      </c>
      <c r="H962" s="18" t="s">
        <v>4534</v>
      </c>
    </row>
    <row r="963" spans="1:8" x14ac:dyDescent="0.2">
      <c r="A963" s="3">
        <v>6216</v>
      </c>
      <c r="B963" s="3" t="s">
        <v>1020</v>
      </c>
      <c r="C963" s="3" t="s">
        <v>1020</v>
      </c>
      <c r="D963" s="3" t="s">
        <v>932</v>
      </c>
      <c r="E963" s="3" t="str">
        <v>Thürnen</v>
      </c>
      <c r="G963" s="18">
        <v>3225</v>
      </c>
      <c r="H963" s="18" t="s">
        <v>4534</v>
      </c>
    </row>
    <row r="964" spans="1:8" x14ac:dyDescent="0.2">
      <c r="A964" s="3">
        <v>6016</v>
      </c>
      <c r="B964" s="3" t="s">
        <v>1021</v>
      </c>
      <c r="C964" s="3" t="s">
        <v>1022</v>
      </c>
      <c r="D964" s="3" t="s">
        <v>932</v>
      </c>
      <c r="E964" s="3" t="str">
        <v>Wenslingen</v>
      </c>
      <c r="G964" s="18">
        <v>3226</v>
      </c>
      <c r="H964" s="18" t="s">
        <v>4537</v>
      </c>
    </row>
    <row r="965" spans="1:8" x14ac:dyDescent="0.2">
      <c r="A965" s="3">
        <v>6203</v>
      </c>
      <c r="B965" s="3" t="s">
        <v>1023</v>
      </c>
      <c r="C965" s="3" t="s">
        <v>1022</v>
      </c>
      <c r="D965" s="3" t="s">
        <v>932</v>
      </c>
      <c r="E965" s="3" t="str">
        <v>Wintersingen</v>
      </c>
      <c r="G965" s="18">
        <v>3232</v>
      </c>
      <c r="H965" s="18" t="s">
        <v>4534</v>
      </c>
    </row>
    <row r="966" spans="1:8" x14ac:dyDescent="0.2">
      <c r="A966" s="3">
        <v>6206</v>
      </c>
      <c r="B966" s="3" t="s">
        <v>1022</v>
      </c>
      <c r="C966" s="3" t="s">
        <v>1022</v>
      </c>
      <c r="D966" s="3" t="s">
        <v>932</v>
      </c>
      <c r="E966" s="3" t="str">
        <v>Wittinsburg</v>
      </c>
      <c r="G966" s="18">
        <v>3233</v>
      </c>
      <c r="H966" s="18" t="s">
        <v>4534</v>
      </c>
    </row>
    <row r="967" spans="1:8" x14ac:dyDescent="0.2">
      <c r="A967" s="3">
        <v>6207</v>
      </c>
      <c r="B967" s="3" t="s">
        <v>1024</v>
      </c>
      <c r="C967" s="3" t="s">
        <v>1024</v>
      </c>
      <c r="D967" s="3" t="s">
        <v>932</v>
      </c>
      <c r="E967" s="3" t="str">
        <v>Zeglingen</v>
      </c>
      <c r="G967" s="18">
        <v>3234</v>
      </c>
      <c r="H967" s="18" t="s">
        <v>4537</v>
      </c>
    </row>
    <row r="968" spans="1:8" x14ac:dyDescent="0.2">
      <c r="A968" s="3">
        <v>6208</v>
      </c>
      <c r="B968" s="3" t="s">
        <v>1025</v>
      </c>
      <c r="C968" s="3" t="s">
        <v>1026</v>
      </c>
      <c r="D968" s="3" t="s">
        <v>932</v>
      </c>
      <c r="E968" s="3" t="str">
        <v>Zunzgen</v>
      </c>
      <c r="G968" s="18">
        <v>3235</v>
      </c>
      <c r="H968" s="18" t="s">
        <v>4537</v>
      </c>
    </row>
    <row r="969" spans="1:8" x14ac:dyDescent="0.2">
      <c r="A969" s="3">
        <v>5735</v>
      </c>
      <c r="B969" s="3" t="s">
        <v>1027</v>
      </c>
      <c r="C969" s="3" t="s">
        <v>1028</v>
      </c>
      <c r="D969" s="3" t="s">
        <v>932</v>
      </c>
      <c r="E969" s="3" t="str">
        <v>Arboldswil</v>
      </c>
      <c r="G969" s="18">
        <v>3236</v>
      </c>
      <c r="H969" s="18" t="s">
        <v>4534</v>
      </c>
    </row>
    <row r="970" spans="1:8" x14ac:dyDescent="0.2">
      <c r="A970" s="3">
        <v>6221</v>
      </c>
      <c r="B970" s="3" t="s">
        <v>1029</v>
      </c>
      <c r="C970" s="3" t="s">
        <v>1028</v>
      </c>
      <c r="D970" s="3" t="s">
        <v>932</v>
      </c>
      <c r="E970" s="3" t="str">
        <v>Bennwil</v>
      </c>
      <c r="G970" s="18">
        <v>3237</v>
      </c>
      <c r="H970" s="18" t="s">
        <v>4537</v>
      </c>
    </row>
    <row r="971" spans="1:8" x14ac:dyDescent="0.2">
      <c r="A971" s="3">
        <v>6017</v>
      </c>
      <c r="B971" s="3" t="s">
        <v>1030</v>
      </c>
      <c r="C971" s="3" t="s">
        <v>1030</v>
      </c>
      <c r="D971" s="3" t="s">
        <v>932</v>
      </c>
      <c r="E971" s="3" t="str">
        <v>Bretzwil</v>
      </c>
      <c r="G971" s="18">
        <v>3238</v>
      </c>
      <c r="H971" s="18" t="s">
        <v>4534</v>
      </c>
    </row>
    <row r="972" spans="1:8" x14ac:dyDescent="0.2">
      <c r="A972" s="3">
        <v>6019</v>
      </c>
      <c r="B972" s="3" t="s">
        <v>1031</v>
      </c>
      <c r="C972" s="3" t="s">
        <v>1030</v>
      </c>
      <c r="D972" s="3" t="s">
        <v>932</v>
      </c>
      <c r="E972" s="3" t="str">
        <v>Diegten</v>
      </c>
      <c r="G972" s="18">
        <v>3250</v>
      </c>
      <c r="H972" s="18" t="s">
        <v>4537</v>
      </c>
    </row>
    <row r="973" spans="1:8" x14ac:dyDescent="0.2">
      <c r="A973" s="3">
        <v>6214</v>
      </c>
      <c r="B973" s="3" t="s">
        <v>1032</v>
      </c>
      <c r="C973" s="3" t="s">
        <v>1032</v>
      </c>
      <c r="D973" s="3" t="s">
        <v>932</v>
      </c>
      <c r="E973" s="3" t="str">
        <v>Eptingen</v>
      </c>
      <c r="G973" s="18">
        <v>3251</v>
      </c>
      <c r="H973" s="18" t="s">
        <v>4537</v>
      </c>
    </row>
    <row r="974" spans="1:8" x14ac:dyDescent="0.2">
      <c r="A974" s="3">
        <v>6231</v>
      </c>
      <c r="B974" s="3" t="s">
        <v>1033</v>
      </c>
      <c r="C974" s="3" t="s">
        <v>1033</v>
      </c>
      <c r="D974" s="3" t="s">
        <v>932</v>
      </c>
      <c r="E974" s="3" t="str">
        <v>Hölstein</v>
      </c>
      <c r="G974" s="18">
        <v>3252</v>
      </c>
      <c r="H974" s="18" t="s">
        <v>4537</v>
      </c>
    </row>
    <row r="975" spans="1:8" x14ac:dyDescent="0.2">
      <c r="A975" s="3">
        <v>6204</v>
      </c>
      <c r="B975" s="3" t="s">
        <v>1034</v>
      </c>
      <c r="C975" s="3" t="s">
        <v>1034</v>
      </c>
      <c r="D975" s="3" t="s">
        <v>932</v>
      </c>
      <c r="E975" s="3" t="str">
        <v>Lampenberg</v>
      </c>
      <c r="G975" s="18">
        <v>3253</v>
      </c>
      <c r="H975" s="18" t="s">
        <v>4537</v>
      </c>
    </row>
    <row r="976" spans="1:8" x14ac:dyDescent="0.2">
      <c r="A976" s="3">
        <v>6210</v>
      </c>
      <c r="B976" s="3" t="s">
        <v>1035</v>
      </c>
      <c r="C976" s="3" t="s">
        <v>1035</v>
      </c>
      <c r="D976" s="3" t="s">
        <v>932</v>
      </c>
      <c r="E976" s="3" t="str">
        <v>Langenbruck</v>
      </c>
      <c r="G976" s="18">
        <v>3254</v>
      </c>
      <c r="H976" s="18" t="s">
        <v>4537</v>
      </c>
    </row>
    <row r="977" spans="1:8" x14ac:dyDescent="0.2">
      <c r="A977" s="3">
        <v>6234</v>
      </c>
      <c r="B977" s="3" t="s">
        <v>1036</v>
      </c>
      <c r="C977" s="3" t="s">
        <v>1036</v>
      </c>
      <c r="D977" s="3" t="s">
        <v>932</v>
      </c>
      <c r="E977" s="3" t="str">
        <v>Lauwil</v>
      </c>
      <c r="G977" s="18">
        <v>3255</v>
      </c>
      <c r="H977" s="18" t="s">
        <v>4537</v>
      </c>
    </row>
    <row r="978" spans="1:8" x14ac:dyDescent="0.2">
      <c r="A978" s="3">
        <v>6234</v>
      </c>
      <c r="B978" s="3" t="s">
        <v>1037</v>
      </c>
      <c r="C978" s="3" t="s">
        <v>1036</v>
      </c>
      <c r="D978" s="3" t="s">
        <v>932</v>
      </c>
      <c r="E978" s="3" t="str">
        <v>Liedertswil</v>
      </c>
      <c r="G978" s="18">
        <v>3256</v>
      </c>
      <c r="H978" s="18" t="s">
        <v>4537</v>
      </c>
    </row>
    <row r="979" spans="1:8" x14ac:dyDescent="0.2">
      <c r="A979" s="3">
        <v>6235</v>
      </c>
      <c r="B979" s="3" t="s">
        <v>1038</v>
      </c>
      <c r="C979" s="3" t="s">
        <v>1036</v>
      </c>
      <c r="D979" s="3" t="s">
        <v>932</v>
      </c>
      <c r="E979" s="3" t="str">
        <v>Niederdorf</v>
      </c>
      <c r="G979" s="18">
        <v>3257</v>
      </c>
      <c r="H979" s="18" t="s">
        <v>4537</v>
      </c>
    </row>
    <row r="980" spans="1:8" x14ac:dyDescent="0.2">
      <c r="A980" s="3">
        <v>6236</v>
      </c>
      <c r="B980" s="3" t="s">
        <v>1039</v>
      </c>
      <c r="C980" s="3" t="s">
        <v>1036</v>
      </c>
      <c r="D980" s="3" t="s">
        <v>932</v>
      </c>
      <c r="E980" s="3" t="str">
        <v>Oberdorf (BL)</v>
      </c>
      <c r="G980" s="18">
        <v>3262</v>
      </c>
      <c r="H980" s="18" t="s">
        <v>4537</v>
      </c>
    </row>
    <row r="981" spans="1:8" x14ac:dyDescent="0.2">
      <c r="A981" s="3">
        <v>6110</v>
      </c>
      <c r="B981" s="3" t="s">
        <v>1040</v>
      </c>
      <c r="C981" s="3" t="s">
        <v>1040</v>
      </c>
      <c r="D981" s="3" t="s">
        <v>932</v>
      </c>
      <c r="E981" s="3" t="str">
        <v>Reigoldswil</v>
      </c>
      <c r="G981" s="18">
        <v>3263</v>
      </c>
      <c r="H981" s="18" t="s">
        <v>4537</v>
      </c>
    </row>
    <row r="982" spans="1:8" x14ac:dyDescent="0.2">
      <c r="A982" s="3">
        <v>6114</v>
      </c>
      <c r="B982" s="3" t="s">
        <v>1041</v>
      </c>
      <c r="C982" s="3" t="s">
        <v>1040</v>
      </c>
      <c r="D982" s="3" t="s">
        <v>932</v>
      </c>
      <c r="E982" s="3" t="str">
        <v>Titterten</v>
      </c>
      <c r="G982" s="18">
        <v>3264</v>
      </c>
      <c r="H982" s="18" t="s">
        <v>4537</v>
      </c>
    </row>
    <row r="983" spans="1:8" x14ac:dyDescent="0.2">
      <c r="A983" s="3">
        <v>6248</v>
      </c>
      <c r="B983" s="3" t="s">
        <v>1042</v>
      </c>
      <c r="C983" s="3" t="s">
        <v>1042</v>
      </c>
      <c r="D983" s="3" t="s">
        <v>932</v>
      </c>
      <c r="E983" s="3" t="str">
        <v>Waldenburg</v>
      </c>
      <c r="G983" s="18">
        <v>3266</v>
      </c>
      <c r="H983" s="18" t="s">
        <v>4537</v>
      </c>
    </row>
    <row r="984" spans="1:8" x14ac:dyDescent="0.2">
      <c r="A984" s="3">
        <v>6147</v>
      </c>
      <c r="B984" s="3" t="s">
        <v>1043</v>
      </c>
      <c r="C984" s="3" t="s">
        <v>1043</v>
      </c>
      <c r="D984" s="3" t="s">
        <v>932</v>
      </c>
      <c r="E984" s="3" t="str">
        <v>Gächlingen</v>
      </c>
      <c r="G984" s="18">
        <v>3267</v>
      </c>
      <c r="H984" s="18" t="s">
        <v>4537</v>
      </c>
    </row>
    <row r="985" spans="1:8" x14ac:dyDescent="0.2">
      <c r="A985" s="3">
        <v>6245</v>
      </c>
      <c r="B985" s="3" t="s">
        <v>1044</v>
      </c>
      <c r="C985" s="3" t="s">
        <v>1045</v>
      </c>
      <c r="D985" s="3" t="s">
        <v>932</v>
      </c>
      <c r="E985" s="3" t="str">
        <v>Löhningen</v>
      </c>
      <c r="G985" s="18">
        <v>3268</v>
      </c>
      <c r="H985" s="18" t="s">
        <v>4537</v>
      </c>
    </row>
    <row r="986" spans="1:8" x14ac:dyDescent="0.2">
      <c r="A986" s="3">
        <v>6246</v>
      </c>
      <c r="B986" s="3" t="s">
        <v>1045</v>
      </c>
      <c r="C986" s="3" t="s">
        <v>1045</v>
      </c>
      <c r="D986" s="3" t="s">
        <v>932</v>
      </c>
      <c r="E986" s="3" t="str">
        <v>Neunkirch</v>
      </c>
      <c r="G986" s="18">
        <v>3270</v>
      </c>
      <c r="H986" s="18" t="s">
        <v>4537</v>
      </c>
    </row>
    <row r="987" spans="1:8" x14ac:dyDescent="0.2">
      <c r="A987" s="3">
        <v>6211</v>
      </c>
      <c r="B987" s="3" t="s">
        <v>1046</v>
      </c>
      <c r="C987" s="3" t="s">
        <v>1047</v>
      </c>
      <c r="D987" s="3" t="s">
        <v>932</v>
      </c>
      <c r="E987" s="3" t="str">
        <v>Büttenhardt</v>
      </c>
      <c r="G987" s="18">
        <v>3271</v>
      </c>
      <c r="H987" s="18" t="s">
        <v>4537</v>
      </c>
    </row>
    <row r="988" spans="1:8" x14ac:dyDescent="0.2">
      <c r="A988" s="3">
        <v>6252</v>
      </c>
      <c r="B988" s="3" t="s">
        <v>1047</v>
      </c>
      <c r="C988" s="3" t="s">
        <v>1047</v>
      </c>
      <c r="D988" s="3" t="s">
        <v>932</v>
      </c>
      <c r="E988" s="3" t="str">
        <v>Dörflingen</v>
      </c>
      <c r="G988" s="18">
        <v>3272</v>
      </c>
      <c r="H988" s="18" t="s">
        <v>4537</v>
      </c>
    </row>
    <row r="989" spans="1:8" x14ac:dyDescent="0.2">
      <c r="A989" s="3">
        <v>6253</v>
      </c>
      <c r="B989" s="3" t="s">
        <v>1048</v>
      </c>
      <c r="C989" s="3" t="s">
        <v>1047</v>
      </c>
      <c r="D989" s="3" t="s">
        <v>932</v>
      </c>
      <c r="E989" s="3" t="str">
        <v>Lohn (SH)</v>
      </c>
      <c r="G989" s="18">
        <v>3273</v>
      </c>
      <c r="H989" s="18" t="s">
        <v>4537</v>
      </c>
    </row>
    <row r="990" spans="1:8" x14ac:dyDescent="0.2">
      <c r="A990" s="3">
        <v>6243</v>
      </c>
      <c r="B990" s="3" t="s">
        <v>1049</v>
      </c>
      <c r="C990" s="3" t="s">
        <v>1049</v>
      </c>
      <c r="D990" s="3" t="s">
        <v>932</v>
      </c>
      <c r="E990" s="3" t="str">
        <v>Stetten (SH)</v>
      </c>
      <c r="G990" s="18">
        <v>3274</v>
      </c>
      <c r="H990" s="18" t="s">
        <v>4537</v>
      </c>
    </row>
    <row r="991" spans="1:8" x14ac:dyDescent="0.2">
      <c r="A991" s="3">
        <v>6217</v>
      </c>
      <c r="B991" s="3" t="s">
        <v>1050</v>
      </c>
      <c r="C991" s="3" t="s">
        <v>1051</v>
      </c>
      <c r="D991" s="3" t="s">
        <v>932</v>
      </c>
      <c r="E991" s="3" t="str">
        <v>Thayngen</v>
      </c>
      <c r="G991" s="18">
        <v>3280</v>
      </c>
      <c r="H991" s="18" t="s">
        <v>4534</v>
      </c>
    </row>
    <row r="992" spans="1:8" x14ac:dyDescent="0.2">
      <c r="A992" s="3">
        <v>6218</v>
      </c>
      <c r="B992" s="3" t="s">
        <v>1051</v>
      </c>
      <c r="C992" s="3" t="s">
        <v>1051</v>
      </c>
      <c r="D992" s="3" t="s">
        <v>932</v>
      </c>
      <c r="E992" s="3" t="str">
        <v>Bargen (SH)</v>
      </c>
      <c r="G992" s="18">
        <v>3282</v>
      </c>
      <c r="H992" s="18" t="s">
        <v>4537</v>
      </c>
    </row>
    <row r="993" spans="1:8" x14ac:dyDescent="0.2">
      <c r="A993" s="3">
        <v>6145</v>
      </c>
      <c r="B993" s="3" t="s">
        <v>1052</v>
      </c>
      <c r="C993" s="3" t="s">
        <v>1053</v>
      </c>
      <c r="D993" s="3" t="s">
        <v>932</v>
      </c>
      <c r="E993" s="3" t="str">
        <v>Beringen</v>
      </c>
      <c r="G993" s="18">
        <v>3283</v>
      </c>
      <c r="H993" s="18" t="s">
        <v>4537</v>
      </c>
    </row>
    <row r="994" spans="1:8" x14ac:dyDescent="0.2">
      <c r="A994" s="3">
        <v>6146</v>
      </c>
      <c r="B994" s="3" t="s">
        <v>1054</v>
      </c>
      <c r="C994" s="3" t="s">
        <v>1054</v>
      </c>
      <c r="D994" s="3" t="s">
        <v>932</v>
      </c>
      <c r="E994" s="3" t="str">
        <v>Buchberg</v>
      </c>
      <c r="G994" s="18">
        <v>3284</v>
      </c>
      <c r="H994" s="18" t="s">
        <v>4537</v>
      </c>
    </row>
    <row r="995" spans="1:8" x14ac:dyDescent="0.2">
      <c r="A995" s="3">
        <v>6133</v>
      </c>
      <c r="B995" s="3" t="s">
        <v>1055</v>
      </c>
      <c r="C995" s="3" t="s">
        <v>1056</v>
      </c>
      <c r="D995" s="3" t="s">
        <v>932</v>
      </c>
      <c r="E995" s="3" t="str">
        <v>Merishausen</v>
      </c>
      <c r="G995" s="18">
        <v>3285</v>
      </c>
      <c r="H995" s="18" t="s">
        <v>4534</v>
      </c>
    </row>
    <row r="996" spans="1:8" x14ac:dyDescent="0.2">
      <c r="A996" s="3">
        <v>6154</v>
      </c>
      <c r="B996" s="3" t="s">
        <v>1057</v>
      </c>
      <c r="C996" s="3" t="s">
        <v>1058</v>
      </c>
      <c r="D996" s="3" t="s">
        <v>932</v>
      </c>
      <c r="E996" s="3" t="str">
        <v>Neuhausen am Rheinfall</v>
      </c>
      <c r="G996" s="18">
        <v>3286</v>
      </c>
      <c r="H996" s="18" t="s">
        <v>4534</v>
      </c>
    </row>
    <row r="997" spans="1:8" x14ac:dyDescent="0.2">
      <c r="A997" s="3">
        <v>6156</v>
      </c>
      <c r="B997" s="3" t="s">
        <v>1058</v>
      </c>
      <c r="C997" s="3" t="s">
        <v>1058</v>
      </c>
      <c r="D997" s="3" t="s">
        <v>932</v>
      </c>
      <c r="E997" s="3" t="str">
        <v>Rüdlingen</v>
      </c>
      <c r="G997" s="18">
        <v>3292</v>
      </c>
      <c r="H997" s="18" t="s">
        <v>4537</v>
      </c>
    </row>
    <row r="998" spans="1:8" x14ac:dyDescent="0.2">
      <c r="A998" s="3">
        <v>6156</v>
      </c>
      <c r="B998" s="3" t="s">
        <v>1059</v>
      </c>
      <c r="C998" s="3" t="s">
        <v>1058</v>
      </c>
      <c r="D998" s="3" t="s">
        <v>932</v>
      </c>
      <c r="E998" s="3" t="str">
        <v>Schaffhausen</v>
      </c>
      <c r="G998" s="18">
        <v>3293</v>
      </c>
      <c r="H998" s="18" t="s">
        <v>4537</v>
      </c>
    </row>
    <row r="999" spans="1:8" x14ac:dyDescent="0.2">
      <c r="A999" s="3">
        <v>6122</v>
      </c>
      <c r="B999" s="3" t="s">
        <v>1060</v>
      </c>
      <c r="C999" s="3" t="s">
        <v>1060</v>
      </c>
      <c r="D999" s="3" t="s">
        <v>932</v>
      </c>
      <c r="E999" s="3" t="str">
        <v>Beggingen</v>
      </c>
      <c r="G999" s="18">
        <v>3294</v>
      </c>
      <c r="H999" s="18" t="s">
        <v>4537</v>
      </c>
    </row>
    <row r="1000" spans="1:8" x14ac:dyDescent="0.2">
      <c r="A1000" s="3">
        <v>6123</v>
      </c>
      <c r="B1000" s="3" t="s">
        <v>1061</v>
      </c>
      <c r="C1000" s="3" t="s">
        <v>1060</v>
      </c>
      <c r="D1000" s="3" t="s">
        <v>932</v>
      </c>
      <c r="E1000" s="3" t="str">
        <v>Schleitheim</v>
      </c>
      <c r="G1000" s="18">
        <v>3295</v>
      </c>
      <c r="H1000" s="18" t="s">
        <v>4537</v>
      </c>
    </row>
    <row r="1001" spans="1:8" x14ac:dyDescent="0.2">
      <c r="A1001" s="3">
        <v>6125</v>
      </c>
      <c r="B1001" s="3" t="s">
        <v>1062</v>
      </c>
      <c r="C1001" s="3" t="s">
        <v>1060</v>
      </c>
      <c r="D1001" s="3" t="s">
        <v>932</v>
      </c>
      <c r="E1001" s="3" t="str">
        <v>Siblingen</v>
      </c>
      <c r="G1001" s="18">
        <v>3296</v>
      </c>
      <c r="H1001" s="18" t="s">
        <v>4537</v>
      </c>
    </row>
    <row r="1002" spans="1:8" x14ac:dyDescent="0.2">
      <c r="A1002" s="3">
        <v>6244</v>
      </c>
      <c r="B1002" s="3" t="s">
        <v>1063</v>
      </c>
      <c r="C1002" s="3" t="s">
        <v>1063</v>
      </c>
      <c r="D1002" s="3" t="s">
        <v>932</v>
      </c>
      <c r="E1002" s="3" t="str">
        <v>Buch (SH)</v>
      </c>
      <c r="G1002" s="18">
        <v>3297</v>
      </c>
      <c r="H1002" s="18" t="s">
        <v>4537</v>
      </c>
    </row>
    <row r="1003" spans="1:8" x14ac:dyDescent="0.2">
      <c r="A1003" s="3">
        <v>4915</v>
      </c>
      <c r="B1003" s="3" t="s">
        <v>1064</v>
      </c>
      <c r="C1003" s="3" t="s">
        <v>1065</v>
      </c>
      <c r="D1003" s="3" t="s">
        <v>932</v>
      </c>
      <c r="E1003" s="3" t="str">
        <v>Hemishofen</v>
      </c>
      <c r="G1003" s="18">
        <v>3298</v>
      </c>
      <c r="H1003" s="18" t="s">
        <v>4537</v>
      </c>
    </row>
    <row r="1004" spans="1:8" x14ac:dyDescent="0.2">
      <c r="A1004" s="3">
        <v>6264</v>
      </c>
      <c r="B1004" s="3" t="s">
        <v>1065</v>
      </c>
      <c r="C1004" s="3" t="s">
        <v>1065</v>
      </c>
      <c r="D1004" s="3" t="s">
        <v>932</v>
      </c>
      <c r="E1004" s="3" t="str">
        <v>Ramsen</v>
      </c>
      <c r="G1004" s="18">
        <v>3302</v>
      </c>
      <c r="H1004" s="18" t="s">
        <v>4537</v>
      </c>
    </row>
    <row r="1005" spans="1:8" x14ac:dyDescent="0.2">
      <c r="A1005" s="3">
        <v>6260</v>
      </c>
      <c r="B1005" s="3" t="s">
        <v>1066</v>
      </c>
      <c r="C1005" s="3" t="s">
        <v>1066</v>
      </c>
      <c r="D1005" s="3" t="s">
        <v>932</v>
      </c>
      <c r="E1005" s="3" t="str">
        <v>Stein am Rhein</v>
      </c>
      <c r="G1005" s="18">
        <v>3303</v>
      </c>
      <c r="H1005" s="18" t="s">
        <v>4537</v>
      </c>
    </row>
    <row r="1006" spans="1:8" x14ac:dyDescent="0.2">
      <c r="A1006" s="3">
        <v>6260</v>
      </c>
      <c r="B1006" s="3" t="s">
        <v>1067</v>
      </c>
      <c r="C1006" s="3" t="s">
        <v>1066</v>
      </c>
      <c r="D1006" s="3" t="s">
        <v>932</v>
      </c>
      <c r="E1006" s="3" t="str">
        <v>Hallau</v>
      </c>
      <c r="G1006" s="18">
        <v>3305</v>
      </c>
      <c r="H1006" s="18" t="s">
        <v>4537</v>
      </c>
    </row>
    <row r="1007" spans="1:8" x14ac:dyDescent="0.2">
      <c r="A1007" s="3">
        <v>6260</v>
      </c>
      <c r="B1007" s="3" t="s">
        <v>1068</v>
      </c>
      <c r="C1007" s="3" t="s">
        <v>1066</v>
      </c>
      <c r="D1007" s="3" t="s">
        <v>932</v>
      </c>
      <c r="E1007" s="3" t="str">
        <v>Oberhallau</v>
      </c>
      <c r="G1007" s="18">
        <v>3306</v>
      </c>
      <c r="H1007" s="18" t="s">
        <v>4537</v>
      </c>
    </row>
    <row r="1008" spans="1:8" x14ac:dyDescent="0.2">
      <c r="A1008" s="3">
        <v>6262</v>
      </c>
      <c r="B1008" s="3" t="s">
        <v>1069</v>
      </c>
      <c r="C1008" s="3" t="s">
        <v>1066</v>
      </c>
      <c r="D1008" s="3" t="s">
        <v>932</v>
      </c>
      <c r="E1008" s="3" t="str">
        <v>Trasadingen</v>
      </c>
      <c r="G1008" s="18">
        <v>3307</v>
      </c>
      <c r="H1008" s="18" t="s">
        <v>4537</v>
      </c>
    </row>
    <row r="1009" spans="1:8" x14ac:dyDescent="0.2">
      <c r="A1009" s="3">
        <v>6263</v>
      </c>
      <c r="B1009" s="3" t="s">
        <v>1070</v>
      </c>
      <c r="C1009" s="3" t="s">
        <v>1066</v>
      </c>
      <c r="D1009" s="3" t="s">
        <v>932</v>
      </c>
      <c r="E1009" s="3" t="str">
        <v>Wilchingen</v>
      </c>
      <c r="G1009" s="18">
        <v>3308</v>
      </c>
      <c r="H1009" s="18" t="s">
        <v>4537</v>
      </c>
    </row>
    <row r="1010" spans="1:8" x14ac:dyDescent="0.2">
      <c r="A1010" s="3">
        <v>6265</v>
      </c>
      <c r="B1010" s="3" t="s">
        <v>1071</v>
      </c>
      <c r="C1010" s="3" t="s">
        <v>1071</v>
      </c>
      <c r="D1010" s="3" t="s">
        <v>932</v>
      </c>
      <c r="E1010" s="3" t="str">
        <v>Herisau</v>
      </c>
      <c r="G1010" s="18">
        <v>3309</v>
      </c>
      <c r="H1010" s="18" t="s">
        <v>4537</v>
      </c>
    </row>
    <row r="1011" spans="1:8" x14ac:dyDescent="0.2">
      <c r="A1011" s="3">
        <v>6143</v>
      </c>
      <c r="B1011" s="3" t="s">
        <v>1072</v>
      </c>
      <c r="C1011" s="3" t="s">
        <v>1073</v>
      </c>
      <c r="D1011" s="3" t="s">
        <v>932</v>
      </c>
      <c r="E1011" s="3" t="str">
        <v>Hundwil</v>
      </c>
      <c r="G1011" s="18">
        <v>3312</v>
      </c>
      <c r="H1011" s="18" t="s">
        <v>4537</v>
      </c>
    </row>
    <row r="1012" spans="1:8" x14ac:dyDescent="0.2">
      <c r="A1012" s="3">
        <v>6247</v>
      </c>
      <c r="B1012" s="3" t="s">
        <v>1073</v>
      </c>
      <c r="C1012" s="3" t="s">
        <v>1073</v>
      </c>
      <c r="D1012" s="3" t="s">
        <v>932</v>
      </c>
      <c r="E1012" s="3" t="str">
        <v>Schönengrund</v>
      </c>
      <c r="G1012" s="18">
        <v>3313</v>
      </c>
      <c r="H1012" s="18" t="s">
        <v>4537</v>
      </c>
    </row>
    <row r="1013" spans="1:8" x14ac:dyDescent="0.2">
      <c r="A1013" s="3">
        <v>6153</v>
      </c>
      <c r="B1013" s="3" t="s">
        <v>1074</v>
      </c>
      <c r="C1013" s="3" t="s">
        <v>1074</v>
      </c>
      <c r="D1013" s="3" t="s">
        <v>932</v>
      </c>
      <c r="E1013" s="3" t="str">
        <v>Schwellbrunn</v>
      </c>
      <c r="G1013" s="18">
        <v>3314</v>
      </c>
      <c r="H1013" s="18" t="s">
        <v>4537</v>
      </c>
    </row>
    <row r="1014" spans="1:8" x14ac:dyDescent="0.2">
      <c r="A1014" s="3">
        <v>6242</v>
      </c>
      <c r="B1014" s="3" t="s">
        <v>1075</v>
      </c>
      <c r="C1014" s="3" t="s">
        <v>1075</v>
      </c>
      <c r="D1014" s="3" t="s">
        <v>932</v>
      </c>
      <c r="E1014" s="3" t="str">
        <v>Stein (AR)</v>
      </c>
      <c r="G1014" s="18">
        <v>3315</v>
      </c>
      <c r="H1014" s="18" t="s">
        <v>4537</v>
      </c>
    </row>
    <row r="1015" spans="1:8" x14ac:dyDescent="0.2">
      <c r="A1015" s="3">
        <v>4806</v>
      </c>
      <c r="B1015" s="3" t="s">
        <v>1076</v>
      </c>
      <c r="C1015" s="3" t="s">
        <v>1076</v>
      </c>
      <c r="D1015" s="3" t="s">
        <v>932</v>
      </c>
      <c r="E1015" s="3" t="str">
        <v>Urnäsch</v>
      </c>
      <c r="G1015" s="18">
        <v>3317</v>
      </c>
      <c r="H1015" s="18" t="s">
        <v>4537</v>
      </c>
    </row>
    <row r="1016" spans="1:8" x14ac:dyDescent="0.2">
      <c r="A1016" s="3">
        <v>6260</v>
      </c>
      <c r="B1016" s="3" t="s">
        <v>1077</v>
      </c>
      <c r="C1016" s="3" t="s">
        <v>1076</v>
      </c>
      <c r="D1016" s="3" t="s">
        <v>932</v>
      </c>
      <c r="E1016" s="3" t="str">
        <v>Waldstatt</v>
      </c>
      <c r="G1016" s="18">
        <v>3322</v>
      </c>
      <c r="H1016" s="18" t="s">
        <v>4537</v>
      </c>
    </row>
    <row r="1017" spans="1:8" x14ac:dyDescent="0.2">
      <c r="A1017" s="3">
        <v>6144</v>
      </c>
      <c r="B1017" s="3" t="s">
        <v>1078</v>
      </c>
      <c r="C1017" s="3" t="s">
        <v>1079</v>
      </c>
      <c r="D1017" s="3" t="s">
        <v>932</v>
      </c>
      <c r="E1017" s="3" t="str">
        <v>Bühler</v>
      </c>
      <c r="G1017" s="18">
        <v>3323</v>
      </c>
      <c r="H1017" s="18" t="s">
        <v>4537</v>
      </c>
    </row>
    <row r="1018" spans="1:8" x14ac:dyDescent="0.2">
      <c r="A1018" s="3">
        <v>6152</v>
      </c>
      <c r="B1018" s="3" t="s">
        <v>1080</v>
      </c>
      <c r="C1018" s="3" t="s">
        <v>1079</v>
      </c>
      <c r="D1018" s="3" t="s">
        <v>932</v>
      </c>
      <c r="E1018" s="3" t="str">
        <v>Gais</v>
      </c>
      <c r="G1018" s="18">
        <v>3324</v>
      </c>
      <c r="H1018" s="18" t="s">
        <v>4537</v>
      </c>
    </row>
    <row r="1019" spans="1:8" x14ac:dyDescent="0.2">
      <c r="A1019" s="3">
        <v>6126</v>
      </c>
      <c r="B1019" s="3" t="s">
        <v>1081</v>
      </c>
      <c r="C1019" s="3" t="s">
        <v>1082</v>
      </c>
      <c r="D1019" s="3" t="s">
        <v>932</v>
      </c>
      <c r="E1019" s="3" t="str">
        <v>Speicher</v>
      </c>
      <c r="G1019" s="18">
        <v>3325</v>
      </c>
      <c r="H1019" s="18" t="s">
        <v>4537</v>
      </c>
    </row>
    <row r="1020" spans="1:8" x14ac:dyDescent="0.2">
      <c r="A1020" s="3">
        <v>6130</v>
      </c>
      <c r="B1020" s="3" t="s">
        <v>1082</v>
      </c>
      <c r="C1020" s="3" t="s">
        <v>1082</v>
      </c>
      <c r="D1020" s="3" t="s">
        <v>932</v>
      </c>
      <c r="E1020" s="3" t="str">
        <v>Teufen (AR)</v>
      </c>
      <c r="G1020" s="18">
        <v>3326</v>
      </c>
      <c r="H1020" s="18" t="s">
        <v>4537</v>
      </c>
    </row>
    <row r="1021" spans="1:8" x14ac:dyDescent="0.2">
      <c r="A1021" s="3">
        <v>6132</v>
      </c>
      <c r="B1021" s="3" t="s">
        <v>1083</v>
      </c>
      <c r="C1021" s="3" t="s">
        <v>1082</v>
      </c>
      <c r="D1021" s="3" t="s">
        <v>932</v>
      </c>
      <c r="E1021" s="3" t="str">
        <v>Trogen</v>
      </c>
      <c r="G1021" s="18">
        <v>3360</v>
      </c>
      <c r="H1021" s="18" t="s">
        <v>4545</v>
      </c>
    </row>
    <row r="1022" spans="1:8" x14ac:dyDescent="0.2">
      <c r="A1022" s="3">
        <v>6142</v>
      </c>
      <c r="B1022" s="3" t="s">
        <v>1084</v>
      </c>
      <c r="C1022" s="3" t="s">
        <v>1082</v>
      </c>
      <c r="D1022" s="3" t="s">
        <v>932</v>
      </c>
      <c r="E1022" s="3" t="str">
        <v>Grub (AR)</v>
      </c>
      <c r="G1022" s="18">
        <v>3362</v>
      </c>
      <c r="H1022" s="18" t="s">
        <v>4545</v>
      </c>
    </row>
    <row r="1023" spans="1:8" x14ac:dyDescent="0.2">
      <c r="A1023" s="3">
        <v>6460</v>
      </c>
      <c r="B1023" s="3" t="s">
        <v>1085</v>
      </c>
      <c r="C1023" s="3" t="s">
        <v>1086</v>
      </c>
      <c r="D1023" s="3" t="s">
        <v>1087</v>
      </c>
      <c r="E1023" s="3" t="str">
        <v>Heiden</v>
      </c>
      <c r="G1023" s="18">
        <v>3363</v>
      </c>
      <c r="H1023" s="18" t="s">
        <v>4545</v>
      </c>
    </row>
    <row r="1024" spans="1:8" x14ac:dyDescent="0.2">
      <c r="A1024" s="3">
        <v>6490</v>
      </c>
      <c r="B1024" s="3" t="s">
        <v>1088</v>
      </c>
      <c r="C1024" s="3" t="s">
        <v>1088</v>
      </c>
      <c r="D1024" s="3" t="s">
        <v>1087</v>
      </c>
      <c r="E1024" s="3" t="str">
        <v>Lutzenberg</v>
      </c>
      <c r="G1024" s="18">
        <v>3365</v>
      </c>
      <c r="H1024" s="18" t="s">
        <v>4545</v>
      </c>
    </row>
    <row r="1025" spans="1:8" x14ac:dyDescent="0.2">
      <c r="A1025" s="3">
        <v>6468</v>
      </c>
      <c r="B1025" s="3" t="s">
        <v>1089</v>
      </c>
      <c r="C1025" s="3" t="s">
        <v>1089</v>
      </c>
      <c r="D1025" s="3" t="s">
        <v>1087</v>
      </c>
      <c r="E1025" s="3" t="str">
        <v>Rehetobel</v>
      </c>
      <c r="G1025" s="18">
        <v>3366</v>
      </c>
      <c r="H1025" s="18" t="s">
        <v>4545</v>
      </c>
    </row>
    <row r="1026" spans="1:8" x14ac:dyDescent="0.2">
      <c r="A1026" s="3">
        <v>6463</v>
      </c>
      <c r="B1026" s="3" t="s">
        <v>1090</v>
      </c>
      <c r="C1026" s="3" t="s">
        <v>1091</v>
      </c>
      <c r="D1026" s="3" t="s">
        <v>1087</v>
      </c>
      <c r="E1026" s="3" t="str">
        <v>Reute (AR)</v>
      </c>
      <c r="G1026" s="18">
        <v>3367</v>
      </c>
      <c r="H1026" s="18" t="s">
        <v>4545</v>
      </c>
    </row>
    <row r="1027" spans="1:8" x14ac:dyDescent="0.2">
      <c r="A1027" s="3">
        <v>6472</v>
      </c>
      <c r="B1027" s="3" t="s">
        <v>1092</v>
      </c>
      <c r="C1027" s="3" t="s">
        <v>1092</v>
      </c>
      <c r="D1027" s="3" t="s">
        <v>1087</v>
      </c>
      <c r="E1027" s="3" t="str">
        <v>Wald (AR)</v>
      </c>
      <c r="G1027" s="18">
        <v>3368</v>
      </c>
      <c r="H1027" s="18" t="s">
        <v>4545</v>
      </c>
    </row>
    <row r="1028" spans="1:8" x14ac:dyDescent="0.2">
      <c r="A1028" s="3">
        <v>6454</v>
      </c>
      <c r="B1028" s="3" t="s">
        <v>1093</v>
      </c>
      <c r="C1028" s="3" t="s">
        <v>1093</v>
      </c>
      <c r="D1028" s="3" t="s">
        <v>1087</v>
      </c>
      <c r="E1028" s="3" t="str">
        <v>Walzenhausen</v>
      </c>
      <c r="G1028" s="18">
        <v>3372</v>
      </c>
      <c r="H1028" s="18" t="s">
        <v>4545</v>
      </c>
    </row>
    <row r="1029" spans="1:8" x14ac:dyDescent="0.2">
      <c r="A1029" s="3">
        <v>6487</v>
      </c>
      <c r="B1029" s="3" t="s">
        <v>1094</v>
      </c>
      <c r="C1029" s="3" t="s">
        <v>1094</v>
      </c>
      <c r="D1029" s="3" t="s">
        <v>1087</v>
      </c>
      <c r="E1029" s="3" t="str">
        <v>Wolfhalden</v>
      </c>
      <c r="G1029" s="18">
        <v>3373</v>
      </c>
      <c r="H1029" s="18" t="s">
        <v>4545</v>
      </c>
    </row>
    <row r="1030" spans="1:8" x14ac:dyDescent="0.2">
      <c r="A1030" s="3">
        <v>6476</v>
      </c>
      <c r="B1030" s="3" t="s">
        <v>1095</v>
      </c>
      <c r="C1030" s="3" t="s">
        <v>1096</v>
      </c>
      <c r="D1030" s="3" t="s">
        <v>1087</v>
      </c>
      <c r="E1030" s="3" t="str">
        <v>Appenzell</v>
      </c>
      <c r="G1030" s="18">
        <v>3374</v>
      </c>
      <c r="H1030" s="18" t="s">
        <v>4545</v>
      </c>
    </row>
    <row r="1031" spans="1:8" x14ac:dyDescent="0.2">
      <c r="A1031" s="3">
        <v>6482</v>
      </c>
      <c r="B1031" s="3" t="s">
        <v>1096</v>
      </c>
      <c r="C1031" s="3" t="s">
        <v>1096</v>
      </c>
      <c r="D1031" s="3" t="s">
        <v>1087</v>
      </c>
      <c r="E1031" s="3" t="str">
        <v>Gonten</v>
      </c>
      <c r="G1031" s="18">
        <v>3375</v>
      </c>
      <c r="H1031" s="18" t="s">
        <v>4545</v>
      </c>
    </row>
    <row r="1032" spans="1:8" x14ac:dyDescent="0.2">
      <c r="A1032" s="3">
        <v>6493</v>
      </c>
      <c r="B1032" s="3" t="s">
        <v>1097</v>
      </c>
      <c r="C1032" s="3" t="s">
        <v>1097</v>
      </c>
      <c r="D1032" s="3" t="s">
        <v>1087</v>
      </c>
      <c r="E1032" s="3" t="str">
        <v>Schlatt-Haslen</v>
      </c>
      <c r="G1032" s="18">
        <v>3376</v>
      </c>
      <c r="H1032" s="18" t="s">
        <v>4545</v>
      </c>
    </row>
    <row r="1033" spans="1:8" x14ac:dyDescent="0.2">
      <c r="A1033" s="3">
        <v>6461</v>
      </c>
      <c r="B1033" s="3" t="s">
        <v>1098</v>
      </c>
      <c r="C1033" s="3" t="s">
        <v>1098</v>
      </c>
      <c r="D1033" s="3" t="s">
        <v>1087</v>
      </c>
      <c r="E1033" s="3" t="str">
        <v>Oberegg</v>
      </c>
      <c r="G1033" s="18">
        <v>3377</v>
      </c>
      <c r="H1033" s="18" t="s">
        <v>4545</v>
      </c>
    </row>
    <row r="1034" spans="1:8" x14ac:dyDescent="0.2">
      <c r="A1034" s="3">
        <v>6491</v>
      </c>
      <c r="B1034" s="3" t="s">
        <v>1099</v>
      </c>
      <c r="C1034" s="3" t="s">
        <v>1099</v>
      </c>
      <c r="D1034" s="3" t="s">
        <v>1087</v>
      </c>
      <c r="E1034" s="3" t="str">
        <v>Schwende-Rüte</v>
      </c>
      <c r="G1034" s="18">
        <v>3380</v>
      </c>
      <c r="H1034" s="18" t="s">
        <v>4545</v>
      </c>
    </row>
    <row r="1035" spans="1:8" x14ac:dyDescent="0.2">
      <c r="A1035" s="3">
        <v>6467</v>
      </c>
      <c r="B1035" s="3" t="s">
        <v>1100</v>
      </c>
      <c r="C1035" s="3" t="s">
        <v>1100</v>
      </c>
      <c r="D1035" s="3" t="s">
        <v>1087</v>
      </c>
      <c r="E1035" s="3" t="str">
        <v>Häggenschwil</v>
      </c>
      <c r="G1035" s="18">
        <v>3400</v>
      </c>
      <c r="H1035" s="18" t="s">
        <v>4537</v>
      </c>
    </row>
    <row r="1036" spans="1:8" x14ac:dyDescent="0.2">
      <c r="A1036" s="3">
        <v>6469</v>
      </c>
      <c r="B1036" s="3" t="s">
        <v>1101</v>
      </c>
      <c r="C1036" s="3" t="s">
        <v>1100</v>
      </c>
      <c r="D1036" s="3" t="s">
        <v>1087</v>
      </c>
      <c r="E1036" s="3" t="str">
        <v>Muolen</v>
      </c>
      <c r="G1036" s="18">
        <v>3412</v>
      </c>
      <c r="H1036" s="18" t="s">
        <v>4537</v>
      </c>
    </row>
    <row r="1037" spans="1:8" x14ac:dyDescent="0.2">
      <c r="A1037" s="3">
        <v>6462</v>
      </c>
      <c r="B1037" s="3" t="s">
        <v>1102</v>
      </c>
      <c r="C1037" s="3" t="s">
        <v>1103</v>
      </c>
      <c r="D1037" s="3" t="s">
        <v>1087</v>
      </c>
      <c r="E1037" s="3" t="str">
        <v>St. Gallen</v>
      </c>
      <c r="G1037" s="18">
        <v>3413</v>
      </c>
      <c r="H1037" s="18" t="s">
        <v>4537</v>
      </c>
    </row>
    <row r="1038" spans="1:8" x14ac:dyDescent="0.2">
      <c r="A1038" s="3">
        <v>6466</v>
      </c>
      <c r="B1038" s="3" t="s">
        <v>1104</v>
      </c>
      <c r="C1038" s="3" t="s">
        <v>1103</v>
      </c>
      <c r="D1038" s="3" t="s">
        <v>1087</v>
      </c>
      <c r="E1038" s="3" t="str">
        <v>Wittenbach</v>
      </c>
      <c r="G1038" s="18">
        <v>3414</v>
      </c>
      <c r="H1038" s="18" t="s">
        <v>4537</v>
      </c>
    </row>
    <row r="1039" spans="1:8" x14ac:dyDescent="0.2">
      <c r="A1039" s="3">
        <v>6377</v>
      </c>
      <c r="B1039" s="3" t="s">
        <v>1105</v>
      </c>
      <c r="C1039" s="3" t="s">
        <v>1105</v>
      </c>
      <c r="D1039" s="3" t="s">
        <v>1087</v>
      </c>
      <c r="E1039" s="3" t="str">
        <v>Berg (SG)</v>
      </c>
      <c r="G1039" s="18">
        <v>3415</v>
      </c>
      <c r="H1039" s="18" t="s">
        <v>4537</v>
      </c>
    </row>
    <row r="1040" spans="1:8" x14ac:dyDescent="0.2">
      <c r="A1040" s="3">
        <v>6441</v>
      </c>
      <c r="B1040" s="3" t="s">
        <v>1106</v>
      </c>
      <c r="C1040" s="3" t="s">
        <v>1105</v>
      </c>
      <c r="D1040" s="3" t="s">
        <v>1087</v>
      </c>
      <c r="E1040" s="3" t="str">
        <v>Eggersriet</v>
      </c>
      <c r="G1040" s="18">
        <v>3416</v>
      </c>
      <c r="H1040" s="18" t="s">
        <v>4545</v>
      </c>
    </row>
    <row r="1041" spans="1:8" x14ac:dyDescent="0.2">
      <c r="A1041" s="3">
        <v>6473</v>
      </c>
      <c r="B1041" s="3" t="s">
        <v>1107</v>
      </c>
      <c r="C1041" s="3" t="s">
        <v>1107</v>
      </c>
      <c r="D1041" s="3" t="s">
        <v>1087</v>
      </c>
      <c r="E1041" s="3" t="str">
        <v>Goldach</v>
      </c>
      <c r="G1041" s="18">
        <v>3417</v>
      </c>
      <c r="H1041" s="18" t="s">
        <v>4537</v>
      </c>
    </row>
    <row r="1042" spans="1:8" x14ac:dyDescent="0.2">
      <c r="A1042" s="3">
        <v>6474</v>
      </c>
      <c r="B1042" s="3" t="s">
        <v>1108</v>
      </c>
      <c r="C1042" s="3" t="s">
        <v>1107</v>
      </c>
      <c r="D1042" s="3" t="s">
        <v>1087</v>
      </c>
      <c r="E1042" s="3" t="str">
        <v>Mörschwil</v>
      </c>
      <c r="G1042" s="18">
        <v>3418</v>
      </c>
      <c r="H1042" s="18" t="s">
        <v>4537</v>
      </c>
    </row>
    <row r="1043" spans="1:8" x14ac:dyDescent="0.2">
      <c r="A1043" s="3">
        <v>6475</v>
      </c>
      <c r="B1043" s="3" t="s">
        <v>1109</v>
      </c>
      <c r="C1043" s="3" t="s">
        <v>1107</v>
      </c>
      <c r="D1043" s="3" t="s">
        <v>1087</v>
      </c>
      <c r="E1043" s="3" t="str">
        <v>Rorschach</v>
      </c>
      <c r="G1043" s="18">
        <v>3419</v>
      </c>
      <c r="H1043" s="18" t="s">
        <v>4537</v>
      </c>
    </row>
    <row r="1044" spans="1:8" x14ac:dyDescent="0.2">
      <c r="A1044" s="3">
        <v>6452</v>
      </c>
      <c r="B1044" s="3" t="s">
        <v>1110</v>
      </c>
      <c r="C1044" s="3" t="s">
        <v>1110</v>
      </c>
      <c r="D1044" s="3" t="s">
        <v>1087</v>
      </c>
      <c r="E1044" s="3" t="str">
        <v>Rorschacherberg</v>
      </c>
      <c r="G1044" s="18">
        <v>3421</v>
      </c>
      <c r="H1044" s="18" t="s">
        <v>4537</v>
      </c>
    </row>
    <row r="1045" spans="1:8" x14ac:dyDescent="0.2">
      <c r="A1045" s="3">
        <v>6464</v>
      </c>
      <c r="B1045" s="3" t="s">
        <v>1111</v>
      </c>
      <c r="C1045" s="3" t="s">
        <v>1111</v>
      </c>
      <c r="D1045" s="3" t="s">
        <v>1087</v>
      </c>
      <c r="E1045" s="3" t="str">
        <v>Steinach</v>
      </c>
      <c r="G1045" s="18">
        <v>3422</v>
      </c>
      <c r="H1045" s="18" t="s">
        <v>4537</v>
      </c>
    </row>
    <row r="1046" spans="1:8" x14ac:dyDescent="0.2">
      <c r="A1046" s="3">
        <v>8751</v>
      </c>
      <c r="B1046" s="3" t="s">
        <v>1112</v>
      </c>
      <c r="C1046" s="3" t="s">
        <v>1111</v>
      </c>
      <c r="D1046" s="3" t="s">
        <v>1087</v>
      </c>
      <c r="E1046" s="3" t="str">
        <v>Tübach</v>
      </c>
      <c r="G1046" s="18">
        <v>3423</v>
      </c>
      <c r="H1046" s="18" t="s">
        <v>4537</v>
      </c>
    </row>
    <row r="1047" spans="1:8" x14ac:dyDescent="0.2">
      <c r="A1047" s="3">
        <v>6465</v>
      </c>
      <c r="B1047" s="3" t="s">
        <v>1113</v>
      </c>
      <c r="C1047" s="3" t="s">
        <v>1113</v>
      </c>
      <c r="D1047" s="3" t="s">
        <v>1087</v>
      </c>
      <c r="E1047" s="3" t="str">
        <v>Untereggen</v>
      </c>
      <c r="G1047" s="18">
        <v>3424</v>
      </c>
      <c r="H1047" s="18" t="s">
        <v>4537</v>
      </c>
    </row>
    <row r="1048" spans="1:8" x14ac:dyDescent="0.2">
      <c r="A1048" s="3">
        <v>6484</v>
      </c>
      <c r="B1048" s="3" t="s">
        <v>1114</v>
      </c>
      <c r="C1048" s="3" t="s">
        <v>1115</v>
      </c>
      <c r="D1048" s="3" t="s">
        <v>1087</v>
      </c>
      <c r="E1048" s="3" t="str">
        <v>Au (SG)</v>
      </c>
      <c r="G1048" s="18">
        <v>3425</v>
      </c>
      <c r="H1048" s="18" t="s">
        <v>4537</v>
      </c>
    </row>
    <row r="1049" spans="1:8" x14ac:dyDescent="0.2">
      <c r="A1049" s="3">
        <v>6485</v>
      </c>
      <c r="B1049" s="3" t="s">
        <v>1116</v>
      </c>
      <c r="C1049" s="3" t="s">
        <v>1115</v>
      </c>
      <c r="D1049" s="3" t="s">
        <v>1087</v>
      </c>
      <c r="E1049" s="3" t="str">
        <v>Balgach</v>
      </c>
      <c r="G1049" s="18">
        <v>3426</v>
      </c>
      <c r="H1049" s="18" t="s">
        <v>4537</v>
      </c>
    </row>
    <row r="1050" spans="1:8" x14ac:dyDescent="0.2">
      <c r="A1050" s="3">
        <v>8836</v>
      </c>
      <c r="B1050" s="3" t="s">
        <v>1117</v>
      </c>
      <c r="C1050" s="3" t="s">
        <v>1118</v>
      </c>
      <c r="D1050" s="3" t="s">
        <v>1119</v>
      </c>
      <c r="E1050" s="3" t="str">
        <v>Berneck</v>
      </c>
      <c r="G1050" s="18">
        <v>3427</v>
      </c>
      <c r="H1050" s="18" t="s">
        <v>4537</v>
      </c>
    </row>
    <row r="1051" spans="1:8" x14ac:dyDescent="0.2">
      <c r="A1051" s="3">
        <v>8840</v>
      </c>
      <c r="B1051" s="3" t="s">
        <v>1118</v>
      </c>
      <c r="C1051" s="3" t="s">
        <v>1118</v>
      </c>
      <c r="D1051" s="3" t="s">
        <v>1119</v>
      </c>
      <c r="E1051" s="3" t="str">
        <v>Diepoldsau</v>
      </c>
      <c r="G1051" s="18">
        <v>3428</v>
      </c>
      <c r="H1051" s="18" t="s">
        <v>4537</v>
      </c>
    </row>
    <row r="1052" spans="1:8" x14ac:dyDescent="0.2">
      <c r="A1052" s="3">
        <v>8840</v>
      </c>
      <c r="B1052" s="3" t="s">
        <v>1120</v>
      </c>
      <c r="C1052" s="3" t="s">
        <v>1118</v>
      </c>
      <c r="D1052" s="3" t="s">
        <v>1119</v>
      </c>
      <c r="E1052" s="3" t="str">
        <v>Rheineck</v>
      </c>
      <c r="G1052" s="18">
        <v>3429</v>
      </c>
      <c r="H1052" s="18" t="s">
        <v>4545</v>
      </c>
    </row>
    <row r="1053" spans="1:8" x14ac:dyDescent="0.2">
      <c r="A1053" s="3">
        <v>8841</v>
      </c>
      <c r="B1053" s="3" t="s">
        <v>1121</v>
      </c>
      <c r="C1053" s="3" t="s">
        <v>1118</v>
      </c>
      <c r="D1053" s="3" t="s">
        <v>1119</v>
      </c>
      <c r="E1053" s="3" t="str">
        <v>St. Margrethen</v>
      </c>
      <c r="G1053" s="18">
        <v>3432</v>
      </c>
      <c r="H1053" s="18" t="s">
        <v>4537</v>
      </c>
    </row>
    <row r="1054" spans="1:8" x14ac:dyDescent="0.2">
      <c r="A1054" s="3">
        <v>8844</v>
      </c>
      <c r="B1054" s="3" t="s">
        <v>1122</v>
      </c>
      <c r="C1054" s="3" t="s">
        <v>1118</v>
      </c>
      <c r="D1054" s="3" t="s">
        <v>1119</v>
      </c>
      <c r="E1054" s="3" t="str">
        <v>Thal</v>
      </c>
      <c r="G1054" s="18">
        <v>3433</v>
      </c>
      <c r="H1054" s="18" t="s">
        <v>4537</v>
      </c>
    </row>
    <row r="1055" spans="1:8" x14ac:dyDescent="0.2">
      <c r="A1055" s="3">
        <v>8846</v>
      </c>
      <c r="B1055" s="3" t="s">
        <v>1123</v>
      </c>
      <c r="C1055" s="3" t="s">
        <v>1118</v>
      </c>
      <c r="D1055" s="3" t="s">
        <v>1119</v>
      </c>
      <c r="E1055" s="3" t="str">
        <v>Widnau</v>
      </c>
      <c r="G1055" s="18">
        <v>3434</v>
      </c>
      <c r="H1055" s="18" t="s">
        <v>4537</v>
      </c>
    </row>
    <row r="1056" spans="1:8" x14ac:dyDescent="0.2">
      <c r="A1056" s="3">
        <v>8847</v>
      </c>
      <c r="B1056" s="3" t="s">
        <v>1124</v>
      </c>
      <c r="C1056" s="3" t="s">
        <v>1118</v>
      </c>
      <c r="D1056" s="3" t="s">
        <v>1119</v>
      </c>
      <c r="E1056" s="3" t="str">
        <v>Altstätten</v>
      </c>
      <c r="G1056" s="18">
        <v>3435</v>
      </c>
      <c r="H1056" s="18" t="s">
        <v>4537</v>
      </c>
    </row>
    <row r="1057" spans="1:8" x14ac:dyDescent="0.2">
      <c r="A1057" s="3">
        <v>6410</v>
      </c>
      <c r="B1057" s="3" t="s">
        <v>1125</v>
      </c>
      <c r="C1057" s="3" t="s">
        <v>1126</v>
      </c>
      <c r="D1057" s="3" t="s">
        <v>1119</v>
      </c>
      <c r="E1057" s="3" t="str">
        <v>Eichberg</v>
      </c>
      <c r="G1057" s="18">
        <v>3436</v>
      </c>
      <c r="H1057" s="18" t="s">
        <v>4537</v>
      </c>
    </row>
    <row r="1058" spans="1:8" x14ac:dyDescent="0.2">
      <c r="A1058" s="3">
        <v>6442</v>
      </c>
      <c r="B1058" s="3" t="s">
        <v>1126</v>
      </c>
      <c r="C1058" s="3" t="s">
        <v>1126</v>
      </c>
      <c r="D1058" s="3" t="s">
        <v>1119</v>
      </c>
      <c r="E1058" s="3" t="str">
        <v>Marbach (SG)</v>
      </c>
      <c r="G1058" s="18">
        <v>3437</v>
      </c>
      <c r="H1058" s="18" t="s">
        <v>4537</v>
      </c>
    </row>
    <row r="1059" spans="1:8" x14ac:dyDescent="0.2">
      <c r="A1059" s="3">
        <v>8834</v>
      </c>
      <c r="B1059" s="3" t="s">
        <v>1127</v>
      </c>
      <c r="C1059" s="3" t="s">
        <v>1128</v>
      </c>
      <c r="D1059" s="3" t="s">
        <v>1119</v>
      </c>
      <c r="E1059" s="3" t="str">
        <v>Oberriet (SG)</v>
      </c>
      <c r="G1059" s="18">
        <v>3438</v>
      </c>
      <c r="H1059" s="18" t="s">
        <v>4537</v>
      </c>
    </row>
    <row r="1060" spans="1:8" x14ac:dyDescent="0.2">
      <c r="A1060" s="3">
        <v>8835</v>
      </c>
      <c r="B1060" s="3" t="s">
        <v>1128</v>
      </c>
      <c r="C1060" s="3" t="s">
        <v>1128</v>
      </c>
      <c r="D1060" s="3" t="s">
        <v>1119</v>
      </c>
      <c r="E1060" s="3" t="str">
        <v>Rebstein</v>
      </c>
      <c r="G1060" s="18">
        <v>3439</v>
      </c>
      <c r="H1060" s="18" t="s">
        <v>4537</v>
      </c>
    </row>
    <row r="1061" spans="1:8" x14ac:dyDescent="0.2">
      <c r="A1061" s="3">
        <v>8640</v>
      </c>
      <c r="B1061" s="3" t="s">
        <v>1129</v>
      </c>
      <c r="C1061" s="3" t="s">
        <v>1130</v>
      </c>
      <c r="D1061" s="3" t="s">
        <v>1119</v>
      </c>
      <c r="E1061" s="3" t="str">
        <v>Rüthi (SG)</v>
      </c>
      <c r="G1061" s="18">
        <v>3452</v>
      </c>
      <c r="H1061" s="18" t="s">
        <v>4537</v>
      </c>
    </row>
    <row r="1062" spans="1:8" x14ac:dyDescent="0.2">
      <c r="A1062" s="3">
        <v>8806</v>
      </c>
      <c r="B1062" s="3" t="s">
        <v>1131</v>
      </c>
      <c r="C1062" s="3" t="s">
        <v>1130</v>
      </c>
      <c r="D1062" s="3" t="s">
        <v>1119</v>
      </c>
      <c r="E1062" s="3" t="str">
        <v>Buchs (SG)</v>
      </c>
      <c r="G1062" s="18">
        <v>3453</v>
      </c>
      <c r="H1062" s="18" t="s">
        <v>4537</v>
      </c>
    </row>
    <row r="1063" spans="1:8" x14ac:dyDescent="0.2">
      <c r="A1063" s="3">
        <v>8807</v>
      </c>
      <c r="B1063" s="3" t="s">
        <v>1130</v>
      </c>
      <c r="C1063" s="3" t="s">
        <v>1130</v>
      </c>
      <c r="D1063" s="3" t="s">
        <v>1119</v>
      </c>
      <c r="E1063" s="3" t="str">
        <v>Gams</v>
      </c>
      <c r="G1063" s="18">
        <v>3454</v>
      </c>
      <c r="H1063" s="18" t="s">
        <v>4537</v>
      </c>
    </row>
    <row r="1064" spans="1:8" x14ac:dyDescent="0.2">
      <c r="A1064" s="3">
        <v>8808</v>
      </c>
      <c r="B1064" s="3" t="s">
        <v>1132</v>
      </c>
      <c r="C1064" s="3" t="s">
        <v>1130</v>
      </c>
      <c r="D1064" s="3" t="s">
        <v>1119</v>
      </c>
      <c r="E1064" s="3" t="str">
        <v>Grabs</v>
      </c>
      <c r="G1064" s="18">
        <v>3455</v>
      </c>
      <c r="H1064" s="18" t="s">
        <v>4537</v>
      </c>
    </row>
    <row r="1065" spans="1:8" x14ac:dyDescent="0.2">
      <c r="A1065" s="3">
        <v>8832</v>
      </c>
      <c r="B1065" s="3" t="s">
        <v>1133</v>
      </c>
      <c r="C1065" s="3" t="s">
        <v>1130</v>
      </c>
      <c r="D1065" s="3" t="s">
        <v>1119</v>
      </c>
      <c r="E1065" s="3" t="str">
        <v>Sennwald</v>
      </c>
      <c r="G1065" s="18">
        <v>3456</v>
      </c>
      <c r="H1065" s="18" t="s">
        <v>4537</v>
      </c>
    </row>
    <row r="1066" spans="1:8" x14ac:dyDescent="0.2">
      <c r="A1066" s="3">
        <v>8832</v>
      </c>
      <c r="B1066" s="3" t="s">
        <v>1134</v>
      </c>
      <c r="C1066" s="3" t="s">
        <v>1130</v>
      </c>
      <c r="D1066" s="3" t="s">
        <v>1119</v>
      </c>
      <c r="E1066" s="3" t="str">
        <v>Sevelen</v>
      </c>
      <c r="G1066" s="18">
        <v>3457</v>
      </c>
      <c r="H1066" s="18" t="s">
        <v>4545</v>
      </c>
    </row>
    <row r="1067" spans="1:8" x14ac:dyDescent="0.2">
      <c r="A1067" s="3">
        <v>8832</v>
      </c>
      <c r="B1067" s="3" t="s">
        <v>1133</v>
      </c>
      <c r="C1067" s="3" t="s">
        <v>1133</v>
      </c>
      <c r="D1067" s="3" t="s">
        <v>1119</v>
      </c>
      <c r="E1067" s="3" t="str">
        <v>Wartau</v>
      </c>
      <c r="G1067" s="18">
        <v>3462</v>
      </c>
      <c r="H1067" s="18" t="s">
        <v>4545</v>
      </c>
    </row>
    <row r="1068" spans="1:8" x14ac:dyDescent="0.2">
      <c r="A1068" s="3">
        <v>6402</v>
      </c>
      <c r="B1068" s="3" t="s">
        <v>1135</v>
      </c>
      <c r="C1068" s="3" t="s">
        <v>1136</v>
      </c>
      <c r="D1068" s="3" t="s">
        <v>1119</v>
      </c>
      <c r="E1068" s="3" t="str">
        <v>Bad Ragaz</v>
      </c>
      <c r="G1068" s="18">
        <v>3463</v>
      </c>
      <c r="H1068" s="18" t="s">
        <v>4545</v>
      </c>
    </row>
    <row r="1069" spans="1:8" x14ac:dyDescent="0.2">
      <c r="A1069" s="3">
        <v>6403</v>
      </c>
      <c r="B1069" s="3" t="s">
        <v>1137</v>
      </c>
      <c r="C1069" s="3" t="s">
        <v>1136</v>
      </c>
      <c r="D1069" s="3" t="s">
        <v>1119</v>
      </c>
      <c r="E1069" s="3" t="str">
        <v>Flums</v>
      </c>
      <c r="G1069" s="18">
        <v>3464</v>
      </c>
      <c r="H1069" s="18" t="s">
        <v>4545</v>
      </c>
    </row>
    <row r="1070" spans="1:8" x14ac:dyDescent="0.2">
      <c r="A1070" s="3">
        <v>6405</v>
      </c>
      <c r="B1070" s="3" t="s">
        <v>1138</v>
      </c>
      <c r="C1070" s="3" t="s">
        <v>1136</v>
      </c>
      <c r="D1070" s="3" t="s">
        <v>1119</v>
      </c>
      <c r="E1070" s="3" t="str">
        <v>Mels</v>
      </c>
      <c r="G1070" s="18">
        <v>3465</v>
      </c>
      <c r="H1070" s="18" t="s">
        <v>4545</v>
      </c>
    </row>
    <row r="1071" spans="1:8" x14ac:dyDescent="0.2">
      <c r="A1071" s="3">
        <v>8852</v>
      </c>
      <c r="B1071" s="3" t="s">
        <v>1139</v>
      </c>
      <c r="C1071" s="3" t="s">
        <v>1139</v>
      </c>
      <c r="D1071" s="3" t="s">
        <v>1119</v>
      </c>
      <c r="E1071" s="3" t="str">
        <v>Pfäfers</v>
      </c>
      <c r="G1071" s="18">
        <v>3472</v>
      </c>
      <c r="H1071" s="18" t="s">
        <v>4545</v>
      </c>
    </row>
    <row r="1072" spans="1:8" x14ac:dyDescent="0.2">
      <c r="A1072" s="3">
        <v>8854</v>
      </c>
      <c r="B1072" s="3" t="s">
        <v>1140</v>
      </c>
      <c r="C1072" s="3" t="s">
        <v>1140</v>
      </c>
      <c r="D1072" s="3" t="s">
        <v>1119</v>
      </c>
      <c r="E1072" s="3" t="str">
        <v>Quarten</v>
      </c>
      <c r="G1072" s="18">
        <v>3473</v>
      </c>
      <c r="H1072" s="18" t="s">
        <v>4545</v>
      </c>
    </row>
    <row r="1073" spans="1:8" x14ac:dyDescent="0.2">
      <c r="A1073" s="3">
        <v>8858</v>
      </c>
      <c r="B1073" s="3" t="s">
        <v>1141</v>
      </c>
      <c r="C1073" s="3" t="s">
        <v>1141</v>
      </c>
      <c r="D1073" s="3" t="s">
        <v>1119</v>
      </c>
      <c r="E1073" s="3" t="str">
        <v>Sargans</v>
      </c>
      <c r="G1073" s="18">
        <v>3474</v>
      </c>
      <c r="H1073" s="18" t="s">
        <v>4545</v>
      </c>
    </row>
    <row r="1074" spans="1:8" x14ac:dyDescent="0.2">
      <c r="A1074" s="3">
        <v>8853</v>
      </c>
      <c r="B1074" s="3" t="s">
        <v>1142</v>
      </c>
      <c r="C1074" s="3" t="s">
        <v>1143</v>
      </c>
      <c r="D1074" s="3" t="s">
        <v>1119</v>
      </c>
      <c r="E1074" s="3" t="str">
        <v>Vilters-Wangs</v>
      </c>
      <c r="G1074" s="18">
        <v>3475</v>
      </c>
      <c r="H1074" s="18" t="s">
        <v>4545</v>
      </c>
    </row>
    <row r="1075" spans="1:8" x14ac:dyDescent="0.2">
      <c r="A1075" s="3">
        <v>8864</v>
      </c>
      <c r="B1075" s="3" t="s">
        <v>1144</v>
      </c>
      <c r="C1075" s="3" t="s">
        <v>1144</v>
      </c>
      <c r="D1075" s="3" t="s">
        <v>1119</v>
      </c>
      <c r="E1075" s="3" t="str">
        <v>Walenstadt</v>
      </c>
      <c r="G1075" s="18">
        <v>3476</v>
      </c>
      <c r="H1075" s="18" t="s">
        <v>4545</v>
      </c>
    </row>
    <row r="1076" spans="1:8" x14ac:dyDescent="0.2">
      <c r="A1076" s="3">
        <v>8854</v>
      </c>
      <c r="B1076" s="3" t="s">
        <v>1145</v>
      </c>
      <c r="C1076" s="3" t="s">
        <v>1146</v>
      </c>
      <c r="D1076" s="3" t="s">
        <v>1119</v>
      </c>
      <c r="E1076" s="3" t="str">
        <v>Amden</v>
      </c>
      <c r="G1076" s="18">
        <v>3503</v>
      </c>
      <c r="H1076" s="18" t="s">
        <v>4537</v>
      </c>
    </row>
    <row r="1077" spans="1:8" x14ac:dyDescent="0.2">
      <c r="A1077" s="3">
        <v>8862</v>
      </c>
      <c r="B1077" s="3" t="s">
        <v>1146</v>
      </c>
      <c r="C1077" s="3" t="s">
        <v>1146</v>
      </c>
      <c r="D1077" s="3" t="s">
        <v>1119</v>
      </c>
      <c r="E1077" s="3" t="str">
        <v>Benken (SG)</v>
      </c>
      <c r="G1077" s="18">
        <v>3504</v>
      </c>
      <c r="H1077" s="18" t="s">
        <v>4544</v>
      </c>
    </row>
    <row r="1078" spans="1:8" x14ac:dyDescent="0.2">
      <c r="A1078" s="3">
        <v>8863</v>
      </c>
      <c r="B1078" s="3" t="s">
        <v>1147</v>
      </c>
      <c r="C1078" s="3" t="s">
        <v>1146</v>
      </c>
      <c r="D1078" s="3" t="s">
        <v>1119</v>
      </c>
      <c r="E1078" s="3" t="str">
        <v>Kaltbrunn</v>
      </c>
      <c r="G1078" s="18">
        <v>3506</v>
      </c>
      <c r="H1078" s="18" t="s">
        <v>4544</v>
      </c>
    </row>
    <row r="1079" spans="1:8" x14ac:dyDescent="0.2">
      <c r="A1079" s="3">
        <v>8856</v>
      </c>
      <c r="B1079" s="3" t="s">
        <v>1148</v>
      </c>
      <c r="C1079" s="3" t="s">
        <v>1148</v>
      </c>
      <c r="D1079" s="3" t="s">
        <v>1119</v>
      </c>
      <c r="E1079" s="3" t="str">
        <v>Schänis</v>
      </c>
      <c r="G1079" s="18">
        <v>3507</v>
      </c>
      <c r="H1079" s="18" t="s">
        <v>4537</v>
      </c>
    </row>
    <row r="1080" spans="1:8" x14ac:dyDescent="0.2">
      <c r="A1080" s="3">
        <v>8857</v>
      </c>
      <c r="B1080" s="3" t="s">
        <v>1149</v>
      </c>
      <c r="C1080" s="3" t="s">
        <v>1149</v>
      </c>
      <c r="D1080" s="3" t="s">
        <v>1119</v>
      </c>
      <c r="E1080" s="3" t="str">
        <v>Weesen</v>
      </c>
      <c r="G1080" s="18">
        <v>3508</v>
      </c>
      <c r="H1080" s="18" t="s">
        <v>4537</v>
      </c>
    </row>
    <row r="1081" spans="1:8" x14ac:dyDescent="0.2">
      <c r="A1081" s="3">
        <v>8855</v>
      </c>
      <c r="B1081" s="3" t="s">
        <v>1150</v>
      </c>
      <c r="C1081" s="3" t="s">
        <v>1151</v>
      </c>
      <c r="D1081" s="3" t="s">
        <v>1119</v>
      </c>
      <c r="E1081" s="3" t="str">
        <v>Schmerikon</v>
      </c>
      <c r="G1081" s="18">
        <v>3510</v>
      </c>
      <c r="H1081" s="18" t="s">
        <v>4544</v>
      </c>
    </row>
    <row r="1082" spans="1:8" x14ac:dyDescent="0.2">
      <c r="A1082" s="3">
        <v>8849</v>
      </c>
      <c r="B1082" s="3" t="s">
        <v>1152</v>
      </c>
      <c r="C1082" s="3" t="s">
        <v>1152</v>
      </c>
      <c r="D1082" s="3" t="s">
        <v>1119</v>
      </c>
      <c r="E1082" s="3" t="str">
        <v>Uznach</v>
      </c>
      <c r="G1082" s="18">
        <v>3512</v>
      </c>
      <c r="H1082" s="18" t="s">
        <v>4537</v>
      </c>
    </row>
    <row r="1083" spans="1:8" x14ac:dyDescent="0.2">
      <c r="A1083" s="3">
        <v>6410</v>
      </c>
      <c r="B1083" s="3" t="s">
        <v>1153</v>
      </c>
      <c r="C1083" s="3" t="s">
        <v>1154</v>
      </c>
      <c r="D1083" s="3" t="s">
        <v>1119</v>
      </c>
      <c r="E1083" s="3" t="str">
        <v>Rapperswil-Jona</v>
      </c>
      <c r="G1083" s="18">
        <v>3513</v>
      </c>
      <c r="H1083" s="18" t="s">
        <v>4537</v>
      </c>
    </row>
    <row r="1084" spans="1:8" x14ac:dyDescent="0.2">
      <c r="A1084" s="3">
        <v>6410</v>
      </c>
      <c r="B1084" s="3" t="s">
        <v>1155</v>
      </c>
      <c r="C1084" s="3" t="s">
        <v>1154</v>
      </c>
      <c r="D1084" s="3" t="s">
        <v>1119</v>
      </c>
      <c r="E1084" s="3" t="str">
        <v>Gommiswald</v>
      </c>
      <c r="G1084" s="18">
        <v>3531</v>
      </c>
      <c r="H1084" s="18" t="s">
        <v>4537</v>
      </c>
    </row>
    <row r="1085" spans="1:8" x14ac:dyDescent="0.2">
      <c r="A1085" s="3">
        <v>6410</v>
      </c>
      <c r="B1085" s="3" t="s">
        <v>1156</v>
      </c>
      <c r="C1085" s="3" t="s">
        <v>1154</v>
      </c>
      <c r="D1085" s="3" t="s">
        <v>1119</v>
      </c>
      <c r="E1085" s="3" t="str">
        <v>Eschenbach (SG)</v>
      </c>
      <c r="G1085" s="18">
        <v>3532</v>
      </c>
      <c r="H1085" s="18" t="s">
        <v>4537</v>
      </c>
    </row>
    <row r="1086" spans="1:8" x14ac:dyDescent="0.2">
      <c r="A1086" s="3">
        <v>6410</v>
      </c>
      <c r="B1086" s="3" t="s">
        <v>1157</v>
      </c>
      <c r="C1086" s="3" t="s">
        <v>1154</v>
      </c>
      <c r="D1086" s="3" t="s">
        <v>1119</v>
      </c>
      <c r="E1086" s="3" t="str">
        <v>Ebnat-Kappel</v>
      </c>
      <c r="G1086" s="18">
        <v>3533</v>
      </c>
      <c r="H1086" s="18" t="s">
        <v>4537</v>
      </c>
    </row>
    <row r="1087" spans="1:8" x14ac:dyDescent="0.2">
      <c r="A1087" s="3">
        <v>6414</v>
      </c>
      <c r="B1087" s="3" t="s">
        <v>1158</v>
      </c>
      <c r="C1087" s="3" t="s">
        <v>1154</v>
      </c>
      <c r="D1087" s="3" t="s">
        <v>1119</v>
      </c>
      <c r="E1087" s="3" t="str">
        <v>Wildhaus-Alt St. Johann</v>
      </c>
      <c r="G1087" s="18">
        <v>3534</v>
      </c>
      <c r="H1087" s="18" t="s">
        <v>4537</v>
      </c>
    </row>
    <row r="1088" spans="1:8" x14ac:dyDescent="0.2">
      <c r="A1088" s="3">
        <v>6415</v>
      </c>
      <c r="B1088" s="3" t="s">
        <v>1154</v>
      </c>
      <c r="C1088" s="3" t="s">
        <v>1154</v>
      </c>
      <c r="D1088" s="3" t="s">
        <v>1119</v>
      </c>
      <c r="E1088" s="3" t="str">
        <v>Nesslau</v>
      </c>
      <c r="G1088" s="18">
        <v>3535</v>
      </c>
      <c r="H1088" s="18" t="s">
        <v>4537</v>
      </c>
    </row>
    <row r="1089" spans="1:8" x14ac:dyDescent="0.2">
      <c r="A1089" s="3">
        <v>6434</v>
      </c>
      <c r="B1089" s="3" t="s">
        <v>1159</v>
      </c>
      <c r="C1089" s="3" t="s">
        <v>1159</v>
      </c>
      <c r="D1089" s="3" t="s">
        <v>1119</v>
      </c>
      <c r="E1089" s="3" t="str">
        <v>Hemberg</v>
      </c>
      <c r="G1089" s="18">
        <v>3536</v>
      </c>
      <c r="H1089" s="18" t="s">
        <v>4537</v>
      </c>
    </row>
    <row r="1090" spans="1:8" x14ac:dyDescent="0.2">
      <c r="A1090" s="3">
        <v>6440</v>
      </c>
      <c r="B1090" s="3" t="s">
        <v>1160</v>
      </c>
      <c r="C1090" s="3" t="s">
        <v>1161</v>
      </c>
      <c r="D1090" s="3" t="s">
        <v>1119</v>
      </c>
      <c r="E1090" s="3" t="str">
        <v>Lichtensteig</v>
      </c>
      <c r="G1090" s="18">
        <v>3537</v>
      </c>
      <c r="H1090" s="18" t="s">
        <v>4537</v>
      </c>
    </row>
    <row r="1091" spans="1:8" x14ac:dyDescent="0.2">
      <c r="A1091" s="3">
        <v>6424</v>
      </c>
      <c r="B1091" s="3" t="s">
        <v>1162</v>
      </c>
      <c r="C1091" s="3" t="s">
        <v>1162</v>
      </c>
      <c r="D1091" s="3" t="s">
        <v>1119</v>
      </c>
      <c r="E1091" s="3" t="str">
        <v>Oberhelfenschwil</v>
      </c>
      <c r="G1091" s="18">
        <v>3538</v>
      </c>
      <c r="H1091" s="18" t="s">
        <v>4537</v>
      </c>
    </row>
    <row r="1092" spans="1:8" x14ac:dyDescent="0.2">
      <c r="A1092" s="3">
        <v>6433</v>
      </c>
      <c r="B1092" s="3" t="s">
        <v>1163</v>
      </c>
      <c r="C1092" s="3" t="s">
        <v>1164</v>
      </c>
      <c r="D1092" s="3" t="s">
        <v>1119</v>
      </c>
      <c r="E1092" s="3" t="str">
        <v>Neckertal</v>
      </c>
      <c r="G1092" s="18">
        <v>3543</v>
      </c>
      <c r="H1092" s="18" t="s">
        <v>4537</v>
      </c>
    </row>
    <row r="1093" spans="1:8" x14ac:dyDescent="0.2">
      <c r="A1093" s="3">
        <v>6443</v>
      </c>
      <c r="B1093" s="3" t="s">
        <v>1164</v>
      </c>
      <c r="C1093" s="3" t="s">
        <v>1164</v>
      </c>
      <c r="D1093" s="3" t="s">
        <v>1119</v>
      </c>
      <c r="E1093" s="3" t="str">
        <v>Wattwil</v>
      </c>
      <c r="G1093" s="18">
        <v>3550</v>
      </c>
      <c r="H1093" s="18" t="s">
        <v>4537</v>
      </c>
    </row>
    <row r="1094" spans="1:8" x14ac:dyDescent="0.2">
      <c r="A1094" s="3">
        <v>6436</v>
      </c>
      <c r="B1094" s="3" t="s">
        <v>1165</v>
      </c>
      <c r="C1094" s="3" t="s">
        <v>1165</v>
      </c>
      <c r="D1094" s="3" t="s">
        <v>1119</v>
      </c>
      <c r="E1094" s="3" t="str">
        <v>Kirchberg (SG)</v>
      </c>
      <c r="G1094" s="18">
        <v>3551</v>
      </c>
      <c r="H1094" s="18" t="s">
        <v>4537</v>
      </c>
    </row>
    <row r="1095" spans="1:8" x14ac:dyDescent="0.2">
      <c r="A1095" s="3">
        <v>6436</v>
      </c>
      <c r="B1095" s="3" t="s">
        <v>1166</v>
      </c>
      <c r="C1095" s="3" t="s">
        <v>1165</v>
      </c>
      <c r="D1095" s="3" t="s">
        <v>1119</v>
      </c>
      <c r="E1095" s="3" t="str">
        <v>Lütisburg</v>
      </c>
      <c r="G1095" s="18">
        <v>3552</v>
      </c>
      <c r="H1095" s="18" t="s">
        <v>4537</v>
      </c>
    </row>
    <row r="1096" spans="1:8" x14ac:dyDescent="0.2">
      <c r="A1096" s="3">
        <v>6436</v>
      </c>
      <c r="B1096" s="3" t="s">
        <v>1167</v>
      </c>
      <c r="C1096" s="3" t="s">
        <v>1165</v>
      </c>
      <c r="D1096" s="3" t="s">
        <v>1119</v>
      </c>
      <c r="E1096" s="3" t="str">
        <v>Mosnang</v>
      </c>
      <c r="G1096" s="18">
        <v>3553</v>
      </c>
      <c r="H1096" s="18" t="s">
        <v>4537</v>
      </c>
    </row>
    <row r="1097" spans="1:8" x14ac:dyDescent="0.2">
      <c r="A1097" s="3">
        <v>8843</v>
      </c>
      <c r="B1097" s="3" t="s">
        <v>1168</v>
      </c>
      <c r="C1097" s="3" t="s">
        <v>1168</v>
      </c>
      <c r="D1097" s="3" t="s">
        <v>1119</v>
      </c>
      <c r="E1097" s="3" t="str">
        <v>Bütschwil-Ganterschwil</v>
      </c>
      <c r="G1097" s="18">
        <v>3555</v>
      </c>
      <c r="H1097" s="18" t="s">
        <v>4537</v>
      </c>
    </row>
    <row r="1098" spans="1:8" x14ac:dyDescent="0.2">
      <c r="A1098" s="3">
        <v>6452</v>
      </c>
      <c r="B1098" s="3" t="s">
        <v>1169</v>
      </c>
      <c r="C1098" s="3" t="s">
        <v>1169</v>
      </c>
      <c r="D1098" s="3" t="s">
        <v>1119</v>
      </c>
      <c r="E1098" s="3" t="str">
        <v>Degersheim</v>
      </c>
      <c r="G1098" s="18">
        <v>3556</v>
      </c>
      <c r="H1098" s="18" t="s">
        <v>4537</v>
      </c>
    </row>
    <row r="1099" spans="1:8" x14ac:dyDescent="0.2">
      <c r="A1099" s="3">
        <v>6418</v>
      </c>
      <c r="B1099" s="3" t="s">
        <v>1170</v>
      </c>
      <c r="C1099" s="3" t="s">
        <v>1170</v>
      </c>
      <c r="D1099" s="3" t="s">
        <v>1119</v>
      </c>
      <c r="E1099" s="3" t="str">
        <v>Flawil</v>
      </c>
      <c r="G1099" s="18">
        <v>3557</v>
      </c>
      <c r="H1099" s="18" t="s">
        <v>4546</v>
      </c>
    </row>
    <row r="1100" spans="1:8" x14ac:dyDescent="0.2">
      <c r="A1100" s="3">
        <v>6417</v>
      </c>
      <c r="B1100" s="3" t="s">
        <v>1171</v>
      </c>
      <c r="C1100" s="3" t="s">
        <v>1171</v>
      </c>
      <c r="D1100" s="3" t="s">
        <v>1119</v>
      </c>
      <c r="E1100" s="3" t="str">
        <v>Jonschwil</v>
      </c>
      <c r="G1100" s="18">
        <v>3600</v>
      </c>
      <c r="H1100" s="18" t="s">
        <v>4544</v>
      </c>
    </row>
    <row r="1101" spans="1:8" x14ac:dyDescent="0.2">
      <c r="A1101" s="3">
        <v>6423</v>
      </c>
      <c r="B1101" s="3" t="s">
        <v>1172</v>
      </c>
      <c r="C1101" s="3" t="s">
        <v>1173</v>
      </c>
      <c r="D1101" s="3" t="s">
        <v>1119</v>
      </c>
      <c r="E1101" s="3" t="str">
        <v>Oberuzwil</v>
      </c>
      <c r="G1101" s="18">
        <v>3603</v>
      </c>
      <c r="H1101" s="18" t="s">
        <v>4544</v>
      </c>
    </row>
    <row r="1102" spans="1:8" x14ac:dyDescent="0.2">
      <c r="A1102" s="3">
        <v>6430</v>
      </c>
      <c r="B1102" s="3" t="s">
        <v>1173</v>
      </c>
      <c r="C1102" s="3" t="s">
        <v>1173</v>
      </c>
      <c r="D1102" s="3" t="s">
        <v>1119</v>
      </c>
      <c r="E1102" s="3" t="str">
        <v>Uzwil</v>
      </c>
      <c r="G1102" s="18">
        <v>3604</v>
      </c>
      <c r="H1102" s="18" t="s">
        <v>4544</v>
      </c>
    </row>
    <row r="1103" spans="1:8" x14ac:dyDescent="0.2">
      <c r="A1103" s="3">
        <v>6432</v>
      </c>
      <c r="B1103" s="3" t="s">
        <v>1174</v>
      </c>
      <c r="C1103" s="3" t="s">
        <v>1173</v>
      </c>
      <c r="D1103" s="3" t="s">
        <v>1119</v>
      </c>
      <c r="E1103" s="3" t="str">
        <v>Niederbüren</v>
      </c>
      <c r="G1103" s="18">
        <v>3608</v>
      </c>
      <c r="H1103" s="18" t="s">
        <v>4544</v>
      </c>
    </row>
    <row r="1104" spans="1:8" x14ac:dyDescent="0.2">
      <c r="A1104" s="3">
        <v>6438</v>
      </c>
      <c r="B1104" s="3" t="s">
        <v>1175</v>
      </c>
      <c r="C1104" s="3" t="s">
        <v>1173</v>
      </c>
      <c r="D1104" s="3" t="s">
        <v>1119</v>
      </c>
      <c r="E1104" s="3" t="str">
        <v>Niederhelfenschwil</v>
      </c>
      <c r="G1104" s="18">
        <v>3612</v>
      </c>
      <c r="H1104" s="18" t="s">
        <v>4544</v>
      </c>
    </row>
    <row r="1105" spans="1:8" x14ac:dyDescent="0.2">
      <c r="A1105" s="3">
        <v>6422</v>
      </c>
      <c r="B1105" s="3" t="s">
        <v>1176</v>
      </c>
      <c r="C1105" s="3" t="s">
        <v>1176</v>
      </c>
      <c r="D1105" s="3" t="s">
        <v>1119</v>
      </c>
      <c r="E1105" s="3" t="str">
        <v>Oberbüren</v>
      </c>
      <c r="G1105" s="18">
        <v>3613</v>
      </c>
      <c r="H1105" s="18" t="s">
        <v>4544</v>
      </c>
    </row>
    <row r="1106" spans="1:8" x14ac:dyDescent="0.2">
      <c r="A1106" s="3">
        <v>6416</v>
      </c>
      <c r="B1106" s="3" t="s">
        <v>1177</v>
      </c>
      <c r="C1106" s="3" t="s">
        <v>1177</v>
      </c>
      <c r="D1106" s="3" t="s">
        <v>1119</v>
      </c>
      <c r="E1106" s="3" t="str">
        <v>Zuzwil (SG)</v>
      </c>
      <c r="G1106" s="18">
        <v>3614</v>
      </c>
      <c r="H1106" s="18" t="s">
        <v>4544</v>
      </c>
    </row>
    <row r="1107" spans="1:8" x14ac:dyDescent="0.2">
      <c r="A1107" s="3">
        <v>8842</v>
      </c>
      <c r="B1107" s="3" t="s">
        <v>1178</v>
      </c>
      <c r="C1107" s="3" t="s">
        <v>1178</v>
      </c>
      <c r="D1107" s="3" t="s">
        <v>1119</v>
      </c>
      <c r="E1107" s="3" t="str">
        <v>Wil (SG)</v>
      </c>
      <c r="G1107" s="18">
        <v>3615</v>
      </c>
      <c r="H1107" s="18" t="s">
        <v>4544</v>
      </c>
    </row>
    <row r="1108" spans="1:8" x14ac:dyDescent="0.2">
      <c r="A1108" s="3">
        <v>8845</v>
      </c>
      <c r="B1108" s="3" t="s">
        <v>1179</v>
      </c>
      <c r="C1108" s="3" t="s">
        <v>1178</v>
      </c>
      <c r="D1108" s="3" t="s">
        <v>1119</v>
      </c>
      <c r="E1108" s="3" t="str">
        <v>Andwil (SG)</v>
      </c>
      <c r="G1108" s="18">
        <v>3616</v>
      </c>
      <c r="H1108" s="18" t="s">
        <v>4544</v>
      </c>
    </row>
    <row r="1109" spans="1:8" x14ac:dyDescent="0.2">
      <c r="A1109" s="3">
        <v>6010</v>
      </c>
      <c r="B1109" s="3" t="s">
        <v>1180</v>
      </c>
      <c r="C1109" s="3" t="s">
        <v>1181</v>
      </c>
      <c r="D1109" s="3" t="s">
        <v>1182</v>
      </c>
      <c r="E1109" s="3" t="str">
        <v>Gaiserwald</v>
      </c>
      <c r="G1109" s="18">
        <v>3617</v>
      </c>
      <c r="H1109" s="18" t="s">
        <v>4544</v>
      </c>
    </row>
    <row r="1110" spans="1:8" x14ac:dyDescent="0.2">
      <c r="A1110" s="3">
        <v>6053</v>
      </c>
      <c r="B1110" s="3" t="s">
        <v>1183</v>
      </c>
      <c r="C1110" s="3" t="s">
        <v>1181</v>
      </c>
      <c r="D1110" s="3" t="s">
        <v>1182</v>
      </c>
      <c r="E1110" s="3" t="str">
        <v>Gossau (SG)</v>
      </c>
      <c r="G1110" s="18">
        <v>3618</v>
      </c>
      <c r="H1110" s="18" t="s">
        <v>4544</v>
      </c>
    </row>
    <row r="1111" spans="1:8" x14ac:dyDescent="0.2">
      <c r="A1111" s="3">
        <v>6055</v>
      </c>
      <c r="B1111" s="3" t="s">
        <v>1184</v>
      </c>
      <c r="C1111" s="3" t="s">
        <v>1181</v>
      </c>
      <c r="D1111" s="3" t="s">
        <v>1182</v>
      </c>
      <c r="E1111" s="3" t="str">
        <v>Waldkirch</v>
      </c>
      <c r="G1111" s="18">
        <v>3619</v>
      </c>
      <c r="H1111" s="18" t="s">
        <v>4544</v>
      </c>
    </row>
    <row r="1112" spans="1:8" x14ac:dyDescent="0.2">
      <c r="A1112" s="3">
        <v>6388</v>
      </c>
      <c r="B1112" s="3" t="s">
        <v>1185</v>
      </c>
      <c r="C1112" s="3" t="s">
        <v>1186</v>
      </c>
      <c r="D1112" s="3" t="s">
        <v>1182</v>
      </c>
      <c r="E1112" s="3" t="str">
        <v>Vaz/Obervaz</v>
      </c>
      <c r="G1112" s="18">
        <v>3622</v>
      </c>
      <c r="H1112" s="18" t="s">
        <v>4544</v>
      </c>
    </row>
    <row r="1113" spans="1:8" x14ac:dyDescent="0.2">
      <c r="A1113" s="3">
        <v>6390</v>
      </c>
      <c r="B1113" s="3" t="s">
        <v>1186</v>
      </c>
      <c r="C1113" s="3" t="s">
        <v>1186</v>
      </c>
      <c r="D1113" s="3" t="s">
        <v>1182</v>
      </c>
      <c r="E1113" s="3" t="str">
        <v>Lantsch/Lenz</v>
      </c>
      <c r="G1113" s="18">
        <v>3623</v>
      </c>
      <c r="H1113" s="18" t="s">
        <v>4544</v>
      </c>
    </row>
    <row r="1114" spans="1:8" x14ac:dyDescent="0.2">
      <c r="A1114" s="3">
        <v>6074</v>
      </c>
      <c r="B1114" s="3" t="s">
        <v>1187</v>
      </c>
      <c r="C1114" s="3" t="s">
        <v>1187</v>
      </c>
      <c r="D1114" s="3" t="s">
        <v>1182</v>
      </c>
      <c r="E1114" s="3" t="str">
        <v>Schmitten (GR)</v>
      </c>
      <c r="G1114" s="18">
        <v>3624</v>
      </c>
      <c r="H1114" s="18" t="s">
        <v>4544</v>
      </c>
    </row>
    <row r="1115" spans="1:8" x14ac:dyDescent="0.2">
      <c r="A1115" s="3">
        <v>6064</v>
      </c>
      <c r="B1115" s="3" t="s">
        <v>1188</v>
      </c>
      <c r="C1115" s="3" t="s">
        <v>1188</v>
      </c>
      <c r="D1115" s="3" t="s">
        <v>1182</v>
      </c>
      <c r="E1115" s="3" t="str">
        <v>Albula/Alvra</v>
      </c>
      <c r="G1115" s="18">
        <v>3625</v>
      </c>
      <c r="H1115" s="18" t="s">
        <v>4544</v>
      </c>
    </row>
    <row r="1116" spans="1:8" x14ac:dyDescent="0.2">
      <c r="A1116" s="3">
        <v>6066</v>
      </c>
      <c r="B1116" s="3" t="s">
        <v>1189</v>
      </c>
      <c r="C1116" s="3" t="s">
        <v>1188</v>
      </c>
      <c r="D1116" s="3" t="s">
        <v>1182</v>
      </c>
      <c r="E1116" s="3" t="str">
        <v>Surses</v>
      </c>
      <c r="G1116" s="18">
        <v>3626</v>
      </c>
      <c r="H1116" s="18" t="s">
        <v>4544</v>
      </c>
    </row>
    <row r="1117" spans="1:8" x14ac:dyDescent="0.2">
      <c r="A1117" s="3">
        <v>6067</v>
      </c>
      <c r="B1117" s="3" t="s">
        <v>1190</v>
      </c>
      <c r="C1117" s="3" t="s">
        <v>1188</v>
      </c>
      <c r="D1117" s="3" t="s">
        <v>1182</v>
      </c>
      <c r="E1117" s="3" t="str">
        <v>Bergün Filisur</v>
      </c>
      <c r="G1117" s="18">
        <v>3627</v>
      </c>
      <c r="H1117" s="18" t="s">
        <v>4544</v>
      </c>
    </row>
    <row r="1118" spans="1:8" x14ac:dyDescent="0.2">
      <c r="A1118" s="3">
        <v>6068</v>
      </c>
      <c r="B1118" s="3" t="s">
        <v>1191</v>
      </c>
      <c r="C1118" s="3" t="s">
        <v>1188</v>
      </c>
      <c r="D1118" s="3" t="s">
        <v>1182</v>
      </c>
      <c r="E1118" s="3" t="str">
        <v>Brusio</v>
      </c>
      <c r="G1118" s="18">
        <v>3628</v>
      </c>
      <c r="H1118" s="18" t="s">
        <v>4544</v>
      </c>
    </row>
    <row r="1119" spans="1:8" x14ac:dyDescent="0.2">
      <c r="A1119" s="3">
        <v>6078</v>
      </c>
      <c r="B1119" s="3" t="s">
        <v>1192</v>
      </c>
      <c r="C1119" s="3" t="s">
        <v>1192</v>
      </c>
      <c r="D1119" s="3" t="s">
        <v>1182</v>
      </c>
      <c r="E1119" s="3" t="str">
        <v>Poschiavo</v>
      </c>
      <c r="G1119" s="18">
        <v>3629</v>
      </c>
      <c r="H1119" s="18" t="s">
        <v>4544</v>
      </c>
    </row>
    <row r="1120" spans="1:8" x14ac:dyDescent="0.2">
      <c r="A1120" s="3">
        <v>6078</v>
      </c>
      <c r="B1120" s="3" t="s">
        <v>1193</v>
      </c>
      <c r="C1120" s="3" t="s">
        <v>1192</v>
      </c>
      <c r="D1120" s="3" t="s">
        <v>1182</v>
      </c>
      <c r="E1120" s="3" t="str">
        <v>Falera</v>
      </c>
      <c r="G1120" s="18">
        <v>3631</v>
      </c>
      <c r="H1120" s="18" t="s">
        <v>4544</v>
      </c>
    </row>
    <row r="1121" spans="1:8" x14ac:dyDescent="0.2">
      <c r="A1121" s="3">
        <v>6072</v>
      </c>
      <c r="B1121" s="3" t="s">
        <v>1194</v>
      </c>
      <c r="C1121" s="3" t="s">
        <v>1194</v>
      </c>
      <c r="D1121" s="3" t="s">
        <v>1182</v>
      </c>
      <c r="E1121" s="3" t="str">
        <v>Laax</v>
      </c>
      <c r="G1121" s="18">
        <v>3632</v>
      </c>
      <c r="H1121" s="18" t="s">
        <v>4544</v>
      </c>
    </row>
    <row r="1122" spans="1:8" x14ac:dyDescent="0.2">
      <c r="A1122" s="3">
        <v>6073</v>
      </c>
      <c r="B1122" s="3" t="s">
        <v>1195</v>
      </c>
      <c r="C1122" s="3" t="s">
        <v>1194</v>
      </c>
      <c r="D1122" s="3" t="s">
        <v>1182</v>
      </c>
      <c r="E1122" s="3" t="str">
        <v>Sagogn</v>
      </c>
      <c r="G1122" s="18">
        <v>3633</v>
      </c>
      <c r="H1122" s="18" t="s">
        <v>4544</v>
      </c>
    </row>
    <row r="1123" spans="1:8" x14ac:dyDescent="0.2">
      <c r="A1123" s="3">
        <v>6056</v>
      </c>
      <c r="B1123" s="3" t="s">
        <v>1196</v>
      </c>
      <c r="C1123" s="3" t="s">
        <v>1197</v>
      </c>
      <c r="D1123" s="3" t="s">
        <v>1182</v>
      </c>
      <c r="E1123" s="3" t="str">
        <v>Schluein</v>
      </c>
      <c r="G1123" s="18">
        <v>3634</v>
      </c>
      <c r="H1123" s="18" t="s">
        <v>4544</v>
      </c>
    </row>
    <row r="1124" spans="1:8" x14ac:dyDescent="0.2">
      <c r="A1124" s="3">
        <v>6060</v>
      </c>
      <c r="B1124" s="3" t="s">
        <v>1197</v>
      </c>
      <c r="C1124" s="3" t="s">
        <v>1197</v>
      </c>
      <c r="D1124" s="3" t="s">
        <v>1182</v>
      </c>
      <c r="E1124" s="3" t="str">
        <v>Vals</v>
      </c>
      <c r="G1124" s="18">
        <v>3635</v>
      </c>
      <c r="H1124" s="18" t="s">
        <v>4544</v>
      </c>
    </row>
    <row r="1125" spans="1:8" x14ac:dyDescent="0.2">
      <c r="A1125" s="3">
        <v>6060</v>
      </c>
      <c r="B1125" s="3" t="s">
        <v>1198</v>
      </c>
      <c r="C1125" s="3" t="s">
        <v>1197</v>
      </c>
      <c r="D1125" s="3" t="s">
        <v>1182</v>
      </c>
      <c r="E1125" s="3" t="str">
        <v>Lumnezia</v>
      </c>
      <c r="G1125" s="18">
        <v>3636</v>
      </c>
      <c r="H1125" s="18" t="s">
        <v>4544</v>
      </c>
    </row>
    <row r="1126" spans="1:8" x14ac:dyDescent="0.2">
      <c r="A1126" s="3">
        <v>6062</v>
      </c>
      <c r="B1126" s="3" t="s">
        <v>1199</v>
      </c>
      <c r="C1126" s="3" t="s">
        <v>1197</v>
      </c>
      <c r="D1126" s="3" t="s">
        <v>1182</v>
      </c>
      <c r="E1126" s="3" t="str">
        <v>Ilanz/Glion</v>
      </c>
      <c r="G1126" s="18">
        <v>3638</v>
      </c>
      <c r="H1126" s="18" t="s">
        <v>4544</v>
      </c>
    </row>
    <row r="1127" spans="1:8" x14ac:dyDescent="0.2">
      <c r="A1127" s="3">
        <v>6063</v>
      </c>
      <c r="B1127" s="3" t="s">
        <v>1200</v>
      </c>
      <c r="C1127" s="3" t="s">
        <v>1197</v>
      </c>
      <c r="D1127" s="3" t="s">
        <v>1182</v>
      </c>
      <c r="E1127" s="3" t="str">
        <v>Fürstenau</v>
      </c>
      <c r="G1127" s="18">
        <v>3645</v>
      </c>
      <c r="H1127" s="18" t="s">
        <v>4544</v>
      </c>
    </row>
    <row r="1128" spans="1:8" x14ac:dyDescent="0.2">
      <c r="A1128" s="3">
        <v>6375</v>
      </c>
      <c r="B1128" s="3" t="s">
        <v>1201</v>
      </c>
      <c r="C1128" s="3" t="s">
        <v>1201</v>
      </c>
      <c r="D1128" s="3" t="s">
        <v>1202</v>
      </c>
      <c r="E1128" s="3" t="str">
        <v>Rothenbrunnen</v>
      </c>
      <c r="G1128" s="18">
        <v>3646</v>
      </c>
      <c r="H1128" s="18" t="s">
        <v>4544</v>
      </c>
    </row>
    <row r="1129" spans="1:8" x14ac:dyDescent="0.2">
      <c r="A1129" s="3">
        <v>6374</v>
      </c>
      <c r="B1129" s="3" t="s">
        <v>1203</v>
      </c>
      <c r="C1129" s="3" t="s">
        <v>1203</v>
      </c>
      <c r="D1129" s="3" t="s">
        <v>1202</v>
      </c>
      <c r="E1129" s="3" t="str">
        <v>Scharans</v>
      </c>
      <c r="G1129" s="18">
        <v>3647</v>
      </c>
      <c r="H1129" s="18" t="s">
        <v>4544</v>
      </c>
    </row>
    <row r="1130" spans="1:8" x14ac:dyDescent="0.2">
      <c r="A1130" s="3">
        <v>6383</v>
      </c>
      <c r="B1130" s="3" t="s">
        <v>1204</v>
      </c>
      <c r="C1130" s="3" t="s">
        <v>1204</v>
      </c>
      <c r="D1130" s="3" t="s">
        <v>1202</v>
      </c>
      <c r="E1130" s="3" t="str">
        <v>Sils im Domleschg</v>
      </c>
      <c r="G1130" s="18">
        <v>3652</v>
      </c>
      <c r="H1130" s="18" t="s">
        <v>4544</v>
      </c>
    </row>
    <row r="1131" spans="1:8" x14ac:dyDescent="0.2">
      <c r="A1131" s="3">
        <v>6383</v>
      </c>
      <c r="B1131" s="3" t="s">
        <v>1205</v>
      </c>
      <c r="C1131" s="3" t="s">
        <v>1204</v>
      </c>
      <c r="D1131" s="3" t="s">
        <v>1202</v>
      </c>
      <c r="E1131" s="3" t="str">
        <v>Cazis</v>
      </c>
      <c r="G1131" s="18">
        <v>3653</v>
      </c>
      <c r="H1131" s="18" t="s">
        <v>4544</v>
      </c>
    </row>
    <row r="1132" spans="1:8" x14ac:dyDescent="0.2">
      <c r="A1132" s="3">
        <v>6383</v>
      </c>
      <c r="B1132" s="3" t="s">
        <v>1206</v>
      </c>
      <c r="C1132" s="3" t="s">
        <v>1204</v>
      </c>
      <c r="D1132" s="3" t="s">
        <v>1202</v>
      </c>
      <c r="E1132" s="3" t="str">
        <v>Flerden</v>
      </c>
      <c r="G1132" s="18">
        <v>3654</v>
      </c>
      <c r="H1132" s="18" t="s">
        <v>4544</v>
      </c>
    </row>
    <row r="1133" spans="1:8" x14ac:dyDescent="0.2">
      <c r="A1133" s="3">
        <v>6376</v>
      </c>
      <c r="B1133" s="3" t="s">
        <v>1207</v>
      </c>
      <c r="C1133" s="3" t="s">
        <v>1207</v>
      </c>
      <c r="D1133" s="3" t="s">
        <v>1202</v>
      </c>
      <c r="E1133" s="3" t="str">
        <v>Masein</v>
      </c>
      <c r="G1133" s="18">
        <v>3655</v>
      </c>
      <c r="H1133" s="18" t="s">
        <v>4544</v>
      </c>
    </row>
    <row r="1134" spans="1:8" x14ac:dyDescent="0.2">
      <c r="A1134" s="3">
        <v>6363</v>
      </c>
      <c r="B1134" s="3" t="s">
        <v>1208</v>
      </c>
      <c r="C1134" s="3" t="s">
        <v>1209</v>
      </c>
      <c r="D1134" s="3" t="s">
        <v>1202</v>
      </c>
      <c r="E1134" s="3" t="str">
        <v>Thusis</v>
      </c>
      <c r="G1134" s="18">
        <v>3656</v>
      </c>
      <c r="H1134" s="18" t="s">
        <v>4544</v>
      </c>
    </row>
    <row r="1135" spans="1:8" x14ac:dyDescent="0.2">
      <c r="A1135" s="3">
        <v>6373</v>
      </c>
      <c r="B1135" s="3" t="s">
        <v>1209</v>
      </c>
      <c r="C1135" s="3" t="s">
        <v>1209</v>
      </c>
      <c r="D1135" s="3" t="s">
        <v>1202</v>
      </c>
      <c r="E1135" s="3" t="str">
        <v>Tschappina</v>
      </c>
      <c r="G1135" s="18">
        <v>3657</v>
      </c>
      <c r="H1135" s="18" t="s">
        <v>4544</v>
      </c>
    </row>
    <row r="1136" spans="1:8" x14ac:dyDescent="0.2">
      <c r="A1136" s="3">
        <v>6372</v>
      </c>
      <c r="B1136" s="3" t="s">
        <v>1210</v>
      </c>
      <c r="C1136" s="3" t="s">
        <v>1210</v>
      </c>
      <c r="D1136" s="3" t="s">
        <v>1202</v>
      </c>
      <c r="E1136" s="3" t="str">
        <v>Urmein</v>
      </c>
      <c r="G1136" s="18">
        <v>3658</v>
      </c>
      <c r="H1136" s="18" t="s">
        <v>4544</v>
      </c>
    </row>
    <row r="1137" spans="1:8" x14ac:dyDescent="0.2">
      <c r="A1137" s="3">
        <v>6052</v>
      </c>
      <c r="B1137" s="3" t="s">
        <v>1211</v>
      </c>
      <c r="C1137" s="3" t="s">
        <v>1212</v>
      </c>
      <c r="D1137" s="3" t="s">
        <v>1202</v>
      </c>
      <c r="E1137" s="3" t="str">
        <v>Safiental</v>
      </c>
      <c r="G1137" s="18">
        <v>3661</v>
      </c>
      <c r="H1137" s="18" t="s">
        <v>4544</v>
      </c>
    </row>
    <row r="1138" spans="1:8" x14ac:dyDescent="0.2">
      <c r="A1138" s="3">
        <v>6370</v>
      </c>
      <c r="B1138" s="3" t="s">
        <v>1213</v>
      </c>
      <c r="C1138" s="3" t="s">
        <v>1214</v>
      </c>
      <c r="D1138" s="3" t="s">
        <v>1202</v>
      </c>
      <c r="E1138" s="3" t="str">
        <v>Domleschg</v>
      </c>
      <c r="G1138" s="18">
        <v>3662</v>
      </c>
      <c r="H1138" s="18" t="s">
        <v>4544</v>
      </c>
    </row>
    <row r="1139" spans="1:8" x14ac:dyDescent="0.2">
      <c r="A1139" s="3">
        <v>6382</v>
      </c>
      <c r="B1139" s="3" t="s">
        <v>1215</v>
      </c>
      <c r="C1139" s="3" t="s">
        <v>1214</v>
      </c>
      <c r="D1139" s="3" t="s">
        <v>1202</v>
      </c>
      <c r="E1139" s="3" t="str">
        <v>Avers</v>
      </c>
      <c r="G1139" s="18">
        <v>3663</v>
      </c>
      <c r="H1139" s="18" t="s">
        <v>4544</v>
      </c>
    </row>
    <row r="1140" spans="1:8" x14ac:dyDescent="0.2">
      <c r="A1140" s="3">
        <v>6383</v>
      </c>
      <c r="B1140" s="3" t="s">
        <v>1216</v>
      </c>
      <c r="C1140" s="3" t="s">
        <v>1214</v>
      </c>
      <c r="D1140" s="3" t="s">
        <v>1202</v>
      </c>
      <c r="E1140" s="3" t="str">
        <v>Sufers</v>
      </c>
      <c r="G1140" s="18">
        <v>3664</v>
      </c>
      <c r="H1140" s="18" t="s">
        <v>4544</v>
      </c>
    </row>
    <row r="1141" spans="1:8" x14ac:dyDescent="0.2">
      <c r="A1141" s="3">
        <v>6370</v>
      </c>
      <c r="B1141" s="3" t="s">
        <v>1217</v>
      </c>
      <c r="C1141" s="3" t="s">
        <v>1217</v>
      </c>
      <c r="D1141" s="3" t="s">
        <v>1202</v>
      </c>
      <c r="E1141" s="3" t="str">
        <v>Andeer</v>
      </c>
      <c r="G1141" s="18">
        <v>3665</v>
      </c>
      <c r="H1141" s="18" t="s">
        <v>4544</v>
      </c>
    </row>
    <row r="1142" spans="1:8" x14ac:dyDescent="0.2">
      <c r="A1142" s="3">
        <v>6362</v>
      </c>
      <c r="B1142" s="3" t="s">
        <v>1218</v>
      </c>
      <c r="C1142" s="3" t="s">
        <v>1218</v>
      </c>
      <c r="D1142" s="3" t="s">
        <v>1202</v>
      </c>
      <c r="E1142" s="3" t="str">
        <v>Rongellen</v>
      </c>
      <c r="G1142" s="18">
        <v>3671</v>
      </c>
      <c r="H1142" s="18" t="s">
        <v>4544</v>
      </c>
    </row>
    <row r="1143" spans="1:8" x14ac:dyDescent="0.2">
      <c r="A1143" s="3">
        <v>6363</v>
      </c>
      <c r="B1143" s="3" t="s">
        <v>1219</v>
      </c>
      <c r="C1143" s="3" t="s">
        <v>1218</v>
      </c>
      <c r="D1143" s="3" t="s">
        <v>1202</v>
      </c>
      <c r="E1143" s="3" t="str">
        <v>Zillis-Reischen</v>
      </c>
      <c r="G1143" s="18">
        <v>3672</v>
      </c>
      <c r="H1143" s="18" t="s">
        <v>4544</v>
      </c>
    </row>
    <row r="1144" spans="1:8" x14ac:dyDescent="0.2">
      <c r="A1144" s="3">
        <v>6363</v>
      </c>
      <c r="B1144" s="3" t="s">
        <v>1220</v>
      </c>
      <c r="C1144" s="3" t="s">
        <v>1218</v>
      </c>
      <c r="D1144" s="3" t="s">
        <v>1202</v>
      </c>
      <c r="E1144" s="3" t="str">
        <v>Ferrera</v>
      </c>
      <c r="G1144" s="18">
        <v>3673</v>
      </c>
      <c r="H1144" s="18" t="s">
        <v>4544</v>
      </c>
    </row>
    <row r="1145" spans="1:8" x14ac:dyDescent="0.2">
      <c r="A1145" s="3">
        <v>6365</v>
      </c>
      <c r="B1145" s="3" t="s">
        <v>1221</v>
      </c>
      <c r="C1145" s="3" t="s">
        <v>1218</v>
      </c>
      <c r="D1145" s="3" t="s">
        <v>1202</v>
      </c>
      <c r="E1145" s="3" t="str">
        <v>Rheinwald</v>
      </c>
      <c r="G1145" s="18">
        <v>3674</v>
      </c>
      <c r="H1145" s="18" t="s">
        <v>4544</v>
      </c>
    </row>
    <row r="1146" spans="1:8" x14ac:dyDescent="0.2">
      <c r="A1146" s="3">
        <v>6386</v>
      </c>
      <c r="B1146" s="3" t="s">
        <v>1222</v>
      </c>
      <c r="C1146" s="3" t="s">
        <v>1222</v>
      </c>
      <c r="D1146" s="3" t="s">
        <v>1202</v>
      </c>
      <c r="E1146" s="3" t="str">
        <v>Muntogna da Schons</v>
      </c>
      <c r="G1146" s="18">
        <v>3700</v>
      </c>
      <c r="H1146" s="18" t="s">
        <v>4544</v>
      </c>
    </row>
    <row r="1147" spans="1:8" x14ac:dyDescent="0.2">
      <c r="A1147" s="3">
        <v>6387</v>
      </c>
      <c r="B1147" s="3" t="s">
        <v>1223</v>
      </c>
      <c r="C1147" s="3" t="s">
        <v>1222</v>
      </c>
      <c r="D1147" s="3" t="s">
        <v>1202</v>
      </c>
      <c r="E1147" s="3" t="str">
        <v>Bonaduz</v>
      </c>
      <c r="G1147" s="18">
        <v>3702</v>
      </c>
      <c r="H1147" s="18" t="s">
        <v>4544</v>
      </c>
    </row>
    <row r="1148" spans="1:8" x14ac:dyDescent="0.2">
      <c r="A1148" s="3">
        <v>8752</v>
      </c>
      <c r="B1148" s="3" t="s">
        <v>1224</v>
      </c>
      <c r="C1148" s="3" t="s">
        <v>1225</v>
      </c>
      <c r="D1148" s="3" t="s">
        <v>1226</v>
      </c>
      <c r="E1148" s="3" t="str">
        <v>Domat/Ems</v>
      </c>
      <c r="G1148" s="18">
        <v>3703</v>
      </c>
      <c r="H1148" s="18" t="s">
        <v>4544</v>
      </c>
    </row>
    <row r="1149" spans="1:8" x14ac:dyDescent="0.2">
      <c r="A1149" s="3">
        <v>8753</v>
      </c>
      <c r="B1149" s="3" t="s">
        <v>1227</v>
      </c>
      <c r="C1149" s="3" t="s">
        <v>1225</v>
      </c>
      <c r="D1149" s="3" t="s">
        <v>1226</v>
      </c>
      <c r="E1149" s="3" t="str">
        <v>Rhäzüns</v>
      </c>
      <c r="G1149" s="18">
        <v>3704</v>
      </c>
      <c r="H1149" s="18" t="s">
        <v>4544</v>
      </c>
    </row>
    <row r="1150" spans="1:8" x14ac:dyDescent="0.2">
      <c r="A1150" s="3">
        <v>8757</v>
      </c>
      <c r="B1150" s="3" t="s">
        <v>1228</v>
      </c>
      <c r="C1150" s="3" t="s">
        <v>1225</v>
      </c>
      <c r="D1150" s="3" t="s">
        <v>1226</v>
      </c>
      <c r="E1150" s="3" t="str">
        <v>Felsberg</v>
      </c>
      <c r="G1150" s="18">
        <v>3705</v>
      </c>
      <c r="H1150" s="18" t="s">
        <v>4544</v>
      </c>
    </row>
    <row r="1151" spans="1:8" x14ac:dyDescent="0.2">
      <c r="A1151" s="3">
        <v>8758</v>
      </c>
      <c r="B1151" s="3" t="s">
        <v>1229</v>
      </c>
      <c r="C1151" s="3" t="s">
        <v>1225</v>
      </c>
      <c r="D1151" s="3" t="s">
        <v>1226</v>
      </c>
      <c r="E1151" s="3" t="str">
        <v>Flims</v>
      </c>
      <c r="G1151" s="18">
        <v>3706</v>
      </c>
      <c r="H1151" s="18" t="s">
        <v>4544</v>
      </c>
    </row>
    <row r="1152" spans="1:8" x14ac:dyDescent="0.2">
      <c r="A1152" s="3">
        <v>8865</v>
      </c>
      <c r="B1152" s="3" t="s">
        <v>1230</v>
      </c>
      <c r="C1152" s="3" t="s">
        <v>1225</v>
      </c>
      <c r="D1152" s="3" t="s">
        <v>1226</v>
      </c>
      <c r="E1152" s="3" t="str">
        <v>Tamins</v>
      </c>
      <c r="G1152" s="18">
        <v>3707</v>
      </c>
      <c r="H1152" s="18" t="s">
        <v>4544</v>
      </c>
    </row>
    <row r="1153" spans="1:8" x14ac:dyDescent="0.2">
      <c r="A1153" s="3">
        <v>8867</v>
      </c>
      <c r="B1153" s="3" t="s">
        <v>1231</v>
      </c>
      <c r="C1153" s="3" t="s">
        <v>1225</v>
      </c>
      <c r="D1153" s="3" t="s">
        <v>1226</v>
      </c>
      <c r="E1153" s="3" t="str">
        <v>Trin</v>
      </c>
      <c r="G1153" s="18">
        <v>3711</v>
      </c>
      <c r="H1153" s="18" t="s">
        <v>4544</v>
      </c>
    </row>
    <row r="1154" spans="1:8" x14ac:dyDescent="0.2">
      <c r="A1154" s="3">
        <v>8868</v>
      </c>
      <c r="B1154" s="3" t="s">
        <v>1232</v>
      </c>
      <c r="C1154" s="3" t="s">
        <v>1225</v>
      </c>
      <c r="D1154" s="3" t="s">
        <v>1226</v>
      </c>
      <c r="E1154" s="3" t="str">
        <v>Zernez</v>
      </c>
      <c r="G1154" s="18">
        <v>3713</v>
      </c>
      <c r="H1154" s="18" t="s">
        <v>4544</v>
      </c>
    </row>
    <row r="1155" spans="1:8" x14ac:dyDescent="0.2">
      <c r="A1155" s="3">
        <v>8874</v>
      </c>
      <c r="B1155" s="3" t="s">
        <v>1233</v>
      </c>
      <c r="C1155" s="3" t="s">
        <v>1225</v>
      </c>
      <c r="D1155" s="3" t="s">
        <v>1226</v>
      </c>
      <c r="E1155" s="3" t="str">
        <v>Samnaun</v>
      </c>
      <c r="G1155" s="18">
        <v>3714</v>
      </c>
      <c r="H1155" s="18" t="s">
        <v>4544</v>
      </c>
    </row>
    <row r="1156" spans="1:8" x14ac:dyDescent="0.2">
      <c r="A1156" s="3">
        <v>8756</v>
      </c>
      <c r="B1156" s="3" t="s">
        <v>1234</v>
      </c>
      <c r="C1156" s="3" t="s">
        <v>1235</v>
      </c>
      <c r="D1156" s="3" t="s">
        <v>1226</v>
      </c>
      <c r="E1156" s="3" t="str">
        <v>Scuol</v>
      </c>
      <c r="G1156" s="18">
        <v>3715</v>
      </c>
      <c r="H1156" s="18" t="s">
        <v>4535</v>
      </c>
    </row>
    <row r="1157" spans="1:8" x14ac:dyDescent="0.2">
      <c r="A1157" s="3">
        <v>8762</v>
      </c>
      <c r="B1157" s="3" t="s">
        <v>1236</v>
      </c>
      <c r="C1157" s="3" t="s">
        <v>1235</v>
      </c>
      <c r="D1157" s="3" t="s">
        <v>1226</v>
      </c>
      <c r="E1157" s="3" t="str">
        <v>Valsot</v>
      </c>
      <c r="G1157" s="18">
        <v>3716</v>
      </c>
      <c r="H1157" s="18" t="s">
        <v>4544</v>
      </c>
    </row>
    <row r="1158" spans="1:8" x14ac:dyDescent="0.2">
      <c r="A1158" s="3">
        <v>8762</v>
      </c>
      <c r="B1158" s="3" t="s">
        <v>1237</v>
      </c>
      <c r="C1158" s="3" t="s">
        <v>1235</v>
      </c>
      <c r="D1158" s="3" t="s">
        <v>1226</v>
      </c>
      <c r="E1158" s="3" t="str">
        <v>Bever</v>
      </c>
      <c r="G1158" s="18">
        <v>3717</v>
      </c>
      <c r="H1158" s="18" t="s">
        <v>4544</v>
      </c>
    </row>
    <row r="1159" spans="1:8" x14ac:dyDescent="0.2">
      <c r="A1159" s="3">
        <v>8762</v>
      </c>
      <c r="B1159" s="3" t="s">
        <v>1238</v>
      </c>
      <c r="C1159" s="3" t="s">
        <v>1235</v>
      </c>
      <c r="D1159" s="3" t="s">
        <v>1226</v>
      </c>
      <c r="E1159" s="3" t="str">
        <v>Celerina/Schlarigna</v>
      </c>
      <c r="G1159" s="18">
        <v>3718</v>
      </c>
      <c r="H1159" s="18" t="s">
        <v>4535</v>
      </c>
    </row>
    <row r="1160" spans="1:8" x14ac:dyDescent="0.2">
      <c r="A1160" s="3">
        <v>8765</v>
      </c>
      <c r="B1160" s="3" t="s">
        <v>1239</v>
      </c>
      <c r="C1160" s="3" t="s">
        <v>1235</v>
      </c>
      <c r="D1160" s="3" t="s">
        <v>1226</v>
      </c>
      <c r="E1160" s="3" t="str">
        <v>Madulain</v>
      </c>
      <c r="G1160" s="18">
        <v>3722</v>
      </c>
      <c r="H1160" s="18" t="s">
        <v>4544</v>
      </c>
    </row>
    <row r="1161" spans="1:8" x14ac:dyDescent="0.2">
      <c r="A1161" s="3">
        <v>8766</v>
      </c>
      <c r="B1161" s="3" t="s">
        <v>1240</v>
      </c>
      <c r="C1161" s="3" t="s">
        <v>1235</v>
      </c>
      <c r="D1161" s="3" t="s">
        <v>1226</v>
      </c>
      <c r="E1161" s="3" t="str">
        <v>Pontresina</v>
      </c>
      <c r="G1161" s="18">
        <v>3723</v>
      </c>
      <c r="H1161" s="18" t="s">
        <v>4544</v>
      </c>
    </row>
    <row r="1162" spans="1:8" x14ac:dyDescent="0.2">
      <c r="A1162" s="3">
        <v>8767</v>
      </c>
      <c r="B1162" s="3" t="s">
        <v>1241</v>
      </c>
      <c r="C1162" s="3" t="s">
        <v>1235</v>
      </c>
      <c r="D1162" s="3" t="s">
        <v>1226</v>
      </c>
      <c r="E1162" s="3" t="str">
        <v>La Punt Chamues-ch</v>
      </c>
      <c r="G1162" s="18">
        <v>3724</v>
      </c>
      <c r="H1162" s="18" t="s">
        <v>4535</v>
      </c>
    </row>
    <row r="1163" spans="1:8" x14ac:dyDescent="0.2">
      <c r="A1163" s="3">
        <v>8772</v>
      </c>
      <c r="B1163" s="3" t="s">
        <v>1242</v>
      </c>
      <c r="C1163" s="3" t="s">
        <v>1235</v>
      </c>
      <c r="D1163" s="3" t="s">
        <v>1226</v>
      </c>
      <c r="E1163" s="3" t="str">
        <v>Samedan</v>
      </c>
      <c r="G1163" s="18">
        <v>3725</v>
      </c>
      <c r="H1163" s="18" t="s">
        <v>4535</v>
      </c>
    </row>
    <row r="1164" spans="1:8" x14ac:dyDescent="0.2">
      <c r="A1164" s="3">
        <v>8773</v>
      </c>
      <c r="B1164" s="3" t="s">
        <v>1243</v>
      </c>
      <c r="C1164" s="3" t="s">
        <v>1235</v>
      </c>
      <c r="D1164" s="3" t="s">
        <v>1226</v>
      </c>
      <c r="E1164" s="3" t="str">
        <v>St. Moritz</v>
      </c>
      <c r="G1164" s="18">
        <v>3752</v>
      </c>
      <c r="H1164" s="18" t="s">
        <v>4544</v>
      </c>
    </row>
    <row r="1165" spans="1:8" x14ac:dyDescent="0.2">
      <c r="A1165" s="3">
        <v>8774</v>
      </c>
      <c r="B1165" s="3" t="s">
        <v>1244</v>
      </c>
      <c r="C1165" s="3" t="s">
        <v>1235</v>
      </c>
      <c r="D1165" s="3" t="s">
        <v>1226</v>
      </c>
      <c r="E1165" s="3" t="str">
        <v>S-chanf</v>
      </c>
      <c r="G1165" s="18">
        <v>3753</v>
      </c>
      <c r="H1165" s="18" t="s">
        <v>4544</v>
      </c>
    </row>
    <row r="1166" spans="1:8" x14ac:dyDescent="0.2">
      <c r="A1166" s="3">
        <v>8775</v>
      </c>
      <c r="B1166" s="3" t="s">
        <v>1245</v>
      </c>
      <c r="C1166" s="3" t="s">
        <v>1235</v>
      </c>
      <c r="D1166" s="3" t="s">
        <v>1226</v>
      </c>
      <c r="E1166" s="3" t="str">
        <v>Sils im Engadin/Segl</v>
      </c>
      <c r="G1166" s="18">
        <v>3754</v>
      </c>
      <c r="H1166" s="18" t="s">
        <v>4544</v>
      </c>
    </row>
    <row r="1167" spans="1:8" x14ac:dyDescent="0.2">
      <c r="A1167" s="3">
        <v>8775</v>
      </c>
      <c r="B1167" s="3" t="s">
        <v>1246</v>
      </c>
      <c r="C1167" s="3" t="s">
        <v>1235</v>
      </c>
      <c r="D1167" s="3" t="s">
        <v>1226</v>
      </c>
      <c r="E1167" s="3" t="str">
        <v>Silvaplana</v>
      </c>
      <c r="G1167" s="18">
        <v>3755</v>
      </c>
      <c r="H1167" s="18" t="s">
        <v>4535</v>
      </c>
    </row>
    <row r="1168" spans="1:8" x14ac:dyDescent="0.2">
      <c r="A1168" s="3">
        <v>8777</v>
      </c>
      <c r="B1168" s="3" t="s">
        <v>1247</v>
      </c>
      <c r="C1168" s="3" t="s">
        <v>1235</v>
      </c>
      <c r="D1168" s="3" t="s">
        <v>1226</v>
      </c>
      <c r="E1168" s="3" t="str">
        <v>Zuoz</v>
      </c>
      <c r="G1168" s="18">
        <v>3756</v>
      </c>
      <c r="H1168" s="18" t="s">
        <v>4535</v>
      </c>
    </row>
    <row r="1169" spans="1:8" x14ac:dyDescent="0.2">
      <c r="A1169" s="3">
        <v>8777</v>
      </c>
      <c r="B1169" s="3" t="s">
        <v>1248</v>
      </c>
      <c r="C1169" s="3" t="s">
        <v>1235</v>
      </c>
      <c r="D1169" s="3" t="s">
        <v>1226</v>
      </c>
      <c r="E1169" s="3" t="str">
        <v>Bregaglia</v>
      </c>
      <c r="G1169" s="18">
        <v>3757</v>
      </c>
      <c r="H1169" s="18" t="s">
        <v>4535</v>
      </c>
    </row>
    <row r="1170" spans="1:8" x14ac:dyDescent="0.2">
      <c r="A1170" s="3">
        <v>8782</v>
      </c>
      <c r="B1170" s="3" t="s">
        <v>1249</v>
      </c>
      <c r="C1170" s="3" t="s">
        <v>1235</v>
      </c>
      <c r="D1170" s="3" t="s">
        <v>1226</v>
      </c>
      <c r="E1170" s="3" t="str">
        <v>Buseno</v>
      </c>
      <c r="G1170" s="18">
        <v>3758</v>
      </c>
      <c r="H1170" s="18" t="s">
        <v>4544</v>
      </c>
    </row>
    <row r="1171" spans="1:8" x14ac:dyDescent="0.2">
      <c r="A1171" s="3">
        <v>8783</v>
      </c>
      <c r="B1171" s="3" t="s">
        <v>1250</v>
      </c>
      <c r="C1171" s="3" t="s">
        <v>1235</v>
      </c>
      <c r="D1171" s="3" t="s">
        <v>1226</v>
      </c>
      <c r="E1171" s="3" t="str">
        <v>Castaneda</v>
      </c>
      <c r="G1171" s="18">
        <v>3762</v>
      </c>
      <c r="H1171" s="18" t="s">
        <v>4544</v>
      </c>
    </row>
    <row r="1172" spans="1:8" x14ac:dyDescent="0.2">
      <c r="A1172" s="3">
        <v>8784</v>
      </c>
      <c r="B1172" s="3" t="s">
        <v>1251</v>
      </c>
      <c r="C1172" s="3" t="s">
        <v>1235</v>
      </c>
      <c r="D1172" s="3" t="s">
        <v>1226</v>
      </c>
      <c r="E1172" s="3" t="str">
        <v>Rossa</v>
      </c>
      <c r="G1172" s="18">
        <v>3763</v>
      </c>
      <c r="H1172" s="18" t="s">
        <v>4544</v>
      </c>
    </row>
    <row r="1173" spans="1:8" x14ac:dyDescent="0.2">
      <c r="A1173" s="3">
        <v>8750</v>
      </c>
      <c r="B1173" s="3" t="s">
        <v>1252</v>
      </c>
      <c r="C1173" s="3" t="s">
        <v>1252</v>
      </c>
      <c r="D1173" s="3" t="s">
        <v>1226</v>
      </c>
      <c r="E1173" s="3" t="str">
        <v>Santa Maria in Calanca</v>
      </c>
      <c r="G1173" s="18">
        <v>3764</v>
      </c>
      <c r="H1173" s="18" t="s">
        <v>4544</v>
      </c>
    </row>
    <row r="1174" spans="1:8" x14ac:dyDescent="0.2">
      <c r="A1174" s="3">
        <v>8750</v>
      </c>
      <c r="B1174" s="3" t="s">
        <v>1253</v>
      </c>
      <c r="C1174" s="3" t="s">
        <v>1252</v>
      </c>
      <c r="D1174" s="3" t="s">
        <v>1226</v>
      </c>
      <c r="E1174" s="3" t="str">
        <v>Lostallo</v>
      </c>
      <c r="G1174" s="18">
        <v>3765</v>
      </c>
      <c r="H1174" s="18" t="s">
        <v>4544</v>
      </c>
    </row>
    <row r="1175" spans="1:8" x14ac:dyDescent="0.2">
      <c r="A1175" s="3">
        <v>8750</v>
      </c>
      <c r="B1175" s="3" t="s">
        <v>1254</v>
      </c>
      <c r="C1175" s="3" t="s">
        <v>1252</v>
      </c>
      <c r="D1175" s="3" t="s">
        <v>1226</v>
      </c>
      <c r="E1175" s="3" t="str">
        <v>Mesocco</v>
      </c>
      <c r="G1175" s="18">
        <v>3766</v>
      </c>
      <c r="H1175" s="18" t="s">
        <v>4535</v>
      </c>
    </row>
    <row r="1176" spans="1:8" x14ac:dyDescent="0.2">
      <c r="A1176" s="3">
        <v>8754</v>
      </c>
      <c r="B1176" s="3" t="s">
        <v>1255</v>
      </c>
      <c r="C1176" s="3" t="s">
        <v>1252</v>
      </c>
      <c r="D1176" s="3" t="s">
        <v>1226</v>
      </c>
      <c r="E1176" s="3" t="str">
        <v>Soazza</v>
      </c>
      <c r="G1176" s="18">
        <v>3770</v>
      </c>
      <c r="H1176" s="18" t="s">
        <v>4535</v>
      </c>
    </row>
    <row r="1177" spans="1:8" x14ac:dyDescent="0.2">
      <c r="A1177" s="3">
        <v>8755</v>
      </c>
      <c r="B1177" s="3" t="s">
        <v>1256</v>
      </c>
      <c r="C1177" s="3" t="s">
        <v>1252</v>
      </c>
      <c r="D1177" s="3" t="s">
        <v>1226</v>
      </c>
      <c r="E1177" s="3" t="str">
        <v>Cama</v>
      </c>
      <c r="G1177" s="18">
        <v>3771</v>
      </c>
      <c r="H1177" s="18" t="s">
        <v>4535</v>
      </c>
    </row>
    <row r="1178" spans="1:8" x14ac:dyDescent="0.2">
      <c r="A1178" s="3">
        <v>6319</v>
      </c>
      <c r="B1178" s="3" t="s">
        <v>1257</v>
      </c>
      <c r="C1178" s="3" t="s">
        <v>1258</v>
      </c>
      <c r="D1178" s="3" t="s">
        <v>1259</v>
      </c>
      <c r="E1178" s="3" t="str">
        <v>Grono</v>
      </c>
      <c r="G1178" s="18">
        <v>3772</v>
      </c>
      <c r="H1178" s="18" t="s">
        <v>4535</v>
      </c>
    </row>
    <row r="1179" spans="1:8" x14ac:dyDescent="0.2">
      <c r="A1179" s="3">
        <v>6340</v>
      </c>
      <c r="B1179" s="3" t="s">
        <v>1258</v>
      </c>
      <c r="C1179" s="3" t="s">
        <v>1258</v>
      </c>
      <c r="D1179" s="3" t="s">
        <v>1259</v>
      </c>
      <c r="E1179" s="3" t="str">
        <v>Roveredo (GR)</v>
      </c>
      <c r="G1179" s="18">
        <v>3773</v>
      </c>
      <c r="H1179" s="18" t="s">
        <v>4535</v>
      </c>
    </row>
    <row r="1180" spans="1:8" x14ac:dyDescent="0.2">
      <c r="A1180" s="3">
        <v>6330</v>
      </c>
      <c r="B1180" s="3" t="s">
        <v>1260</v>
      </c>
      <c r="C1180" s="3" t="s">
        <v>1260</v>
      </c>
      <c r="D1180" s="3" t="s">
        <v>1259</v>
      </c>
      <c r="E1180" s="3" t="str">
        <v>San Vittore</v>
      </c>
      <c r="G1180" s="18">
        <v>3775</v>
      </c>
      <c r="H1180" s="18" t="s">
        <v>4535</v>
      </c>
    </row>
    <row r="1181" spans="1:8" x14ac:dyDescent="0.2">
      <c r="A1181" s="3">
        <v>6332</v>
      </c>
      <c r="B1181" s="3" t="s">
        <v>1261</v>
      </c>
      <c r="C1181" s="3" t="s">
        <v>1260</v>
      </c>
      <c r="D1181" s="3" t="s">
        <v>1259</v>
      </c>
      <c r="E1181" s="3" t="str">
        <v>Calanca</v>
      </c>
      <c r="G1181" s="18">
        <v>3776</v>
      </c>
      <c r="H1181" s="18" t="s">
        <v>4535</v>
      </c>
    </row>
    <row r="1182" spans="1:8" x14ac:dyDescent="0.2">
      <c r="A1182" s="3">
        <v>6331</v>
      </c>
      <c r="B1182" s="3" t="s">
        <v>1262</v>
      </c>
      <c r="C1182" s="3" t="s">
        <v>1262</v>
      </c>
      <c r="D1182" s="3" t="s">
        <v>1259</v>
      </c>
      <c r="E1182" s="3" t="str">
        <v>Val Müstair</v>
      </c>
      <c r="G1182" s="18">
        <v>3777</v>
      </c>
      <c r="H1182" s="18" t="s">
        <v>4535</v>
      </c>
    </row>
    <row r="1183" spans="1:8" x14ac:dyDescent="0.2">
      <c r="A1183" s="3">
        <v>6333</v>
      </c>
      <c r="B1183" s="3" t="s">
        <v>1263</v>
      </c>
      <c r="C1183" s="3" t="s">
        <v>1262</v>
      </c>
      <c r="D1183" s="3" t="s">
        <v>1259</v>
      </c>
      <c r="E1183" s="3" t="str">
        <v>Davos</v>
      </c>
      <c r="G1183" s="18">
        <v>3778</v>
      </c>
      <c r="H1183" s="18" t="s">
        <v>4535</v>
      </c>
    </row>
    <row r="1184" spans="1:8" x14ac:dyDescent="0.2">
      <c r="A1184" s="3">
        <v>6313</v>
      </c>
      <c r="B1184" s="3" t="s">
        <v>1264</v>
      </c>
      <c r="C1184" s="3" t="s">
        <v>1264</v>
      </c>
      <c r="D1184" s="3" t="s">
        <v>1259</v>
      </c>
      <c r="E1184" s="3" t="str">
        <v>Fideris</v>
      </c>
      <c r="G1184" s="18">
        <v>3780</v>
      </c>
      <c r="H1184" s="18" t="s">
        <v>4535</v>
      </c>
    </row>
    <row r="1185" spans="1:8" x14ac:dyDescent="0.2">
      <c r="A1185" s="3">
        <v>6313</v>
      </c>
      <c r="B1185" s="3" t="s">
        <v>1264</v>
      </c>
      <c r="C1185" s="3" t="s">
        <v>1264</v>
      </c>
      <c r="D1185" s="3" t="s">
        <v>1259</v>
      </c>
      <c r="E1185" s="3" t="str">
        <v>Furna</v>
      </c>
      <c r="G1185" s="18">
        <v>3781</v>
      </c>
      <c r="H1185" s="18" t="s">
        <v>4535</v>
      </c>
    </row>
    <row r="1186" spans="1:8" x14ac:dyDescent="0.2">
      <c r="A1186" s="3">
        <v>6313</v>
      </c>
      <c r="B1186" s="3" t="s">
        <v>1265</v>
      </c>
      <c r="C1186" s="3" t="s">
        <v>1264</v>
      </c>
      <c r="D1186" s="3" t="s">
        <v>1259</v>
      </c>
      <c r="E1186" s="3" t="str">
        <v>Jenaz</v>
      </c>
      <c r="G1186" s="18">
        <v>3782</v>
      </c>
      <c r="H1186" s="18" t="s">
        <v>4535</v>
      </c>
    </row>
    <row r="1187" spans="1:8" x14ac:dyDescent="0.2">
      <c r="A1187" s="3">
        <v>6313</v>
      </c>
      <c r="B1187" s="3" t="s">
        <v>1266</v>
      </c>
      <c r="C1187" s="3" t="s">
        <v>1264</v>
      </c>
      <c r="D1187" s="3" t="s">
        <v>1259</v>
      </c>
      <c r="E1187" s="3" t="str">
        <v>Klosters</v>
      </c>
      <c r="G1187" s="18">
        <v>3783</v>
      </c>
      <c r="H1187" s="18" t="s">
        <v>4535</v>
      </c>
    </row>
    <row r="1188" spans="1:8" x14ac:dyDescent="0.2">
      <c r="A1188" s="3">
        <v>6340</v>
      </c>
      <c r="B1188" s="3" t="s">
        <v>1267</v>
      </c>
      <c r="C1188" s="3" t="s">
        <v>1268</v>
      </c>
      <c r="D1188" s="3" t="s">
        <v>1259</v>
      </c>
      <c r="E1188" s="3" t="str">
        <v>Conters im Prättigau</v>
      </c>
      <c r="G1188" s="18">
        <v>3784</v>
      </c>
      <c r="H1188" s="18" t="s">
        <v>4535</v>
      </c>
    </row>
    <row r="1189" spans="1:8" x14ac:dyDescent="0.2">
      <c r="A1189" s="3">
        <v>6345</v>
      </c>
      <c r="B1189" s="3" t="s">
        <v>1268</v>
      </c>
      <c r="C1189" s="3" t="s">
        <v>1268</v>
      </c>
      <c r="D1189" s="3" t="s">
        <v>1259</v>
      </c>
      <c r="E1189" s="3" t="str">
        <v>Küblis</v>
      </c>
      <c r="G1189" s="18">
        <v>3785</v>
      </c>
      <c r="H1189" s="18" t="s">
        <v>4535</v>
      </c>
    </row>
    <row r="1190" spans="1:8" x14ac:dyDescent="0.2">
      <c r="A1190" s="3">
        <v>6315</v>
      </c>
      <c r="B1190" s="3" t="s">
        <v>1269</v>
      </c>
      <c r="C1190" s="3" t="s">
        <v>1269</v>
      </c>
      <c r="D1190" s="3" t="s">
        <v>1259</v>
      </c>
      <c r="E1190" s="3" t="str">
        <v>Luzein</v>
      </c>
      <c r="G1190" s="18">
        <v>3792</v>
      </c>
      <c r="H1190" s="18" t="s">
        <v>4535</v>
      </c>
    </row>
    <row r="1191" spans="1:8" x14ac:dyDescent="0.2">
      <c r="A1191" s="3">
        <v>6315</v>
      </c>
      <c r="B1191" s="3" t="s">
        <v>1270</v>
      </c>
      <c r="C1191" s="3" t="s">
        <v>1269</v>
      </c>
      <c r="D1191" s="3" t="s">
        <v>1259</v>
      </c>
      <c r="E1191" s="3" t="str">
        <v>Chur</v>
      </c>
      <c r="G1191" s="18">
        <v>3800</v>
      </c>
      <c r="H1191" s="18" t="s">
        <v>4544</v>
      </c>
    </row>
    <row r="1192" spans="1:8" x14ac:dyDescent="0.2">
      <c r="A1192" s="3">
        <v>6315</v>
      </c>
      <c r="B1192" s="3" t="s">
        <v>1271</v>
      </c>
      <c r="C1192" s="3" t="s">
        <v>1269</v>
      </c>
      <c r="D1192" s="3" t="s">
        <v>1259</v>
      </c>
      <c r="E1192" s="3" t="str">
        <v>Churwalden</v>
      </c>
      <c r="G1192" s="18">
        <v>3801</v>
      </c>
      <c r="H1192" s="18" t="s">
        <v>4544</v>
      </c>
    </row>
    <row r="1193" spans="1:8" x14ac:dyDescent="0.2">
      <c r="A1193" s="3">
        <v>6343</v>
      </c>
      <c r="B1193" s="3" t="s">
        <v>1272</v>
      </c>
      <c r="C1193" s="3" t="s">
        <v>1273</v>
      </c>
      <c r="D1193" s="3" t="s">
        <v>1259</v>
      </c>
      <c r="E1193" s="3" t="str">
        <v>Arosa</v>
      </c>
      <c r="G1193" s="18">
        <v>3803</v>
      </c>
      <c r="H1193" s="18" t="s">
        <v>4544</v>
      </c>
    </row>
    <row r="1194" spans="1:8" x14ac:dyDescent="0.2">
      <c r="A1194" s="3">
        <v>6343</v>
      </c>
      <c r="B1194" s="3" t="s">
        <v>1274</v>
      </c>
      <c r="C1194" s="3" t="s">
        <v>1273</v>
      </c>
      <c r="D1194" s="3" t="s">
        <v>1259</v>
      </c>
      <c r="E1194" s="3" t="str">
        <v>Tschiertschen-Praden</v>
      </c>
      <c r="G1194" s="18">
        <v>3804</v>
      </c>
      <c r="H1194" s="18" t="s">
        <v>4544</v>
      </c>
    </row>
    <row r="1195" spans="1:8" x14ac:dyDescent="0.2">
      <c r="A1195" s="3">
        <v>6343</v>
      </c>
      <c r="B1195" s="3" t="s">
        <v>1273</v>
      </c>
      <c r="C1195" s="3" t="s">
        <v>1273</v>
      </c>
      <c r="D1195" s="3" t="s">
        <v>1259</v>
      </c>
      <c r="E1195" s="3" t="str">
        <v>Trimmis</v>
      </c>
      <c r="G1195" s="18">
        <v>3805</v>
      </c>
      <c r="H1195" s="18" t="s">
        <v>4544</v>
      </c>
    </row>
    <row r="1196" spans="1:8" x14ac:dyDescent="0.2">
      <c r="A1196" s="3">
        <v>6343</v>
      </c>
      <c r="B1196" s="3" t="s">
        <v>1275</v>
      </c>
      <c r="C1196" s="3" t="s">
        <v>1273</v>
      </c>
      <c r="D1196" s="3" t="s">
        <v>1259</v>
      </c>
      <c r="E1196" s="3" t="str">
        <v>Untervaz</v>
      </c>
      <c r="G1196" s="18">
        <v>3806</v>
      </c>
      <c r="H1196" s="18" t="s">
        <v>4544</v>
      </c>
    </row>
    <row r="1197" spans="1:8" x14ac:dyDescent="0.2">
      <c r="A1197" s="3">
        <v>6312</v>
      </c>
      <c r="B1197" s="3" t="s">
        <v>1276</v>
      </c>
      <c r="C1197" s="3" t="s">
        <v>1276</v>
      </c>
      <c r="D1197" s="3" t="s">
        <v>1259</v>
      </c>
      <c r="E1197" s="3" t="str">
        <v>Zizers</v>
      </c>
      <c r="G1197" s="18">
        <v>3807</v>
      </c>
      <c r="H1197" s="18" t="s">
        <v>4544</v>
      </c>
    </row>
    <row r="1198" spans="1:8" x14ac:dyDescent="0.2">
      <c r="A1198" s="3">
        <v>6314</v>
      </c>
      <c r="B1198" s="3" t="s">
        <v>1277</v>
      </c>
      <c r="C1198" s="3" t="s">
        <v>1277</v>
      </c>
      <c r="D1198" s="3" t="s">
        <v>1259</v>
      </c>
      <c r="E1198" s="3" t="str">
        <v>Fläsch</v>
      </c>
      <c r="G1198" s="18">
        <v>3812</v>
      </c>
      <c r="H1198" s="18" t="s">
        <v>4544</v>
      </c>
    </row>
    <row r="1199" spans="1:8" x14ac:dyDescent="0.2">
      <c r="A1199" s="3">
        <v>6314</v>
      </c>
      <c r="B1199" s="3" t="s">
        <v>1278</v>
      </c>
      <c r="C1199" s="3" t="s">
        <v>1277</v>
      </c>
      <c r="D1199" s="3" t="s">
        <v>1259</v>
      </c>
      <c r="E1199" s="3" t="str">
        <v>Jenins</v>
      </c>
      <c r="G1199" s="18">
        <v>3813</v>
      </c>
      <c r="H1199" s="18" t="s">
        <v>4544</v>
      </c>
    </row>
    <row r="1200" spans="1:8" x14ac:dyDescent="0.2">
      <c r="A1200" s="3">
        <v>6318</v>
      </c>
      <c r="B1200" s="3" t="s">
        <v>1279</v>
      </c>
      <c r="C1200" s="3" t="s">
        <v>1279</v>
      </c>
      <c r="D1200" s="3" t="s">
        <v>1259</v>
      </c>
      <c r="E1200" s="3" t="str">
        <v>Maienfeld</v>
      </c>
      <c r="G1200" s="18">
        <v>3814</v>
      </c>
      <c r="H1200" s="18" t="s">
        <v>4544</v>
      </c>
    </row>
    <row r="1201" spans="1:8" x14ac:dyDescent="0.2">
      <c r="A1201" s="3">
        <v>6300</v>
      </c>
      <c r="B1201" s="3" t="s">
        <v>1280</v>
      </c>
      <c r="C1201" s="3" t="s">
        <v>1280</v>
      </c>
      <c r="D1201" s="3" t="s">
        <v>1259</v>
      </c>
      <c r="E1201" s="3" t="str">
        <v>Malans</v>
      </c>
      <c r="G1201" s="18">
        <v>3815</v>
      </c>
      <c r="H1201" s="18" t="s">
        <v>4544</v>
      </c>
    </row>
    <row r="1202" spans="1:8" x14ac:dyDescent="0.2">
      <c r="A1202" s="3">
        <v>6300</v>
      </c>
      <c r="B1202" s="3" t="s">
        <v>1281</v>
      </c>
      <c r="C1202" s="3" t="s">
        <v>1280</v>
      </c>
      <c r="D1202" s="3" t="s">
        <v>1259</v>
      </c>
      <c r="E1202" s="3" t="str">
        <v>Landquart</v>
      </c>
      <c r="G1202" s="18">
        <v>3816</v>
      </c>
      <c r="H1202" s="18" t="s">
        <v>4544</v>
      </c>
    </row>
    <row r="1203" spans="1:8" x14ac:dyDescent="0.2">
      <c r="A1203" s="3">
        <v>6317</v>
      </c>
      <c r="B1203" s="3" t="s">
        <v>1282</v>
      </c>
      <c r="C1203" s="3" t="s">
        <v>1280</v>
      </c>
      <c r="D1203" s="3" t="s">
        <v>1259</v>
      </c>
      <c r="E1203" s="3" t="str">
        <v>Grüsch</v>
      </c>
      <c r="G1203" s="18">
        <v>3818</v>
      </c>
      <c r="H1203" s="18" t="s">
        <v>4544</v>
      </c>
    </row>
    <row r="1204" spans="1:8" x14ac:dyDescent="0.2">
      <c r="A1204" s="3">
        <v>1473</v>
      </c>
      <c r="B1204" s="3" t="s">
        <v>1283</v>
      </c>
      <c r="C1204" s="3" t="s">
        <v>1284</v>
      </c>
      <c r="D1204" s="3" t="s">
        <v>1285</v>
      </c>
      <c r="E1204" s="3" t="str">
        <v>Schiers</v>
      </c>
      <c r="G1204" s="18">
        <v>3822</v>
      </c>
      <c r="H1204" s="18" t="s">
        <v>4544</v>
      </c>
    </row>
    <row r="1205" spans="1:8" x14ac:dyDescent="0.2">
      <c r="A1205" s="3">
        <v>1482</v>
      </c>
      <c r="B1205" s="3" t="s">
        <v>1286</v>
      </c>
      <c r="C1205" s="3" t="s">
        <v>1287</v>
      </c>
      <c r="D1205" s="3" t="s">
        <v>1285</v>
      </c>
      <c r="E1205" s="3" t="str">
        <v>Seewis im Prättigau</v>
      </c>
      <c r="G1205" s="18">
        <v>3823</v>
      </c>
      <c r="H1205" s="18" t="s">
        <v>4544</v>
      </c>
    </row>
    <row r="1206" spans="1:8" x14ac:dyDescent="0.2">
      <c r="A1206" s="3">
        <v>1483</v>
      </c>
      <c r="B1206" s="3" t="s">
        <v>1288</v>
      </c>
      <c r="C1206" s="3" t="s">
        <v>1287</v>
      </c>
      <c r="D1206" s="3" t="s">
        <v>1285</v>
      </c>
      <c r="E1206" s="3" t="str">
        <v>Breil/Brigels</v>
      </c>
      <c r="G1206" s="18">
        <v>3824</v>
      </c>
      <c r="H1206" s="18" t="s">
        <v>4544</v>
      </c>
    </row>
    <row r="1207" spans="1:8" x14ac:dyDescent="0.2">
      <c r="A1207" s="3">
        <v>1532</v>
      </c>
      <c r="B1207" s="3" t="s">
        <v>1289</v>
      </c>
      <c r="C1207" s="3" t="s">
        <v>1289</v>
      </c>
      <c r="D1207" s="3" t="s">
        <v>1285</v>
      </c>
      <c r="E1207" s="3" t="str">
        <v>Disentis/Mustér</v>
      </c>
      <c r="G1207" s="18">
        <v>3825</v>
      </c>
      <c r="H1207" s="18" t="s">
        <v>4535</v>
      </c>
    </row>
    <row r="1208" spans="1:8" x14ac:dyDescent="0.2">
      <c r="A1208" s="3">
        <v>1544</v>
      </c>
      <c r="B1208" s="3" t="s">
        <v>1290</v>
      </c>
      <c r="C1208" s="3" t="s">
        <v>1290</v>
      </c>
      <c r="D1208" s="3" t="s">
        <v>1285</v>
      </c>
      <c r="E1208" s="3" t="str">
        <v>Medel (Lucmagn)</v>
      </c>
      <c r="G1208" s="18">
        <v>3826</v>
      </c>
      <c r="H1208" s="18" t="s">
        <v>4535</v>
      </c>
    </row>
    <row r="1209" spans="1:8" x14ac:dyDescent="0.2">
      <c r="A1209" s="3">
        <v>1470</v>
      </c>
      <c r="B1209" s="3" t="s">
        <v>1291</v>
      </c>
      <c r="C1209" s="3" t="s">
        <v>1292</v>
      </c>
      <c r="D1209" s="3" t="s">
        <v>1285</v>
      </c>
      <c r="E1209" s="3" t="str">
        <v>Sumvitg</v>
      </c>
      <c r="G1209" s="18">
        <v>3852</v>
      </c>
      <c r="H1209" s="18" t="s">
        <v>4544</v>
      </c>
    </row>
    <row r="1210" spans="1:8" x14ac:dyDescent="0.2">
      <c r="A1210" s="3">
        <v>1470</v>
      </c>
      <c r="B1210" s="3" t="s">
        <v>1293</v>
      </c>
      <c r="C1210" s="3" t="s">
        <v>1292</v>
      </c>
      <c r="D1210" s="3" t="s">
        <v>1285</v>
      </c>
      <c r="E1210" s="3" t="str">
        <v>Tujetsch</v>
      </c>
      <c r="G1210" s="18">
        <v>3853</v>
      </c>
      <c r="H1210" s="18" t="s">
        <v>4544</v>
      </c>
    </row>
    <row r="1211" spans="1:8" x14ac:dyDescent="0.2">
      <c r="A1211" s="3">
        <v>1470</v>
      </c>
      <c r="B1211" s="3" t="s">
        <v>1294</v>
      </c>
      <c r="C1211" s="3" t="s">
        <v>1292</v>
      </c>
      <c r="D1211" s="3" t="s">
        <v>1285</v>
      </c>
      <c r="E1211" s="3" t="str">
        <v>Trun</v>
      </c>
      <c r="G1211" s="18">
        <v>3854</v>
      </c>
      <c r="H1211" s="18" t="s">
        <v>4544</v>
      </c>
    </row>
    <row r="1212" spans="1:8" x14ac:dyDescent="0.2">
      <c r="A1212" s="3">
        <v>1533</v>
      </c>
      <c r="B1212" s="3" t="s">
        <v>1295</v>
      </c>
      <c r="C1212" s="3" t="s">
        <v>1295</v>
      </c>
      <c r="D1212" s="3" t="s">
        <v>1285</v>
      </c>
      <c r="E1212" s="3" t="str">
        <v>Obersaxen Mundaun</v>
      </c>
      <c r="G1212" s="18">
        <v>3855</v>
      </c>
      <c r="H1212" s="18" t="s">
        <v>4544</v>
      </c>
    </row>
    <row r="1213" spans="1:8" x14ac:dyDescent="0.2">
      <c r="A1213" s="3">
        <v>1774</v>
      </c>
      <c r="B1213" s="3" t="s">
        <v>1296</v>
      </c>
      <c r="C1213" s="3" t="s">
        <v>1297</v>
      </c>
      <c r="D1213" s="3" t="s">
        <v>1285</v>
      </c>
      <c r="E1213" s="3" t="str">
        <v>Aarau</v>
      </c>
      <c r="G1213" s="18">
        <v>3856</v>
      </c>
      <c r="H1213" s="18" t="s">
        <v>4544</v>
      </c>
    </row>
    <row r="1214" spans="1:8" x14ac:dyDescent="0.2">
      <c r="A1214" s="3">
        <v>1774</v>
      </c>
      <c r="B1214" s="3" t="s">
        <v>1296</v>
      </c>
      <c r="C1214" s="3" t="s">
        <v>1297</v>
      </c>
      <c r="D1214" s="3" t="s">
        <v>1285</v>
      </c>
      <c r="E1214" s="3" t="str">
        <v>Biberstein</v>
      </c>
      <c r="G1214" s="18">
        <v>3857</v>
      </c>
      <c r="H1214" s="18" t="s">
        <v>4544</v>
      </c>
    </row>
    <row r="1215" spans="1:8" x14ac:dyDescent="0.2">
      <c r="A1215" s="3">
        <v>1774</v>
      </c>
      <c r="B1215" s="3" t="s">
        <v>1298</v>
      </c>
      <c r="C1215" s="3" t="s">
        <v>1297</v>
      </c>
      <c r="D1215" s="3" t="s">
        <v>1285</v>
      </c>
      <c r="E1215" s="3" t="str">
        <v>Buchs (AG)</v>
      </c>
      <c r="G1215" s="18">
        <v>3858</v>
      </c>
      <c r="H1215" s="18" t="s">
        <v>4544</v>
      </c>
    </row>
    <row r="1216" spans="1:8" x14ac:dyDescent="0.2">
      <c r="A1216" s="3">
        <v>1775</v>
      </c>
      <c r="B1216" s="3" t="s">
        <v>1299</v>
      </c>
      <c r="C1216" s="3" t="s">
        <v>1297</v>
      </c>
      <c r="D1216" s="3" t="s">
        <v>1285</v>
      </c>
      <c r="E1216" s="3" t="str">
        <v>Densbüren</v>
      </c>
      <c r="G1216" s="18">
        <v>3860</v>
      </c>
      <c r="H1216" s="18" t="s">
        <v>4544</v>
      </c>
    </row>
    <row r="1217" spans="1:8" x14ac:dyDescent="0.2">
      <c r="A1217" s="3">
        <v>1775</v>
      </c>
      <c r="B1217" s="3" t="s">
        <v>1300</v>
      </c>
      <c r="C1217" s="3" t="s">
        <v>1297</v>
      </c>
      <c r="D1217" s="3" t="s">
        <v>1285</v>
      </c>
      <c r="E1217" s="3" t="str">
        <v>Erlinsbach (AG)</v>
      </c>
      <c r="G1217" s="18">
        <v>3862</v>
      </c>
      <c r="H1217" s="18" t="s">
        <v>4544</v>
      </c>
    </row>
    <row r="1218" spans="1:8" x14ac:dyDescent="0.2">
      <c r="A1218" s="3">
        <v>1776</v>
      </c>
      <c r="B1218" s="3" t="s">
        <v>1301</v>
      </c>
      <c r="C1218" s="3" t="s">
        <v>1297</v>
      </c>
      <c r="D1218" s="3" t="s">
        <v>1285</v>
      </c>
      <c r="E1218" s="3" t="str">
        <v>Gränichen</v>
      </c>
      <c r="G1218" s="18">
        <v>3863</v>
      </c>
      <c r="H1218" s="18" t="s">
        <v>4544</v>
      </c>
    </row>
    <row r="1219" spans="1:8" x14ac:dyDescent="0.2">
      <c r="A1219" s="3">
        <v>1485</v>
      </c>
      <c r="B1219" s="3" t="s">
        <v>1302</v>
      </c>
      <c r="C1219" s="3" t="s">
        <v>1302</v>
      </c>
      <c r="D1219" s="3" t="s">
        <v>1285</v>
      </c>
      <c r="E1219" s="3" t="str">
        <v>Hirschthal</v>
      </c>
      <c r="G1219" s="18">
        <v>3864</v>
      </c>
      <c r="H1219" s="18" t="s">
        <v>4544</v>
      </c>
    </row>
    <row r="1220" spans="1:8" x14ac:dyDescent="0.2">
      <c r="A1220" s="3">
        <v>1410</v>
      </c>
      <c r="B1220" s="3" t="s">
        <v>1303</v>
      </c>
      <c r="C1220" s="3" t="s">
        <v>1303</v>
      </c>
      <c r="D1220" s="3" t="s">
        <v>1285</v>
      </c>
      <c r="E1220" s="3" t="str">
        <v>Küttigen</v>
      </c>
      <c r="G1220" s="18">
        <v>3900</v>
      </c>
      <c r="H1220" s="18" t="s">
        <v>4538</v>
      </c>
    </row>
    <row r="1221" spans="1:8" x14ac:dyDescent="0.2">
      <c r="A1221" s="3">
        <v>1566</v>
      </c>
      <c r="B1221" s="3" t="s">
        <v>1304</v>
      </c>
      <c r="C1221" s="3" t="s">
        <v>1305</v>
      </c>
      <c r="D1221" s="3" t="s">
        <v>1285</v>
      </c>
      <c r="E1221" s="3" t="str">
        <v>Muhen</v>
      </c>
      <c r="G1221" s="18">
        <v>3901</v>
      </c>
      <c r="H1221" s="18" t="s">
        <v>4540</v>
      </c>
    </row>
    <row r="1222" spans="1:8" x14ac:dyDescent="0.2">
      <c r="A1222" s="3">
        <v>1566</v>
      </c>
      <c r="B1222" s="3" t="s">
        <v>1306</v>
      </c>
      <c r="C1222" s="3" t="s">
        <v>1305</v>
      </c>
      <c r="D1222" s="3" t="s">
        <v>1285</v>
      </c>
      <c r="E1222" s="3" t="str">
        <v>Oberentfelden</v>
      </c>
      <c r="G1222" s="18">
        <v>3902</v>
      </c>
      <c r="H1222" s="18" t="s">
        <v>4538</v>
      </c>
    </row>
    <row r="1223" spans="1:8" x14ac:dyDescent="0.2">
      <c r="A1223" s="3">
        <v>1541</v>
      </c>
      <c r="B1223" s="3" t="s">
        <v>1307</v>
      </c>
      <c r="C1223" s="3" t="s">
        <v>1307</v>
      </c>
      <c r="D1223" s="3" t="s">
        <v>1285</v>
      </c>
      <c r="E1223" s="3" t="str">
        <v>Suhr</v>
      </c>
      <c r="G1223" s="18">
        <v>3903</v>
      </c>
      <c r="H1223" s="18" t="s">
        <v>4539</v>
      </c>
    </row>
    <row r="1224" spans="1:8" x14ac:dyDescent="0.2">
      <c r="A1224" s="3">
        <v>1527</v>
      </c>
      <c r="B1224" s="3" t="s">
        <v>1308</v>
      </c>
      <c r="C1224" s="3" t="s">
        <v>1309</v>
      </c>
      <c r="D1224" s="3" t="s">
        <v>1285</v>
      </c>
      <c r="E1224" s="3" t="str">
        <v>Unterentfelden</v>
      </c>
      <c r="G1224" s="18">
        <v>3904</v>
      </c>
      <c r="H1224" s="18" t="s">
        <v>4538</v>
      </c>
    </row>
    <row r="1225" spans="1:8" x14ac:dyDescent="0.2">
      <c r="A1225" s="3">
        <v>1528</v>
      </c>
      <c r="B1225" s="3" t="s">
        <v>1309</v>
      </c>
      <c r="C1225" s="3" t="s">
        <v>1309</v>
      </c>
      <c r="D1225" s="3" t="s">
        <v>1285</v>
      </c>
      <c r="E1225" s="3" t="str">
        <v>Baden</v>
      </c>
      <c r="G1225" s="18">
        <v>3905</v>
      </c>
      <c r="H1225" s="18" t="s">
        <v>4540</v>
      </c>
    </row>
    <row r="1226" spans="1:8" x14ac:dyDescent="0.2">
      <c r="A1226" s="3">
        <v>1528</v>
      </c>
      <c r="B1226" s="3" t="s">
        <v>1310</v>
      </c>
      <c r="C1226" s="3" t="s">
        <v>1309</v>
      </c>
      <c r="D1226" s="3" t="s">
        <v>1285</v>
      </c>
      <c r="E1226" s="3" t="str">
        <v>Bellikon</v>
      </c>
      <c r="G1226" s="18">
        <v>3906</v>
      </c>
      <c r="H1226" s="18" t="s">
        <v>4540</v>
      </c>
    </row>
    <row r="1227" spans="1:8" x14ac:dyDescent="0.2">
      <c r="A1227" s="3">
        <v>1529</v>
      </c>
      <c r="B1227" s="3" t="s">
        <v>1311</v>
      </c>
      <c r="C1227" s="3" t="s">
        <v>1309</v>
      </c>
      <c r="D1227" s="3" t="s">
        <v>1285</v>
      </c>
      <c r="E1227" s="3" t="str">
        <v>Bergdietikon</v>
      </c>
      <c r="G1227" s="18">
        <v>3907</v>
      </c>
      <c r="H1227" s="18" t="s">
        <v>4547</v>
      </c>
    </row>
    <row r="1228" spans="1:8" x14ac:dyDescent="0.2">
      <c r="A1228" s="3">
        <v>1534</v>
      </c>
      <c r="B1228" s="3" t="s">
        <v>1312</v>
      </c>
      <c r="C1228" s="3" t="s">
        <v>1309</v>
      </c>
      <c r="D1228" s="3" t="s">
        <v>1285</v>
      </c>
      <c r="E1228" s="3" t="str">
        <v>Birmenstorf (AG)</v>
      </c>
      <c r="G1228" s="18">
        <v>3908</v>
      </c>
      <c r="H1228" s="18" t="s">
        <v>4540</v>
      </c>
    </row>
    <row r="1229" spans="1:8" x14ac:dyDescent="0.2">
      <c r="A1229" s="3">
        <v>1565</v>
      </c>
      <c r="B1229" s="3" t="s">
        <v>1313</v>
      </c>
      <c r="C1229" s="3" t="s">
        <v>1313</v>
      </c>
      <c r="D1229" s="3" t="s">
        <v>1285</v>
      </c>
      <c r="E1229" s="3" t="str">
        <v>Ennetbaden</v>
      </c>
      <c r="G1229" s="18">
        <v>3910</v>
      </c>
      <c r="H1229" s="18" t="s">
        <v>4540</v>
      </c>
    </row>
    <row r="1230" spans="1:8" x14ac:dyDescent="0.2">
      <c r="A1230" s="3">
        <v>1483</v>
      </c>
      <c r="B1230" s="3" t="s">
        <v>1314</v>
      </c>
      <c r="C1230" s="3" t="s">
        <v>1315</v>
      </c>
      <c r="D1230" s="3" t="s">
        <v>1285</v>
      </c>
      <c r="E1230" s="3" t="str">
        <v>Fislisbach</v>
      </c>
      <c r="G1230" s="18">
        <v>3911</v>
      </c>
      <c r="H1230" s="18" t="s">
        <v>4539</v>
      </c>
    </row>
    <row r="1231" spans="1:8" x14ac:dyDescent="0.2">
      <c r="A1231" s="3">
        <v>1483</v>
      </c>
      <c r="B1231" s="3" t="s">
        <v>1316</v>
      </c>
      <c r="C1231" s="3" t="s">
        <v>1315</v>
      </c>
      <c r="D1231" s="3" t="s">
        <v>1285</v>
      </c>
      <c r="E1231" s="3" t="str">
        <v>Freienwil</v>
      </c>
      <c r="G1231" s="18">
        <v>3912</v>
      </c>
      <c r="H1231" s="18" t="s">
        <v>4539</v>
      </c>
    </row>
    <row r="1232" spans="1:8" x14ac:dyDescent="0.2">
      <c r="A1232" s="3">
        <v>1484</v>
      </c>
      <c r="B1232" s="3" t="s">
        <v>1317</v>
      </c>
      <c r="C1232" s="3" t="s">
        <v>1315</v>
      </c>
      <c r="D1232" s="3" t="s">
        <v>1285</v>
      </c>
      <c r="E1232" s="3" t="str">
        <v>Gebenstorf</v>
      </c>
      <c r="G1232" s="18">
        <v>3913</v>
      </c>
      <c r="H1232" s="18" t="s">
        <v>4548</v>
      </c>
    </row>
    <row r="1233" spans="1:8" x14ac:dyDescent="0.2">
      <c r="A1233" s="3">
        <v>1484</v>
      </c>
      <c r="B1233" s="3" t="s">
        <v>1318</v>
      </c>
      <c r="C1233" s="3" t="s">
        <v>1315</v>
      </c>
      <c r="D1233" s="3" t="s">
        <v>1285</v>
      </c>
      <c r="E1233" s="3" t="str">
        <v>Killwangen</v>
      </c>
      <c r="G1233" s="18">
        <v>3914</v>
      </c>
      <c r="H1233" s="18" t="s">
        <v>4539</v>
      </c>
    </row>
    <row r="1234" spans="1:8" x14ac:dyDescent="0.2">
      <c r="A1234" s="3">
        <v>1567</v>
      </c>
      <c r="B1234" s="3" t="s">
        <v>1319</v>
      </c>
      <c r="C1234" s="3" t="s">
        <v>1320</v>
      </c>
      <c r="D1234" s="3" t="s">
        <v>1285</v>
      </c>
      <c r="E1234" s="3" t="str">
        <v>Künten</v>
      </c>
      <c r="G1234" s="18">
        <v>3916</v>
      </c>
      <c r="H1234" s="18" t="s">
        <v>4539</v>
      </c>
    </row>
    <row r="1235" spans="1:8" x14ac:dyDescent="0.2">
      <c r="A1235" s="3">
        <v>1568</v>
      </c>
      <c r="B1235" s="3" t="s">
        <v>1321</v>
      </c>
      <c r="C1235" s="3" t="s">
        <v>1320</v>
      </c>
      <c r="D1235" s="3" t="s">
        <v>1285</v>
      </c>
      <c r="E1235" s="3" t="str">
        <v>Mägenwil</v>
      </c>
      <c r="G1235" s="18">
        <v>3917</v>
      </c>
      <c r="H1235" s="18" t="s">
        <v>4539</v>
      </c>
    </row>
    <row r="1236" spans="1:8" x14ac:dyDescent="0.2">
      <c r="A1236" s="3">
        <v>1563</v>
      </c>
      <c r="B1236" s="3" t="s">
        <v>1322</v>
      </c>
      <c r="C1236" s="3" t="s">
        <v>1323</v>
      </c>
      <c r="D1236" s="3" t="s">
        <v>1285</v>
      </c>
      <c r="E1236" s="3" t="str">
        <v>Mellingen</v>
      </c>
      <c r="G1236" s="18">
        <v>3918</v>
      </c>
      <c r="H1236" s="18" t="s">
        <v>4539</v>
      </c>
    </row>
    <row r="1237" spans="1:8" x14ac:dyDescent="0.2">
      <c r="A1237" s="3">
        <v>1564</v>
      </c>
      <c r="B1237" s="3" t="s">
        <v>1324</v>
      </c>
      <c r="C1237" s="3" t="s">
        <v>1323</v>
      </c>
      <c r="D1237" s="3" t="s">
        <v>1285</v>
      </c>
      <c r="E1237" s="3" t="str">
        <v>Neuenhof</v>
      </c>
      <c r="G1237" s="18">
        <v>3919</v>
      </c>
      <c r="H1237" s="18" t="s">
        <v>4539</v>
      </c>
    </row>
    <row r="1238" spans="1:8" x14ac:dyDescent="0.2">
      <c r="A1238" s="3">
        <v>1773</v>
      </c>
      <c r="B1238" s="3" t="s">
        <v>1325</v>
      </c>
      <c r="C1238" s="3" t="s">
        <v>1323</v>
      </c>
      <c r="D1238" s="3" t="s">
        <v>1285</v>
      </c>
      <c r="E1238" s="3" t="str">
        <v>Niederrohrdorf</v>
      </c>
      <c r="G1238" s="18">
        <v>3920</v>
      </c>
      <c r="H1238" s="18" t="s">
        <v>4540</v>
      </c>
    </row>
    <row r="1239" spans="1:8" x14ac:dyDescent="0.2">
      <c r="A1239" s="3">
        <v>1773</v>
      </c>
      <c r="B1239" s="3" t="s">
        <v>1326</v>
      </c>
      <c r="C1239" s="3" t="s">
        <v>1323</v>
      </c>
      <c r="D1239" s="3" t="s">
        <v>1285</v>
      </c>
      <c r="E1239" s="3" t="str">
        <v>Oberrohrdorf</v>
      </c>
      <c r="G1239" s="18">
        <v>3922</v>
      </c>
      <c r="H1239" s="18" t="s">
        <v>4538</v>
      </c>
    </row>
    <row r="1240" spans="1:8" x14ac:dyDescent="0.2">
      <c r="A1240" s="3">
        <v>1773</v>
      </c>
      <c r="B1240" s="3" t="s">
        <v>1327</v>
      </c>
      <c r="C1240" s="3" t="s">
        <v>1323</v>
      </c>
      <c r="D1240" s="3" t="s">
        <v>1285</v>
      </c>
      <c r="E1240" s="3" t="str">
        <v>Obersiggenthal</v>
      </c>
      <c r="G1240" s="18">
        <v>3923</v>
      </c>
      <c r="H1240" s="18" t="s">
        <v>4539</v>
      </c>
    </row>
    <row r="1241" spans="1:8" x14ac:dyDescent="0.2">
      <c r="A1241" s="3">
        <v>1470</v>
      </c>
      <c r="B1241" s="3" t="s">
        <v>1328</v>
      </c>
      <c r="C1241" s="3" t="s">
        <v>1329</v>
      </c>
      <c r="D1241" s="3" t="s">
        <v>1285</v>
      </c>
      <c r="E1241" s="3" t="str">
        <v>Remetschwil</v>
      </c>
      <c r="G1241" s="18">
        <v>3924</v>
      </c>
      <c r="H1241" s="18" t="s">
        <v>4540</v>
      </c>
    </row>
    <row r="1242" spans="1:8" x14ac:dyDescent="0.2">
      <c r="A1242" s="3">
        <v>1473</v>
      </c>
      <c r="B1242" s="3" t="s">
        <v>1330</v>
      </c>
      <c r="C1242" s="3" t="s">
        <v>1329</v>
      </c>
      <c r="D1242" s="3" t="s">
        <v>1285</v>
      </c>
      <c r="E1242" s="3" t="str">
        <v>Spreitenbach</v>
      </c>
      <c r="G1242" s="18">
        <v>3925</v>
      </c>
      <c r="H1242" s="18" t="s">
        <v>4540</v>
      </c>
    </row>
    <row r="1243" spans="1:8" x14ac:dyDescent="0.2">
      <c r="A1243" s="3">
        <v>1473</v>
      </c>
      <c r="B1243" s="3" t="s">
        <v>1330</v>
      </c>
      <c r="C1243" s="3" t="s">
        <v>1329</v>
      </c>
      <c r="D1243" s="3" t="s">
        <v>1285</v>
      </c>
      <c r="E1243" s="3" t="str">
        <v>Stetten (AG)</v>
      </c>
      <c r="G1243" s="18">
        <v>3926</v>
      </c>
      <c r="H1243" s="18" t="s">
        <v>4539</v>
      </c>
    </row>
    <row r="1244" spans="1:8" x14ac:dyDescent="0.2">
      <c r="A1244" s="3">
        <v>1475</v>
      </c>
      <c r="B1244" s="3" t="s">
        <v>1331</v>
      </c>
      <c r="C1244" s="3" t="s">
        <v>1329</v>
      </c>
      <c r="D1244" s="3" t="s">
        <v>1285</v>
      </c>
      <c r="E1244" s="3" t="str">
        <v>Turgi</v>
      </c>
      <c r="G1244" s="18">
        <v>3927</v>
      </c>
      <c r="H1244" s="18" t="s">
        <v>4540</v>
      </c>
    </row>
    <row r="1245" spans="1:8" x14ac:dyDescent="0.2">
      <c r="A1245" s="3">
        <v>1475</v>
      </c>
      <c r="B1245" s="3" t="s">
        <v>1332</v>
      </c>
      <c r="C1245" s="3" t="s">
        <v>1329</v>
      </c>
      <c r="D1245" s="3" t="s">
        <v>1285</v>
      </c>
      <c r="E1245" s="3" t="str">
        <v>Untersiggenthal</v>
      </c>
      <c r="G1245" s="18">
        <v>3928</v>
      </c>
      <c r="H1245" s="18" t="s">
        <v>4540</v>
      </c>
    </row>
    <row r="1246" spans="1:8" x14ac:dyDescent="0.2">
      <c r="A1246" s="3">
        <v>1475</v>
      </c>
      <c r="B1246" s="3" t="s">
        <v>1333</v>
      </c>
      <c r="C1246" s="3" t="s">
        <v>1329</v>
      </c>
      <c r="D1246" s="3" t="s">
        <v>1285</v>
      </c>
      <c r="E1246" s="3" t="str">
        <v>Wettingen</v>
      </c>
      <c r="G1246" s="18">
        <v>3929</v>
      </c>
      <c r="H1246" s="18" t="s">
        <v>4540</v>
      </c>
    </row>
    <row r="1247" spans="1:8" x14ac:dyDescent="0.2">
      <c r="A1247" s="3">
        <v>1486</v>
      </c>
      <c r="B1247" s="3" t="s">
        <v>1334</v>
      </c>
      <c r="C1247" s="3" t="s">
        <v>1329</v>
      </c>
      <c r="D1247" s="3" t="s">
        <v>1285</v>
      </c>
      <c r="E1247" s="3" t="str">
        <v>Wohlenschwil</v>
      </c>
      <c r="G1247" s="18">
        <v>3930</v>
      </c>
      <c r="H1247" s="18" t="s">
        <v>4538</v>
      </c>
    </row>
    <row r="1248" spans="1:8" x14ac:dyDescent="0.2">
      <c r="A1248" s="3">
        <v>1489</v>
      </c>
      <c r="B1248" s="3" t="s">
        <v>1335</v>
      </c>
      <c r="C1248" s="3" t="s">
        <v>1329</v>
      </c>
      <c r="D1248" s="3" t="s">
        <v>1285</v>
      </c>
      <c r="E1248" s="3" t="str">
        <v>Würenlingen</v>
      </c>
      <c r="G1248" s="18">
        <v>3931</v>
      </c>
      <c r="H1248" s="18" t="s">
        <v>4538</v>
      </c>
    </row>
    <row r="1249" spans="1:8" x14ac:dyDescent="0.2">
      <c r="A1249" s="3">
        <v>1541</v>
      </c>
      <c r="B1249" s="3" t="s">
        <v>1336</v>
      </c>
      <c r="C1249" s="3" t="s">
        <v>1329</v>
      </c>
      <c r="D1249" s="3" t="s">
        <v>1285</v>
      </c>
      <c r="E1249" s="3" t="str">
        <v>Würenlos</v>
      </c>
      <c r="G1249" s="18">
        <v>3932</v>
      </c>
      <c r="H1249" s="18" t="s">
        <v>4539</v>
      </c>
    </row>
    <row r="1250" spans="1:8" x14ac:dyDescent="0.2">
      <c r="A1250" s="3">
        <v>1541</v>
      </c>
      <c r="B1250" s="3" t="s">
        <v>1337</v>
      </c>
      <c r="C1250" s="3" t="s">
        <v>1329</v>
      </c>
      <c r="D1250" s="3" t="s">
        <v>1285</v>
      </c>
      <c r="E1250" s="3" t="str">
        <v>Ehrendingen</v>
      </c>
      <c r="G1250" s="18">
        <v>3933</v>
      </c>
      <c r="H1250" s="18" t="s">
        <v>4539</v>
      </c>
    </row>
    <row r="1251" spans="1:8" x14ac:dyDescent="0.2">
      <c r="A1251" s="3">
        <v>1542</v>
      </c>
      <c r="B1251" s="3" t="s">
        <v>1338</v>
      </c>
      <c r="C1251" s="3" t="s">
        <v>1329</v>
      </c>
      <c r="D1251" s="3" t="s">
        <v>1285</v>
      </c>
      <c r="E1251" s="3" t="str">
        <v>Arni (AG)</v>
      </c>
      <c r="G1251" s="18">
        <v>3934</v>
      </c>
      <c r="H1251" s="18" t="s">
        <v>4539</v>
      </c>
    </row>
    <row r="1252" spans="1:8" x14ac:dyDescent="0.2">
      <c r="A1252" s="3">
        <v>1468</v>
      </c>
      <c r="B1252" s="3" t="s">
        <v>1339</v>
      </c>
      <c r="C1252" s="3" t="s">
        <v>1340</v>
      </c>
      <c r="D1252" s="3" t="s">
        <v>1285</v>
      </c>
      <c r="E1252" s="3" t="str">
        <v>Berikon</v>
      </c>
      <c r="G1252" s="18">
        <v>3935</v>
      </c>
      <c r="H1252" s="18" t="s">
        <v>4539</v>
      </c>
    </row>
    <row r="1253" spans="1:8" x14ac:dyDescent="0.2">
      <c r="A1253" s="3">
        <v>1474</v>
      </c>
      <c r="B1253" s="3" t="s">
        <v>1341</v>
      </c>
      <c r="C1253" s="3" t="s">
        <v>1340</v>
      </c>
      <c r="D1253" s="3" t="s">
        <v>1285</v>
      </c>
      <c r="E1253" s="3" t="str">
        <v>Bremgarten (AG)</v>
      </c>
      <c r="G1253" s="18">
        <v>3937</v>
      </c>
      <c r="H1253" s="18" t="s">
        <v>4538</v>
      </c>
    </row>
    <row r="1254" spans="1:8" x14ac:dyDescent="0.2">
      <c r="A1254" s="3">
        <v>1673</v>
      </c>
      <c r="B1254" s="3" t="s">
        <v>1342</v>
      </c>
      <c r="C1254" s="3" t="s">
        <v>1342</v>
      </c>
      <c r="D1254" s="3" t="s">
        <v>1285</v>
      </c>
      <c r="E1254" s="3" t="str">
        <v>Büttikon</v>
      </c>
      <c r="G1254" s="18">
        <v>3938</v>
      </c>
      <c r="H1254" s="18" t="s">
        <v>4539</v>
      </c>
    </row>
    <row r="1255" spans="1:8" x14ac:dyDescent="0.2">
      <c r="A1255" s="3">
        <v>1681</v>
      </c>
      <c r="B1255" s="3" t="s">
        <v>1343</v>
      </c>
      <c r="C1255" s="3" t="s">
        <v>1344</v>
      </c>
      <c r="D1255" s="3" t="s">
        <v>1285</v>
      </c>
      <c r="E1255" s="3" t="str">
        <v>Dottikon</v>
      </c>
      <c r="G1255" s="18">
        <v>3939</v>
      </c>
      <c r="H1255" s="18" t="s">
        <v>4538</v>
      </c>
    </row>
    <row r="1256" spans="1:8" x14ac:dyDescent="0.2">
      <c r="A1256" s="3">
        <v>1681</v>
      </c>
      <c r="B1256" s="3" t="s">
        <v>1345</v>
      </c>
      <c r="C1256" s="3" t="s">
        <v>1344</v>
      </c>
      <c r="D1256" s="3" t="s">
        <v>1285</v>
      </c>
      <c r="E1256" s="3" t="str">
        <v>Eggenwil</v>
      </c>
      <c r="G1256" s="18">
        <v>3940</v>
      </c>
      <c r="H1256" s="18" t="s">
        <v>4538</v>
      </c>
    </row>
    <row r="1257" spans="1:8" x14ac:dyDescent="0.2">
      <c r="A1257" s="3">
        <v>1608</v>
      </c>
      <c r="B1257" s="3" t="s">
        <v>1346</v>
      </c>
      <c r="C1257" s="3" t="s">
        <v>1346</v>
      </c>
      <c r="D1257" s="3" t="s">
        <v>1285</v>
      </c>
      <c r="E1257" s="3" t="str">
        <v>Fischbach-Göslikon</v>
      </c>
      <c r="G1257" s="18">
        <v>3942</v>
      </c>
      <c r="H1257" s="18" t="s">
        <v>4538</v>
      </c>
    </row>
    <row r="1258" spans="1:8" x14ac:dyDescent="0.2">
      <c r="A1258" s="3">
        <v>1689</v>
      </c>
      <c r="B1258" s="3" t="s">
        <v>1347</v>
      </c>
      <c r="C1258" s="3" t="s">
        <v>1348</v>
      </c>
      <c r="D1258" s="3" t="s">
        <v>1285</v>
      </c>
      <c r="E1258" s="3" t="str">
        <v>Hägglingen</v>
      </c>
      <c r="G1258" s="18">
        <v>3943</v>
      </c>
      <c r="H1258" s="18" t="s">
        <v>4539</v>
      </c>
    </row>
    <row r="1259" spans="1:8" x14ac:dyDescent="0.2">
      <c r="A1259" s="3">
        <v>1553</v>
      </c>
      <c r="B1259" s="3" t="s">
        <v>1349</v>
      </c>
      <c r="C1259" s="3" t="s">
        <v>1349</v>
      </c>
      <c r="D1259" s="3" t="s">
        <v>1285</v>
      </c>
      <c r="E1259" s="3" t="str">
        <v>Jonen</v>
      </c>
      <c r="G1259" s="18">
        <v>3944</v>
      </c>
      <c r="H1259" s="18" t="s">
        <v>4539</v>
      </c>
    </row>
    <row r="1260" spans="1:8" x14ac:dyDescent="0.2">
      <c r="A1260" s="3">
        <v>1673</v>
      </c>
      <c r="B1260" s="3" t="s">
        <v>1350</v>
      </c>
      <c r="C1260" s="3" t="s">
        <v>1351</v>
      </c>
      <c r="D1260" s="3" t="s">
        <v>1285</v>
      </c>
      <c r="E1260" s="3" t="str">
        <v>Niederwil (AG)</v>
      </c>
      <c r="G1260" s="18">
        <v>3945</v>
      </c>
      <c r="H1260" s="18" t="s">
        <v>4538</v>
      </c>
    </row>
    <row r="1261" spans="1:8" x14ac:dyDescent="0.2">
      <c r="A1261" s="3">
        <v>1686</v>
      </c>
      <c r="B1261" s="3" t="s">
        <v>1352</v>
      </c>
      <c r="C1261" s="3" t="s">
        <v>1353</v>
      </c>
      <c r="D1261" s="3" t="s">
        <v>1285</v>
      </c>
      <c r="E1261" s="3" t="str">
        <v>Oberlunkhofen</v>
      </c>
      <c r="G1261" s="18">
        <v>3946</v>
      </c>
      <c r="H1261" s="18" t="s">
        <v>4538</v>
      </c>
    </row>
    <row r="1262" spans="1:8" x14ac:dyDescent="0.2">
      <c r="A1262" s="3">
        <v>1692</v>
      </c>
      <c r="B1262" s="3" t="s">
        <v>1354</v>
      </c>
      <c r="C1262" s="3" t="s">
        <v>1354</v>
      </c>
      <c r="D1262" s="3" t="s">
        <v>1285</v>
      </c>
      <c r="E1262" s="3" t="str">
        <v>Oberwil-Lieli</v>
      </c>
      <c r="G1262" s="18">
        <v>3947</v>
      </c>
      <c r="H1262" s="18" t="s">
        <v>4539</v>
      </c>
    </row>
    <row r="1263" spans="1:8" x14ac:dyDescent="0.2">
      <c r="A1263" s="3">
        <v>1680</v>
      </c>
      <c r="B1263" s="3" t="s">
        <v>1355</v>
      </c>
      <c r="C1263" s="3" t="s">
        <v>1356</v>
      </c>
      <c r="D1263" s="3" t="s">
        <v>1285</v>
      </c>
      <c r="E1263" s="3" t="str">
        <v>Rudolfstetten-Friedlisberg</v>
      </c>
      <c r="G1263" s="18">
        <v>3948</v>
      </c>
      <c r="H1263" s="18" t="s">
        <v>4539</v>
      </c>
    </row>
    <row r="1264" spans="1:8" x14ac:dyDescent="0.2">
      <c r="A1264" s="3">
        <v>1684</v>
      </c>
      <c r="B1264" s="3" t="s">
        <v>1357</v>
      </c>
      <c r="C1264" s="3" t="s">
        <v>1356</v>
      </c>
      <c r="D1264" s="3" t="s">
        <v>1285</v>
      </c>
      <c r="E1264" s="3" t="str">
        <v>Sarmenstorf</v>
      </c>
      <c r="G1264" s="18">
        <v>3949</v>
      </c>
      <c r="H1264" s="18" t="s">
        <v>4538</v>
      </c>
    </row>
    <row r="1265" spans="1:8" x14ac:dyDescent="0.2">
      <c r="A1265" s="3">
        <v>1674</v>
      </c>
      <c r="B1265" s="3" t="s">
        <v>1358</v>
      </c>
      <c r="C1265" s="3" t="s">
        <v>1358</v>
      </c>
      <c r="D1265" s="3" t="s">
        <v>1285</v>
      </c>
      <c r="E1265" s="3" t="str">
        <v>Tägerig</v>
      </c>
      <c r="G1265" s="18">
        <v>3951</v>
      </c>
      <c r="H1265" s="18" t="s">
        <v>4538</v>
      </c>
    </row>
    <row r="1266" spans="1:8" x14ac:dyDescent="0.2">
      <c r="A1266" s="3">
        <v>1680</v>
      </c>
      <c r="B1266" s="3" t="s">
        <v>1359</v>
      </c>
      <c r="C1266" s="3" t="s">
        <v>1360</v>
      </c>
      <c r="D1266" s="3" t="s">
        <v>1285</v>
      </c>
      <c r="E1266" s="3" t="str">
        <v>Uezwil</v>
      </c>
      <c r="G1266" s="18">
        <v>3952</v>
      </c>
      <c r="H1266" s="18" t="s">
        <v>4538</v>
      </c>
    </row>
    <row r="1267" spans="1:8" x14ac:dyDescent="0.2">
      <c r="A1267" s="3">
        <v>1673</v>
      </c>
      <c r="B1267" s="3" t="s">
        <v>1361</v>
      </c>
      <c r="C1267" s="3" t="s">
        <v>1362</v>
      </c>
      <c r="D1267" s="3" t="s">
        <v>1285</v>
      </c>
      <c r="E1267" s="3" t="str">
        <v>Unterlunkhofen</v>
      </c>
      <c r="G1267" s="18">
        <v>3953</v>
      </c>
      <c r="H1267" s="18" t="s">
        <v>4538</v>
      </c>
    </row>
    <row r="1268" spans="1:8" x14ac:dyDescent="0.2">
      <c r="A1268" s="3">
        <v>1673</v>
      </c>
      <c r="B1268" s="3" t="s">
        <v>1363</v>
      </c>
      <c r="C1268" s="3" t="s">
        <v>1362</v>
      </c>
      <c r="D1268" s="3" t="s">
        <v>1285</v>
      </c>
      <c r="E1268" s="3" t="str">
        <v>Villmergen</v>
      </c>
      <c r="G1268" s="18">
        <v>3954</v>
      </c>
      <c r="H1268" s="18" t="s">
        <v>4539</v>
      </c>
    </row>
    <row r="1269" spans="1:8" x14ac:dyDescent="0.2">
      <c r="A1269" s="3">
        <v>1673</v>
      </c>
      <c r="B1269" s="3" t="s">
        <v>1362</v>
      </c>
      <c r="C1269" s="3" t="s">
        <v>1362</v>
      </c>
      <c r="D1269" s="3" t="s">
        <v>1285</v>
      </c>
      <c r="E1269" s="3" t="str">
        <v>Widen</v>
      </c>
      <c r="G1269" s="18">
        <v>3955</v>
      </c>
      <c r="H1269" s="18" t="s">
        <v>4539</v>
      </c>
    </row>
    <row r="1270" spans="1:8" x14ac:dyDescent="0.2">
      <c r="A1270" s="3">
        <v>1675</v>
      </c>
      <c r="B1270" s="3" t="s">
        <v>1364</v>
      </c>
      <c r="C1270" s="3" t="s">
        <v>1362</v>
      </c>
      <c r="D1270" s="3" t="s">
        <v>1285</v>
      </c>
      <c r="E1270" s="3" t="str">
        <v>Wohlen (AG)</v>
      </c>
      <c r="G1270" s="18">
        <v>3956</v>
      </c>
      <c r="H1270" s="18" t="s">
        <v>4539</v>
      </c>
    </row>
    <row r="1271" spans="1:8" x14ac:dyDescent="0.2">
      <c r="A1271" s="3">
        <v>1676</v>
      </c>
      <c r="B1271" s="3" t="s">
        <v>1365</v>
      </c>
      <c r="C1271" s="3" t="s">
        <v>1366</v>
      </c>
      <c r="D1271" s="3" t="s">
        <v>1285</v>
      </c>
      <c r="E1271" s="3" t="str">
        <v>Zufikon</v>
      </c>
      <c r="G1271" s="18">
        <v>3957</v>
      </c>
      <c r="H1271" s="18" t="s">
        <v>4539</v>
      </c>
    </row>
    <row r="1272" spans="1:8" x14ac:dyDescent="0.2">
      <c r="A1272" s="3">
        <v>1677</v>
      </c>
      <c r="B1272" s="3" t="s">
        <v>1367</v>
      </c>
      <c r="C1272" s="3" t="s">
        <v>1366</v>
      </c>
      <c r="D1272" s="3" t="s">
        <v>1285</v>
      </c>
      <c r="E1272" s="3" t="str">
        <v>Islisberg</v>
      </c>
      <c r="G1272" s="18">
        <v>3960</v>
      </c>
      <c r="H1272" s="18" t="s">
        <v>4538</v>
      </c>
    </row>
    <row r="1273" spans="1:8" x14ac:dyDescent="0.2">
      <c r="A1273" s="3">
        <v>1678</v>
      </c>
      <c r="B1273" s="3" t="s">
        <v>1366</v>
      </c>
      <c r="C1273" s="3" t="s">
        <v>1366</v>
      </c>
      <c r="D1273" s="3" t="s">
        <v>1285</v>
      </c>
      <c r="E1273" s="3" t="str">
        <v>Auenstein</v>
      </c>
      <c r="G1273" s="18">
        <v>3961</v>
      </c>
      <c r="H1273" s="18" t="s">
        <v>4539</v>
      </c>
    </row>
    <row r="1274" spans="1:8" x14ac:dyDescent="0.2">
      <c r="A1274" s="3">
        <v>1679</v>
      </c>
      <c r="B1274" s="3" t="s">
        <v>1368</v>
      </c>
      <c r="C1274" s="3" t="s">
        <v>1366</v>
      </c>
      <c r="D1274" s="3" t="s">
        <v>1285</v>
      </c>
      <c r="E1274" s="3" t="str">
        <v>Birr</v>
      </c>
      <c r="G1274" s="18">
        <v>3963</v>
      </c>
      <c r="H1274" s="18" t="s">
        <v>4539</v>
      </c>
    </row>
    <row r="1275" spans="1:8" x14ac:dyDescent="0.2">
      <c r="A1275" s="3">
        <v>1670</v>
      </c>
      <c r="B1275" s="3" t="s">
        <v>1369</v>
      </c>
      <c r="C1275" s="3" t="s">
        <v>1369</v>
      </c>
      <c r="D1275" s="3" t="s">
        <v>1285</v>
      </c>
      <c r="E1275" s="3" t="str">
        <v>Birrhard</v>
      </c>
      <c r="G1275" s="18">
        <v>3965</v>
      </c>
      <c r="H1275" s="18" t="s">
        <v>4538</v>
      </c>
    </row>
    <row r="1276" spans="1:8" x14ac:dyDescent="0.2">
      <c r="A1276" s="3">
        <v>1670</v>
      </c>
      <c r="B1276" s="3" t="s">
        <v>1370</v>
      </c>
      <c r="C1276" s="3" t="s">
        <v>1369</v>
      </c>
      <c r="D1276" s="3" t="s">
        <v>1285</v>
      </c>
      <c r="E1276" s="3" t="str">
        <v>Brugg</v>
      </c>
      <c r="G1276" s="18">
        <v>3966</v>
      </c>
      <c r="H1276" s="18" t="s">
        <v>4538</v>
      </c>
    </row>
    <row r="1277" spans="1:8" x14ac:dyDescent="0.2">
      <c r="A1277" s="3">
        <v>1670</v>
      </c>
      <c r="B1277" s="3" t="s">
        <v>1371</v>
      </c>
      <c r="C1277" s="3" t="s">
        <v>1369</v>
      </c>
      <c r="D1277" s="3" t="s">
        <v>1285</v>
      </c>
      <c r="E1277" s="3" t="str">
        <v>Habsburg</v>
      </c>
      <c r="G1277" s="18">
        <v>3967</v>
      </c>
      <c r="H1277" s="18" t="s">
        <v>4539</v>
      </c>
    </row>
    <row r="1278" spans="1:8" x14ac:dyDescent="0.2">
      <c r="A1278" s="3">
        <v>1674</v>
      </c>
      <c r="B1278" s="3" t="s">
        <v>1372</v>
      </c>
      <c r="C1278" s="3" t="s">
        <v>1369</v>
      </c>
      <c r="D1278" s="3" t="s">
        <v>1285</v>
      </c>
      <c r="E1278" s="3" t="str">
        <v>Hausen (AG)</v>
      </c>
      <c r="G1278" s="18">
        <v>3968</v>
      </c>
      <c r="H1278" s="18" t="s">
        <v>4538</v>
      </c>
    </row>
    <row r="1279" spans="1:8" x14ac:dyDescent="0.2">
      <c r="A1279" s="3">
        <v>1674</v>
      </c>
      <c r="B1279" s="3" t="s">
        <v>1373</v>
      </c>
      <c r="C1279" s="3" t="s">
        <v>1369</v>
      </c>
      <c r="D1279" s="3" t="s">
        <v>1285</v>
      </c>
      <c r="E1279" s="3" t="str">
        <v>Lupfig</v>
      </c>
      <c r="G1279" s="18">
        <v>3970</v>
      </c>
      <c r="H1279" s="18" t="s">
        <v>4538</v>
      </c>
    </row>
    <row r="1280" spans="1:8" x14ac:dyDescent="0.2">
      <c r="A1280" s="3">
        <v>1675</v>
      </c>
      <c r="B1280" s="3" t="s">
        <v>1374</v>
      </c>
      <c r="C1280" s="3" t="s">
        <v>1369</v>
      </c>
      <c r="D1280" s="3" t="s">
        <v>1285</v>
      </c>
      <c r="E1280" s="3" t="str">
        <v>Mandach</v>
      </c>
      <c r="G1280" s="18">
        <v>3971</v>
      </c>
      <c r="H1280" s="18" t="s">
        <v>4539</v>
      </c>
    </row>
    <row r="1281" spans="1:8" x14ac:dyDescent="0.2">
      <c r="A1281" s="3">
        <v>1675</v>
      </c>
      <c r="B1281" s="3" t="s">
        <v>1375</v>
      </c>
      <c r="C1281" s="3" t="s">
        <v>1369</v>
      </c>
      <c r="D1281" s="3" t="s">
        <v>1285</v>
      </c>
      <c r="E1281" s="3" t="str">
        <v>Mönthal</v>
      </c>
      <c r="G1281" s="18">
        <v>3972</v>
      </c>
      <c r="H1281" s="18" t="s">
        <v>4538</v>
      </c>
    </row>
    <row r="1282" spans="1:8" x14ac:dyDescent="0.2">
      <c r="A1282" s="3">
        <v>1685</v>
      </c>
      <c r="B1282" s="3" t="s">
        <v>1376</v>
      </c>
      <c r="C1282" s="3" t="s">
        <v>1377</v>
      </c>
      <c r="D1282" s="3" t="s">
        <v>1285</v>
      </c>
      <c r="E1282" s="3" t="str">
        <v>Mülligen</v>
      </c>
      <c r="G1282" s="18">
        <v>3973</v>
      </c>
      <c r="H1282" s="18" t="s">
        <v>4538</v>
      </c>
    </row>
    <row r="1283" spans="1:8" x14ac:dyDescent="0.2">
      <c r="A1283" s="3">
        <v>1686</v>
      </c>
      <c r="B1283" s="3" t="s">
        <v>1378</v>
      </c>
      <c r="C1283" s="3" t="s">
        <v>1377</v>
      </c>
      <c r="D1283" s="3" t="s">
        <v>1285</v>
      </c>
      <c r="E1283" s="3" t="str">
        <v>Remigen</v>
      </c>
      <c r="G1283" s="18">
        <v>3974</v>
      </c>
      <c r="H1283" s="18" t="s">
        <v>4539</v>
      </c>
    </row>
    <row r="1284" spans="1:8" x14ac:dyDescent="0.2">
      <c r="A1284" s="3">
        <v>1687</v>
      </c>
      <c r="B1284" s="3" t="s">
        <v>1377</v>
      </c>
      <c r="C1284" s="3" t="s">
        <v>1377</v>
      </c>
      <c r="D1284" s="3" t="s">
        <v>1285</v>
      </c>
      <c r="E1284" s="3" t="str">
        <v>Riniken</v>
      </c>
      <c r="G1284" s="18">
        <v>3975</v>
      </c>
      <c r="H1284" s="18" t="s">
        <v>4539</v>
      </c>
    </row>
    <row r="1285" spans="1:8" x14ac:dyDescent="0.2">
      <c r="A1285" s="3">
        <v>1687</v>
      </c>
      <c r="B1285" s="3" t="s">
        <v>1379</v>
      </c>
      <c r="C1285" s="3" t="s">
        <v>1377</v>
      </c>
      <c r="D1285" s="3" t="s">
        <v>1285</v>
      </c>
      <c r="E1285" s="3" t="str">
        <v>Rüfenach</v>
      </c>
      <c r="G1285" s="18">
        <v>3976</v>
      </c>
      <c r="H1285" s="18" t="s">
        <v>4538</v>
      </c>
    </row>
    <row r="1286" spans="1:8" x14ac:dyDescent="0.2">
      <c r="A1286" s="3">
        <v>1687</v>
      </c>
      <c r="B1286" s="3" t="s">
        <v>1380</v>
      </c>
      <c r="C1286" s="3" t="s">
        <v>1377</v>
      </c>
      <c r="D1286" s="3" t="s">
        <v>1285</v>
      </c>
      <c r="E1286" s="3" t="str">
        <v>Thalheim (AG)</v>
      </c>
      <c r="G1286" s="18">
        <v>3977</v>
      </c>
      <c r="H1286" s="18" t="s">
        <v>4538</v>
      </c>
    </row>
    <row r="1287" spans="1:8" x14ac:dyDescent="0.2">
      <c r="A1287" s="3">
        <v>1688</v>
      </c>
      <c r="B1287" s="3" t="s">
        <v>1381</v>
      </c>
      <c r="C1287" s="3" t="s">
        <v>1377</v>
      </c>
      <c r="D1287" s="3" t="s">
        <v>1285</v>
      </c>
      <c r="E1287" s="3" t="str">
        <v>Veltheim (AG)</v>
      </c>
      <c r="G1287" s="18">
        <v>3978</v>
      </c>
      <c r="H1287" s="18" t="s">
        <v>4538</v>
      </c>
    </row>
    <row r="1288" spans="1:8" x14ac:dyDescent="0.2">
      <c r="A1288" s="3">
        <v>1688</v>
      </c>
      <c r="B1288" s="3" t="s">
        <v>1382</v>
      </c>
      <c r="C1288" s="3" t="s">
        <v>1377</v>
      </c>
      <c r="D1288" s="3" t="s">
        <v>1285</v>
      </c>
      <c r="E1288" s="3" t="str">
        <v>Villigen</v>
      </c>
      <c r="G1288" s="18">
        <v>3979</v>
      </c>
      <c r="H1288" s="18" t="s">
        <v>4538</v>
      </c>
    </row>
    <row r="1289" spans="1:8" x14ac:dyDescent="0.2">
      <c r="A1289" s="3">
        <v>1697</v>
      </c>
      <c r="B1289" s="3" t="s">
        <v>1383</v>
      </c>
      <c r="C1289" s="3" t="s">
        <v>1377</v>
      </c>
      <c r="D1289" s="3" t="s">
        <v>1285</v>
      </c>
      <c r="E1289" s="3" t="str">
        <v>Villnachern</v>
      </c>
      <c r="G1289" s="18">
        <v>3982</v>
      </c>
      <c r="H1289" s="18" t="s">
        <v>4538</v>
      </c>
    </row>
    <row r="1290" spans="1:8" x14ac:dyDescent="0.2">
      <c r="A1290" s="3">
        <v>1697</v>
      </c>
      <c r="B1290" s="3" t="s">
        <v>1384</v>
      </c>
      <c r="C1290" s="3" t="s">
        <v>1377</v>
      </c>
      <c r="D1290" s="3" t="s">
        <v>1285</v>
      </c>
      <c r="E1290" s="3" t="str">
        <v>Windisch</v>
      </c>
      <c r="G1290" s="18">
        <v>3983</v>
      </c>
      <c r="H1290" s="18" t="s">
        <v>4548</v>
      </c>
    </row>
    <row r="1291" spans="1:8" x14ac:dyDescent="0.2">
      <c r="A1291" s="3">
        <v>1694</v>
      </c>
      <c r="B1291" s="3" t="s">
        <v>1385</v>
      </c>
      <c r="C1291" s="3" t="s">
        <v>1386</v>
      </c>
      <c r="D1291" s="3" t="s">
        <v>1285</v>
      </c>
      <c r="E1291" s="3" t="str">
        <v>Bözberg</v>
      </c>
      <c r="G1291" s="18">
        <v>3984</v>
      </c>
      <c r="H1291" s="18" t="s">
        <v>4548</v>
      </c>
    </row>
    <row r="1292" spans="1:8" x14ac:dyDescent="0.2">
      <c r="A1292" s="3">
        <v>1694</v>
      </c>
      <c r="B1292" s="3" t="s">
        <v>1387</v>
      </c>
      <c r="C1292" s="3" t="s">
        <v>1386</v>
      </c>
      <c r="D1292" s="3" t="s">
        <v>1285</v>
      </c>
      <c r="E1292" s="3" t="str">
        <v>Schinznach</v>
      </c>
      <c r="G1292" s="18">
        <v>3985</v>
      </c>
      <c r="H1292" s="18" t="s">
        <v>4548</v>
      </c>
    </row>
    <row r="1293" spans="1:8" x14ac:dyDescent="0.2">
      <c r="A1293" s="3">
        <v>1694</v>
      </c>
      <c r="B1293" s="3" t="s">
        <v>1388</v>
      </c>
      <c r="C1293" s="3" t="s">
        <v>1386</v>
      </c>
      <c r="D1293" s="3" t="s">
        <v>1285</v>
      </c>
      <c r="E1293" s="3" t="str">
        <v>Beinwil am See</v>
      </c>
      <c r="G1293" s="18">
        <v>3986</v>
      </c>
      <c r="H1293" s="18" t="s">
        <v>4539</v>
      </c>
    </row>
    <row r="1294" spans="1:8" x14ac:dyDescent="0.2">
      <c r="A1294" s="3">
        <v>1694</v>
      </c>
      <c r="B1294" s="3" t="s">
        <v>1389</v>
      </c>
      <c r="C1294" s="3" t="s">
        <v>1386</v>
      </c>
      <c r="D1294" s="3" t="s">
        <v>1285</v>
      </c>
      <c r="E1294" s="3" t="str">
        <v>Birrwil</v>
      </c>
      <c r="G1294" s="18">
        <v>3987</v>
      </c>
      <c r="H1294" s="18" t="s">
        <v>4548</v>
      </c>
    </row>
    <row r="1295" spans="1:8" x14ac:dyDescent="0.2">
      <c r="A1295" s="3">
        <v>1748</v>
      </c>
      <c r="B1295" s="3" t="s">
        <v>1390</v>
      </c>
      <c r="C1295" s="3" t="s">
        <v>1391</v>
      </c>
      <c r="D1295" s="3" t="s">
        <v>1285</v>
      </c>
      <c r="E1295" s="3" t="str">
        <v>Burg (AG)</v>
      </c>
      <c r="G1295" s="18">
        <v>3988</v>
      </c>
      <c r="H1295" s="18" t="s">
        <v>4548</v>
      </c>
    </row>
    <row r="1296" spans="1:8" x14ac:dyDescent="0.2">
      <c r="A1296" s="3">
        <v>1749</v>
      </c>
      <c r="B1296" s="3" t="s">
        <v>1392</v>
      </c>
      <c r="C1296" s="3" t="s">
        <v>1391</v>
      </c>
      <c r="D1296" s="3" t="s">
        <v>1285</v>
      </c>
      <c r="E1296" s="3" t="str">
        <v>Dürrenäsch</v>
      </c>
      <c r="G1296" s="18">
        <v>3989</v>
      </c>
      <c r="H1296" s="18" t="s">
        <v>4548</v>
      </c>
    </row>
    <row r="1297" spans="1:8" x14ac:dyDescent="0.2">
      <c r="A1297" s="3">
        <v>1690</v>
      </c>
      <c r="B1297" s="3" t="s">
        <v>1393</v>
      </c>
      <c r="C1297" s="3" t="s">
        <v>1394</v>
      </c>
      <c r="D1297" s="3" t="s">
        <v>1285</v>
      </c>
      <c r="E1297" s="3" t="str">
        <v>Gontenschwil</v>
      </c>
      <c r="G1297" s="18">
        <v>3991</v>
      </c>
      <c r="H1297" s="18" t="s">
        <v>4548</v>
      </c>
    </row>
    <row r="1298" spans="1:8" x14ac:dyDescent="0.2">
      <c r="A1298" s="3">
        <v>1690</v>
      </c>
      <c r="B1298" s="3" t="s">
        <v>1395</v>
      </c>
      <c r="C1298" s="3" t="s">
        <v>1394</v>
      </c>
      <c r="D1298" s="3" t="s">
        <v>1285</v>
      </c>
      <c r="E1298" s="3" t="str">
        <v>Holziken</v>
      </c>
      <c r="G1298" s="18">
        <v>3992</v>
      </c>
      <c r="H1298" s="18" t="s">
        <v>4548</v>
      </c>
    </row>
    <row r="1299" spans="1:8" x14ac:dyDescent="0.2">
      <c r="A1299" s="3">
        <v>1691</v>
      </c>
      <c r="B1299" s="3" t="s">
        <v>1396</v>
      </c>
      <c r="C1299" s="3" t="s">
        <v>1394</v>
      </c>
      <c r="D1299" s="3" t="s">
        <v>1285</v>
      </c>
      <c r="E1299" s="3" t="str">
        <v>Leimbach (AG)</v>
      </c>
      <c r="G1299" s="18">
        <v>3993</v>
      </c>
      <c r="H1299" s="18" t="s">
        <v>4548</v>
      </c>
    </row>
    <row r="1300" spans="1:8" x14ac:dyDescent="0.2">
      <c r="A1300" s="3">
        <v>1669</v>
      </c>
      <c r="B1300" s="3" t="s">
        <v>1397</v>
      </c>
      <c r="C1300" s="3" t="s">
        <v>1398</v>
      </c>
      <c r="D1300" s="3" t="s">
        <v>1285</v>
      </c>
      <c r="E1300" s="3" t="str">
        <v>Leutwil</v>
      </c>
      <c r="G1300" s="18">
        <v>3994</v>
      </c>
      <c r="H1300" s="18" t="s">
        <v>4548</v>
      </c>
    </row>
    <row r="1301" spans="1:8" x14ac:dyDescent="0.2">
      <c r="A1301" s="3">
        <v>1669</v>
      </c>
      <c r="B1301" s="3" t="s">
        <v>1399</v>
      </c>
      <c r="C1301" s="3" t="s">
        <v>1398</v>
      </c>
      <c r="D1301" s="3" t="s">
        <v>1285</v>
      </c>
      <c r="E1301" s="3" t="str">
        <v>Menziken</v>
      </c>
      <c r="G1301" s="18">
        <v>3995</v>
      </c>
      <c r="H1301" s="18" t="s">
        <v>4548</v>
      </c>
    </row>
    <row r="1302" spans="1:8" x14ac:dyDescent="0.2">
      <c r="A1302" s="3">
        <v>1669</v>
      </c>
      <c r="B1302" s="3" t="s">
        <v>1400</v>
      </c>
      <c r="C1302" s="3" t="s">
        <v>1398</v>
      </c>
      <c r="D1302" s="3" t="s">
        <v>1285</v>
      </c>
      <c r="E1302" s="3" t="str">
        <v>Oberkulm</v>
      </c>
      <c r="G1302" s="18">
        <v>3996</v>
      </c>
      <c r="H1302" s="18" t="s">
        <v>4548</v>
      </c>
    </row>
    <row r="1303" spans="1:8" x14ac:dyDescent="0.2">
      <c r="A1303" s="3">
        <v>1669</v>
      </c>
      <c r="B1303" s="3" t="s">
        <v>1401</v>
      </c>
      <c r="C1303" s="3" t="s">
        <v>1398</v>
      </c>
      <c r="D1303" s="3" t="s">
        <v>1285</v>
      </c>
      <c r="E1303" s="3" t="str">
        <v>Reinach (AG)</v>
      </c>
      <c r="G1303" s="18">
        <v>3997</v>
      </c>
      <c r="H1303" s="18" t="s">
        <v>4548</v>
      </c>
    </row>
    <row r="1304" spans="1:8" x14ac:dyDescent="0.2">
      <c r="A1304" s="3">
        <v>1669</v>
      </c>
      <c r="B1304" s="3" t="s">
        <v>1402</v>
      </c>
      <c r="C1304" s="3" t="s">
        <v>1398</v>
      </c>
      <c r="D1304" s="3" t="s">
        <v>1285</v>
      </c>
      <c r="E1304" s="3" t="str">
        <v>Schlossrued</v>
      </c>
      <c r="G1304" s="18">
        <v>3998</v>
      </c>
      <c r="H1304" s="18" t="s">
        <v>4548</v>
      </c>
    </row>
    <row r="1305" spans="1:8" x14ac:dyDescent="0.2">
      <c r="A1305" s="3">
        <v>1643</v>
      </c>
      <c r="B1305" s="3" t="s">
        <v>1403</v>
      </c>
      <c r="C1305" s="3" t="s">
        <v>1404</v>
      </c>
      <c r="D1305" s="3" t="s">
        <v>1285</v>
      </c>
      <c r="E1305" s="3" t="str">
        <v>Schmiedrued</v>
      </c>
      <c r="G1305" s="18">
        <v>3999</v>
      </c>
      <c r="H1305" s="18" t="s">
        <v>4548</v>
      </c>
    </row>
    <row r="1306" spans="1:8" x14ac:dyDescent="0.2">
      <c r="A1306" s="3">
        <v>1644</v>
      </c>
      <c r="B1306" s="3" t="s">
        <v>1405</v>
      </c>
      <c r="C1306" s="3" t="s">
        <v>1404</v>
      </c>
      <c r="D1306" s="3" t="s">
        <v>1285</v>
      </c>
      <c r="E1306" s="3" t="str">
        <v>Schöftland</v>
      </c>
      <c r="G1306" s="18">
        <v>4001</v>
      </c>
      <c r="H1306" s="18" t="s">
        <v>4543</v>
      </c>
    </row>
    <row r="1307" spans="1:8" x14ac:dyDescent="0.2">
      <c r="A1307" s="3">
        <v>1645</v>
      </c>
      <c r="B1307" s="3" t="s">
        <v>1406</v>
      </c>
      <c r="C1307" s="3" t="s">
        <v>1404</v>
      </c>
      <c r="D1307" s="3" t="s">
        <v>1285</v>
      </c>
      <c r="E1307" s="3" t="str">
        <v>Teufenthal (AG)</v>
      </c>
      <c r="G1307" s="18">
        <v>4031</v>
      </c>
      <c r="H1307" s="18" t="s">
        <v>4543</v>
      </c>
    </row>
    <row r="1308" spans="1:8" x14ac:dyDescent="0.2">
      <c r="A1308" s="3">
        <v>1652</v>
      </c>
      <c r="B1308" s="3" t="s">
        <v>1407</v>
      </c>
      <c r="C1308" s="3" t="s">
        <v>1407</v>
      </c>
      <c r="D1308" s="3" t="s">
        <v>1285</v>
      </c>
      <c r="E1308" s="3" t="str">
        <v>Unterkulm</v>
      </c>
      <c r="G1308" s="18">
        <v>4051</v>
      </c>
      <c r="H1308" s="18" t="s">
        <v>4543</v>
      </c>
    </row>
    <row r="1309" spans="1:8" x14ac:dyDescent="0.2">
      <c r="A1309" s="3">
        <v>1652</v>
      </c>
      <c r="B1309" s="3" t="s">
        <v>1408</v>
      </c>
      <c r="C1309" s="3" t="s">
        <v>1407</v>
      </c>
      <c r="D1309" s="3" t="s">
        <v>1285</v>
      </c>
      <c r="E1309" s="3" t="str">
        <v>Zetzwil</v>
      </c>
      <c r="G1309" s="18">
        <v>4052</v>
      </c>
      <c r="H1309" s="18" t="s">
        <v>4543</v>
      </c>
    </row>
    <row r="1310" spans="1:8" x14ac:dyDescent="0.2">
      <c r="A1310" s="3">
        <v>1636</v>
      </c>
      <c r="B1310" s="3" t="s">
        <v>1409</v>
      </c>
      <c r="C1310" s="3" t="s">
        <v>1409</v>
      </c>
      <c r="D1310" s="3" t="s">
        <v>1285</v>
      </c>
      <c r="E1310" s="3" t="str">
        <v>Eiken</v>
      </c>
      <c r="G1310" s="18">
        <v>4053</v>
      </c>
      <c r="H1310" s="18" t="s">
        <v>4543</v>
      </c>
    </row>
    <row r="1311" spans="1:8" x14ac:dyDescent="0.2">
      <c r="A1311" s="3">
        <v>1630</v>
      </c>
      <c r="B1311" s="3" t="s">
        <v>1410</v>
      </c>
      <c r="C1311" s="3" t="s">
        <v>1410</v>
      </c>
      <c r="D1311" s="3" t="s">
        <v>1285</v>
      </c>
      <c r="E1311" s="3" t="str">
        <v>Frick</v>
      </c>
      <c r="G1311" s="18">
        <v>4054</v>
      </c>
      <c r="H1311" s="18" t="s">
        <v>4543</v>
      </c>
    </row>
    <row r="1312" spans="1:8" x14ac:dyDescent="0.2">
      <c r="A1312" s="3">
        <v>1635</v>
      </c>
      <c r="B1312" s="3" t="s">
        <v>1411</v>
      </c>
      <c r="C1312" s="3" t="s">
        <v>1410</v>
      </c>
      <c r="D1312" s="3" t="s">
        <v>1285</v>
      </c>
      <c r="E1312" s="3" t="str">
        <v>Gansingen</v>
      </c>
      <c r="G1312" s="18">
        <v>4055</v>
      </c>
      <c r="H1312" s="18" t="s">
        <v>4543</v>
      </c>
    </row>
    <row r="1313" spans="1:8" x14ac:dyDescent="0.2">
      <c r="A1313" s="3">
        <v>1653</v>
      </c>
      <c r="B1313" s="3" t="s">
        <v>1412</v>
      </c>
      <c r="C1313" s="3" t="s">
        <v>1412</v>
      </c>
      <c r="D1313" s="3" t="s">
        <v>1285</v>
      </c>
      <c r="E1313" s="3" t="str">
        <v>Gipf-Oberfrick</v>
      </c>
      <c r="G1313" s="18">
        <v>4056</v>
      </c>
      <c r="H1313" s="18" t="s">
        <v>4543</v>
      </c>
    </row>
    <row r="1314" spans="1:8" x14ac:dyDescent="0.2">
      <c r="A1314" s="3">
        <v>1647</v>
      </c>
      <c r="B1314" s="3" t="s">
        <v>1413</v>
      </c>
      <c r="C1314" s="3" t="s">
        <v>1413</v>
      </c>
      <c r="D1314" s="3" t="s">
        <v>1285</v>
      </c>
      <c r="E1314" s="3" t="str">
        <v>Herznach</v>
      </c>
      <c r="G1314" s="18">
        <v>4057</v>
      </c>
      <c r="H1314" s="18" t="s">
        <v>4543</v>
      </c>
    </row>
    <row r="1315" spans="1:8" x14ac:dyDescent="0.2">
      <c r="A1315" s="3">
        <v>1651</v>
      </c>
      <c r="B1315" s="3" t="s">
        <v>1414</v>
      </c>
      <c r="C1315" s="3" t="s">
        <v>1413</v>
      </c>
      <c r="D1315" s="3" t="s">
        <v>1285</v>
      </c>
      <c r="E1315" s="3" t="str">
        <v>Kaisten</v>
      </c>
      <c r="G1315" s="18">
        <v>4058</v>
      </c>
      <c r="H1315" s="18" t="s">
        <v>4543</v>
      </c>
    </row>
    <row r="1316" spans="1:8" x14ac:dyDescent="0.2">
      <c r="A1316" s="3">
        <v>1653</v>
      </c>
      <c r="B1316" s="3" t="s">
        <v>1415</v>
      </c>
      <c r="C1316" s="3" t="s">
        <v>1415</v>
      </c>
      <c r="D1316" s="3" t="s">
        <v>1285</v>
      </c>
      <c r="E1316" s="3" t="str">
        <v>Laufenburg</v>
      </c>
      <c r="G1316" s="18">
        <v>4059</v>
      </c>
      <c r="H1316" s="18" t="s">
        <v>4543</v>
      </c>
    </row>
    <row r="1317" spans="1:8" x14ac:dyDescent="0.2">
      <c r="A1317" s="3">
        <v>1646</v>
      </c>
      <c r="B1317" s="3" t="s">
        <v>1416</v>
      </c>
      <c r="C1317" s="3" t="s">
        <v>1416</v>
      </c>
      <c r="D1317" s="3" t="s">
        <v>1285</v>
      </c>
      <c r="E1317" s="3" t="str">
        <v>Münchwilen (AG)</v>
      </c>
      <c r="G1317" s="18">
        <v>4101</v>
      </c>
      <c r="H1317" s="18" t="s">
        <v>4543</v>
      </c>
    </row>
    <row r="1318" spans="1:8" x14ac:dyDescent="0.2">
      <c r="A1318" s="3">
        <v>1666</v>
      </c>
      <c r="B1318" s="3" t="s">
        <v>1417</v>
      </c>
      <c r="C1318" s="3" t="s">
        <v>1417</v>
      </c>
      <c r="D1318" s="3" t="s">
        <v>1285</v>
      </c>
      <c r="E1318" s="3" t="str">
        <v>Oberhof</v>
      </c>
      <c r="G1318" s="18">
        <v>4102</v>
      </c>
      <c r="H1318" s="18" t="s">
        <v>4543</v>
      </c>
    </row>
    <row r="1319" spans="1:8" x14ac:dyDescent="0.2">
      <c r="A1319" s="3">
        <v>1663</v>
      </c>
      <c r="B1319" s="3" t="s">
        <v>1418</v>
      </c>
      <c r="C1319" s="3" t="s">
        <v>1418</v>
      </c>
      <c r="D1319" s="3" t="s">
        <v>1285</v>
      </c>
      <c r="E1319" s="3" t="str">
        <v>Oeschgen</v>
      </c>
      <c r="G1319" s="18">
        <v>4103</v>
      </c>
      <c r="H1319" s="18" t="s">
        <v>4543</v>
      </c>
    </row>
    <row r="1320" spans="1:8" x14ac:dyDescent="0.2">
      <c r="A1320" s="3">
        <v>1663</v>
      </c>
      <c r="B1320" s="3" t="s">
        <v>1419</v>
      </c>
      <c r="C1320" s="3" t="s">
        <v>1418</v>
      </c>
      <c r="D1320" s="3" t="s">
        <v>1285</v>
      </c>
      <c r="E1320" s="3" t="str">
        <v>Schwaderloch</v>
      </c>
      <c r="G1320" s="18">
        <v>4104</v>
      </c>
      <c r="H1320" s="18" t="s">
        <v>4543</v>
      </c>
    </row>
    <row r="1321" spans="1:8" x14ac:dyDescent="0.2">
      <c r="A1321" s="3">
        <v>1663</v>
      </c>
      <c r="B1321" s="3" t="s">
        <v>1420</v>
      </c>
      <c r="C1321" s="3" t="s">
        <v>1418</v>
      </c>
      <c r="D1321" s="3" t="s">
        <v>1285</v>
      </c>
      <c r="E1321" s="3" t="str">
        <v>Sisseln</v>
      </c>
      <c r="G1321" s="18">
        <v>4105</v>
      </c>
      <c r="H1321" s="18" t="s">
        <v>4543</v>
      </c>
    </row>
    <row r="1322" spans="1:8" x14ac:dyDescent="0.2">
      <c r="A1322" s="3">
        <v>1663</v>
      </c>
      <c r="B1322" s="3" t="s">
        <v>1421</v>
      </c>
      <c r="C1322" s="3" t="s">
        <v>1418</v>
      </c>
      <c r="D1322" s="3" t="s">
        <v>1285</v>
      </c>
      <c r="E1322" s="3" t="str">
        <v>Ueken</v>
      </c>
      <c r="G1322" s="18">
        <v>4106</v>
      </c>
      <c r="H1322" s="18" t="s">
        <v>4543</v>
      </c>
    </row>
    <row r="1323" spans="1:8" x14ac:dyDescent="0.2">
      <c r="A1323" s="3">
        <v>1648</v>
      </c>
      <c r="B1323" s="3" t="s">
        <v>1422</v>
      </c>
      <c r="C1323" s="3" t="s">
        <v>1422</v>
      </c>
      <c r="D1323" s="3" t="s">
        <v>1285</v>
      </c>
      <c r="E1323" s="3" t="str">
        <v>Wittnau</v>
      </c>
      <c r="G1323" s="18">
        <v>4107</v>
      </c>
      <c r="H1323" s="18" t="s">
        <v>4543</v>
      </c>
    </row>
    <row r="1324" spans="1:8" x14ac:dyDescent="0.2">
      <c r="A1324" s="3">
        <v>1656</v>
      </c>
      <c r="B1324" s="3" t="s">
        <v>1423</v>
      </c>
      <c r="C1324" s="3" t="s">
        <v>1423</v>
      </c>
      <c r="D1324" s="3" t="s">
        <v>1285</v>
      </c>
      <c r="E1324" s="3" t="str">
        <v>Wölflinswil</v>
      </c>
      <c r="G1324" s="18">
        <v>4108</v>
      </c>
      <c r="H1324" s="18" t="s">
        <v>4543</v>
      </c>
    </row>
    <row r="1325" spans="1:8" x14ac:dyDescent="0.2">
      <c r="A1325" s="3">
        <v>1656</v>
      </c>
      <c r="B1325" s="3" t="s">
        <v>1424</v>
      </c>
      <c r="C1325" s="3" t="s">
        <v>1423</v>
      </c>
      <c r="D1325" s="3" t="s">
        <v>1285</v>
      </c>
      <c r="E1325" s="3" t="str">
        <v>Zeihen</v>
      </c>
      <c r="G1325" s="18">
        <v>4112</v>
      </c>
      <c r="H1325" s="18" t="s">
        <v>4543</v>
      </c>
    </row>
    <row r="1326" spans="1:8" x14ac:dyDescent="0.2">
      <c r="A1326" s="3">
        <v>1633</v>
      </c>
      <c r="B1326" s="3" t="s">
        <v>1425</v>
      </c>
      <c r="C1326" s="3" t="s">
        <v>1425</v>
      </c>
      <c r="D1326" s="3" t="s">
        <v>1285</v>
      </c>
      <c r="E1326" s="3" t="str">
        <v>Mettauertal</v>
      </c>
      <c r="G1326" s="18">
        <v>4114</v>
      </c>
      <c r="H1326" s="18" t="s">
        <v>4543</v>
      </c>
    </row>
    <row r="1327" spans="1:8" x14ac:dyDescent="0.2">
      <c r="A1327" s="3">
        <v>1633</v>
      </c>
      <c r="B1327" s="3" t="s">
        <v>1426</v>
      </c>
      <c r="C1327" s="3" t="s">
        <v>1425</v>
      </c>
      <c r="D1327" s="3" t="s">
        <v>1285</v>
      </c>
      <c r="E1327" s="3" t="str">
        <v>Böztal</v>
      </c>
      <c r="G1327" s="18">
        <v>4115</v>
      </c>
      <c r="H1327" s="18" t="s">
        <v>4543</v>
      </c>
    </row>
    <row r="1328" spans="1:8" x14ac:dyDescent="0.2">
      <c r="A1328" s="3">
        <v>1638</v>
      </c>
      <c r="B1328" s="3" t="s">
        <v>1427</v>
      </c>
      <c r="C1328" s="3" t="s">
        <v>1427</v>
      </c>
      <c r="D1328" s="3" t="s">
        <v>1285</v>
      </c>
      <c r="E1328" s="3" t="str">
        <v>Ammerswil</v>
      </c>
      <c r="G1328" s="18">
        <v>4116</v>
      </c>
      <c r="H1328" s="18" t="s">
        <v>4543</v>
      </c>
    </row>
    <row r="1329" spans="1:8" x14ac:dyDescent="0.2">
      <c r="A1329" s="3">
        <v>1661</v>
      </c>
      <c r="B1329" s="3" t="s">
        <v>1428</v>
      </c>
      <c r="C1329" s="3" t="s">
        <v>1429</v>
      </c>
      <c r="D1329" s="3" t="s">
        <v>1285</v>
      </c>
      <c r="E1329" s="3" t="str">
        <v>Boniswil</v>
      </c>
      <c r="G1329" s="18">
        <v>4117</v>
      </c>
      <c r="H1329" s="18" t="s">
        <v>4543</v>
      </c>
    </row>
    <row r="1330" spans="1:8" x14ac:dyDescent="0.2">
      <c r="A1330" s="3">
        <v>1649</v>
      </c>
      <c r="B1330" s="3" t="s">
        <v>1430</v>
      </c>
      <c r="C1330" s="3" t="s">
        <v>1430</v>
      </c>
      <c r="D1330" s="3" t="s">
        <v>1285</v>
      </c>
      <c r="E1330" s="3" t="str">
        <v>Brunegg</v>
      </c>
      <c r="G1330" s="18">
        <v>4118</v>
      </c>
      <c r="H1330" s="18" t="s">
        <v>4543</v>
      </c>
    </row>
    <row r="1331" spans="1:8" x14ac:dyDescent="0.2">
      <c r="A1331" s="3">
        <v>1632</v>
      </c>
      <c r="B1331" s="3" t="s">
        <v>1431</v>
      </c>
      <c r="C1331" s="3" t="s">
        <v>1431</v>
      </c>
      <c r="D1331" s="3" t="s">
        <v>1285</v>
      </c>
      <c r="E1331" s="3" t="str">
        <v>Dintikon</v>
      </c>
      <c r="G1331" s="18">
        <v>4123</v>
      </c>
      <c r="H1331" s="18" t="s">
        <v>4543</v>
      </c>
    </row>
    <row r="1332" spans="1:8" x14ac:dyDescent="0.2">
      <c r="A1332" s="3">
        <v>1634</v>
      </c>
      <c r="B1332" s="3" t="s">
        <v>1432</v>
      </c>
      <c r="C1332" s="3" t="s">
        <v>1433</v>
      </c>
      <c r="D1332" s="3" t="s">
        <v>1285</v>
      </c>
      <c r="E1332" s="3" t="str">
        <v>Egliswil</v>
      </c>
      <c r="G1332" s="18">
        <v>4124</v>
      </c>
      <c r="H1332" s="18" t="s">
        <v>4543</v>
      </c>
    </row>
    <row r="1333" spans="1:8" x14ac:dyDescent="0.2">
      <c r="A1333" s="3">
        <v>1625</v>
      </c>
      <c r="B1333" s="3" t="s">
        <v>1434</v>
      </c>
      <c r="C1333" s="3" t="s">
        <v>1435</v>
      </c>
      <c r="D1333" s="3" t="s">
        <v>1285</v>
      </c>
      <c r="E1333" s="3" t="str">
        <v>Fahrwangen</v>
      </c>
      <c r="G1333" s="18">
        <v>4125</v>
      </c>
      <c r="H1333" s="18" t="s">
        <v>4543</v>
      </c>
    </row>
    <row r="1334" spans="1:8" x14ac:dyDescent="0.2">
      <c r="A1334" s="3">
        <v>1625</v>
      </c>
      <c r="B1334" s="3" t="s">
        <v>1436</v>
      </c>
      <c r="C1334" s="3" t="s">
        <v>1435</v>
      </c>
      <c r="D1334" s="3" t="s">
        <v>1285</v>
      </c>
      <c r="E1334" s="3" t="str">
        <v>Hallwil</v>
      </c>
      <c r="G1334" s="18">
        <v>4126</v>
      </c>
      <c r="H1334" s="18" t="s">
        <v>4543</v>
      </c>
    </row>
    <row r="1335" spans="1:8" x14ac:dyDescent="0.2">
      <c r="A1335" s="3">
        <v>1626</v>
      </c>
      <c r="B1335" s="3" t="s">
        <v>1437</v>
      </c>
      <c r="C1335" s="3" t="s">
        <v>1435</v>
      </c>
      <c r="D1335" s="3" t="s">
        <v>1285</v>
      </c>
      <c r="E1335" s="3" t="str">
        <v>Hendschiken</v>
      </c>
      <c r="G1335" s="18">
        <v>4127</v>
      </c>
      <c r="H1335" s="18" t="s">
        <v>4543</v>
      </c>
    </row>
    <row r="1336" spans="1:8" x14ac:dyDescent="0.2">
      <c r="A1336" s="3">
        <v>1626</v>
      </c>
      <c r="B1336" s="3" t="s">
        <v>1438</v>
      </c>
      <c r="C1336" s="3" t="s">
        <v>1435</v>
      </c>
      <c r="D1336" s="3" t="s">
        <v>1285</v>
      </c>
      <c r="E1336" s="3" t="str">
        <v>Holderbank (AG)</v>
      </c>
      <c r="G1336" s="18">
        <v>4132</v>
      </c>
      <c r="H1336" s="18" t="s">
        <v>4543</v>
      </c>
    </row>
    <row r="1337" spans="1:8" x14ac:dyDescent="0.2">
      <c r="A1337" s="3">
        <v>1626</v>
      </c>
      <c r="B1337" s="3" t="s">
        <v>1439</v>
      </c>
      <c r="C1337" s="3" t="s">
        <v>1435</v>
      </c>
      <c r="D1337" s="3" t="s">
        <v>1285</v>
      </c>
      <c r="E1337" s="3" t="str">
        <v>Hunzenschwil</v>
      </c>
      <c r="G1337" s="18">
        <v>4133</v>
      </c>
      <c r="H1337" s="18" t="s">
        <v>4543</v>
      </c>
    </row>
    <row r="1338" spans="1:8" x14ac:dyDescent="0.2">
      <c r="A1338" s="3">
        <v>1642</v>
      </c>
      <c r="B1338" s="3" t="s">
        <v>1440</v>
      </c>
      <c r="C1338" s="3" t="s">
        <v>1440</v>
      </c>
      <c r="D1338" s="3" t="s">
        <v>1285</v>
      </c>
      <c r="E1338" s="3" t="str">
        <v>Lenzburg</v>
      </c>
      <c r="G1338" s="18">
        <v>4142</v>
      </c>
      <c r="H1338" s="18" t="s">
        <v>4543</v>
      </c>
    </row>
    <row r="1339" spans="1:8" x14ac:dyDescent="0.2">
      <c r="A1339" s="3">
        <v>1627</v>
      </c>
      <c r="B1339" s="3" t="s">
        <v>1441</v>
      </c>
      <c r="C1339" s="3" t="s">
        <v>1441</v>
      </c>
      <c r="D1339" s="3" t="s">
        <v>1285</v>
      </c>
      <c r="E1339" s="3" t="str">
        <v>Meisterschwanden</v>
      </c>
      <c r="G1339" s="18">
        <v>4143</v>
      </c>
      <c r="H1339" s="18" t="s">
        <v>4543</v>
      </c>
    </row>
    <row r="1340" spans="1:8" x14ac:dyDescent="0.2">
      <c r="A1340" s="3">
        <v>1628</v>
      </c>
      <c r="B1340" s="3" t="s">
        <v>1442</v>
      </c>
      <c r="C1340" s="3" t="s">
        <v>1442</v>
      </c>
      <c r="D1340" s="3" t="s">
        <v>1285</v>
      </c>
      <c r="E1340" s="3" t="str">
        <v>Möriken-Wildegg</v>
      </c>
      <c r="G1340" s="18">
        <v>4144</v>
      </c>
      <c r="H1340" s="18" t="s">
        <v>4543</v>
      </c>
    </row>
    <row r="1341" spans="1:8" x14ac:dyDescent="0.2">
      <c r="A1341" s="3">
        <v>1665</v>
      </c>
      <c r="B1341" s="3" t="s">
        <v>1443</v>
      </c>
      <c r="C1341" s="3" t="s">
        <v>1444</v>
      </c>
      <c r="D1341" s="3" t="s">
        <v>1285</v>
      </c>
      <c r="E1341" s="3" t="str">
        <v>Niederlenz</v>
      </c>
      <c r="G1341" s="18">
        <v>4145</v>
      </c>
      <c r="H1341" s="18" t="s">
        <v>4543</v>
      </c>
    </row>
    <row r="1342" spans="1:8" x14ac:dyDescent="0.2">
      <c r="A1342" s="3">
        <v>1666</v>
      </c>
      <c r="B1342" s="3" t="s">
        <v>1445</v>
      </c>
      <c r="C1342" s="3" t="s">
        <v>1444</v>
      </c>
      <c r="D1342" s="3" t="s">
        <v>1285</v>
      </c>
      <c r="E1342" s="3" t="str">
        <v>Othmarsingen</v>
      </c>
      <c r="G1342" s="18">
        <v>4146</v>
      </c>
      <c r="H1342" s="18" t="s">
        <v>4543</v>
      </c>
    </row>
    <row r="1343" spans="1:8" x14ac:dyDescent="0.2">
      <c r="A1343" s="3">
        <v>1667</v>
      </c>
      <c r="B1343" s="3" t="s">
        <v>1446</v>
      </c>
      <c r="C1343" s="3" t="s">
        <v>1444</v>
      </c>
      <c r="D1343" s="3" t="s">
        <v>1285</v>
      </c>
      <c r="E1343" s="3" t="str">
        <v>Rupperswil</v>
      </c>
      <c r="G1343" s="18">
        <v>4147</v>
      </c>
      <c r="H1343" s="18" t="s">
        <v>4543</v>
      </c>
    </row>
    <row r="1344" spans="1:8" x14ac:dyDescent="0.2">
      <c r="A1344" s="3">
        <v>1637</v>
      </c>
      <c r="B1344" s="3" t="s">
        <v>1447</v>
      </c>
      <c r="C1344" s="3" t="s">
        <v>1448</v>
      </c>
      <c r="D1344" s="3" t="s">
        <v>1285</v>
      </c>
      <c r="E1344" s="3" t="str">
        <v>Schafisheim</v>
      </c>
      <c r="G1344" s="18">
        <v>4148</v>
      </c>
      <c r="H1344" s="18" t="s">
        <v>4543</v>
      </c>
    </row>
    <row r="1345" spans="1:8" x14ac:dyDescent="0.2">
      <c r="A1345" s="3">
        <v>1654</v>
      </c>
      <c r="B1345" s="3" t="s">
        <v>1449</v>
      </c>
      <c r="C1345" s="3" t="s">
        <v>1448</v>
      </c>
      <c r="D1345" s="3" t="s">
        <v>1285</v>
      </c>
      <c r="E1345" s="3" t="str">
        <v>Seengen</v>
      </c>
      <c r="G1345" s="18">
        <v>4153</v>
      </c>
      <c r="H1345" s="18" t="s">
        <v>4543</v>
      </c>
    </row>
    <row r="1346" spans="1:8" x14ac:dyDescent="0.2">
      <c r="A1346" s="3">
        <v>1742</v>
      </c>
      <c r="B1346" s="3" t="s">
        <v>1450</v>
      </c>
      <c r="C1346" s="3" t="s">
        <v>1450</v>
      </c>
      <c r="D1346" s="3" t="s">
        <v>1285</v>
      </c>
      <c r="E1346" s="3" t="str">
        <v>Seon</v>
      </c>
      <c r="G1346" s="18">
        <v>4202</v>
      </c>
      <c r="H1346" s="18" t="s">
        <v>4543</v>
      </c>
    </row>
    <row r="1347" spans="1:8" x14ac:dyDescent="0.2">
      <c r="A1347" s="3">
        <v>1754</v>
      </c>
      <c r="B1347" s="3" t="s">
        <v>1451</v>
      </c>
      <c r="C1347" s="3" t="s">
        <v>1452</v>
      </c>
      <c r="D1347" s="3" t="s">
        <v>1285</v>
      </c>
      <c r="E1347" s="3" t="str">
        <v>Staufen</v>
      </c>
      <c r="G1347" s="18">
        <v>4203</v>
      </c>
      <c r="H1347" s="18" t="s">
        <v>4543</v>
      </c>
    </row>
    <row r="1348" spans="1:8" x14ac:dyDescent="0.2">
      <c r="A1348" s="3">
        <v>1754</v>
      </c>
      <c r="B1348" s="3" t="s">
        <v>1453</v>
      </c>
      <c r="C1348" s="3" t="s">
        <v>1452</v>
      </c>
      <c r="D1348" s="3" t="s">
        <v>1285</v>
      </c>
      <c r="E1348" s="3" t="str">
        <v>Abtwil</v>
      </c>
      <c r="G1348" s="18">
        <v>4204</v>
      </c>
      <c r="H1348" s="18" t="s">
        <v>4543</v>
      </c>
    </row>
    <row r="1349" spans="1:8" x14ac:dyDescent="0.2">
      <c r="A1349" s="3">
        <v>1782</v>
      </c>
      <c r="B1349" s="3" t="s">
        <v>1454</v>
      </c>
      <c r="C1349" s="3" t="s">
        <v>1454</v>
      </c>
      <c r="D1349" s="3" t="s">
        <v>1285</v>
      </c>
      <c r="E1349" s="3" t="str">
        <v>Aristau</v>
      </c>
      <c r="G1349" s="18">
        <v>4206</v>
      </c>
      <c r="H1349" s="18" t="s">
        <v>4543</v>
      </c>
    </row>
    <row r="1350" spans="1:8" x14ac:dyDescent="0.2">
      <c r="A1350" s="3">
        <v>1782</v>
      </c>
      <c r="B1350" s="3" t="s">
        <v>1455</v>
      </c>
      <c r="C1350" s="3" t="s">
        <v>1454</v>
      </c>
      <c r="D1350" s="3" t="s">
        <v>1285</v>
      </c>
      <c r="E1350" s="3" t="str">
        <v>Auw</v>
      </c>
      <c r="G1350" s="18">
        <v>4207</v>
      </c>
      <c r="H1350" s="18" t="s">
        <v>4543</v>
      </c>
    </row>
    <row r="1351" spans="1:8" x14ac:dyDescent="0.2">
      <c r="A1351" s="3">
        <v>1744</v>
      </c>
      <c r="B1351" s="3" t="s">
        <v>1456</v>
      </c>
      <c r="C1351" s="3" t="s">
        <v>1456</v>
      </c>
      <c r="D1351" s="3" t="s">
        <v>1285</v>
      </c>
      <c r="E1351" s="3" t="str">
        <v>Beinwil (Freiamt)</v>
      </c>
      <c r="G1351" s="18">
        <v>4208</v>
      </c>
      <c r="H1351" s="18" t="s">
        <v>4543</v>
      </c>
    </row>
    <row r="1352" spans="1:8" x14ac:dyDescent="0.2">
      <c r="A1352" s="3">
        <v>1720</v>
      </c>
      <c r="B1352" s="3" t="s">
        <v>1457</v>
      </c>
      <c r="C1352" s="3" t="s">
        <v>1457</v>
      </c>
      <c r="D1352" s="3" t="s">
        <v>1285</v>
      </c>
      <c r="E1352" s="3" t="str">
        <v>Besenbüren</v>
      </c>
      <c r="G1352" s="18">
        <v>4222</v>
      </c>
      <c r="H1352" s="18" t="s">
        <v>4543</v>
      </c>
    </row>
    <row r="1353" spans="1:8" x14ac:dyDescent="0.2">
      <c r="A1353" s="3">
        <v>1720</v>
      </c>
      <c r="B1353" s="3" t="s">
        <v>1458</v>
      </c>
      <c r="C1353" s="3" t="s">
        <v>1457</v>
      </c>
      <c r="D1353" s="3" t="s">
        <v>1285</v>
      </c>
      <c r="E1353" s="3" t="str">
        <v>Bettwil</v>
      </c>
      <c r="G1353" s="18">
        <v>4223</v>
      </c>
      <c r="H1353" s="18" t="s">
        <v>4543</v>
      </c>
    </row>
    <row r="1354" spans="1:8" x14ac:dyDescent="0.2">
      <c r="A1354" s="3">
        <v>1741</v>
      </c>
      <c r="B1354" s="3" t="s">
        <v>1459</v>
      </c>
      <c r="C1354" s="3" t="s">
        <v>1460</v>
      </c>
      <c r="D1354" s="3" t="s">
        <v>1285</v>
      </c>
      <c r="E1354" s="3" t="str">
        <v>Boswil</v>
      </c>
      <c r="G1354" s="18">
        <v>4224</v>
      </c>
      <c r="H1354" s="18" t="s">
        <v>4543</v>
      </c>
    </row>
    <row r="1355" spans="1:8" x14ac:dyDescent="0.2">
      <c r="A1355" s="3">
        <v>1724</v>
      </c>
      <c r="B1355" s="3" t="s">
        <v>1461</v>
      </c>
      <c r="C1355" s="3" t="s">
        <v>1461</v>
      </c>
      <c r="D1355" s="3" t="s">
        <v>1285</v>
      </c>
      <c r="E1355" s="3" t="str">
        <v>Bünzen</v>
      </c>
      <c r="G1355" s="18">
        <v>4225</v>
      </c>
      <c r="H1355" s="18" t="s">
        <v>4543</v>
      </c>
    </row>
    <row r="1356" spans="1:8" x14ac:dyDescent="0.2">
      <c r="A1356" s="3">
        <v>1700</v>
      </c>
      <c r="B1356" s="3" t="s">
        <v>1462</v>
      </c>
      <c r="C1356" s="3" t="s">
        <v>1462</v>
      </c>
      <c r="D1356" s="3" t="s">
        <v>1285</v>
      </c>
      <c r="E1356" s="3" t="str">
        <v>Buttwil</v>
      </c>
      <c r="G1356" s="18">
        <v>4226</v>
      </c>
      <c r="H1356" s="18" t="s">
        <v>4543</v>
      </c>
    </row>
    <row r="1357" spans="1:8" x14ac:dyDescent="0.2">
      <c r="A1357" s="3">
        <v>1722</v>
      </c>
      <c r="B1357" s="3" t="s">
        <v>1463</v>
      </c>
      <c r="C1357" s="3" t="s">
        <v>1462</v>
      </c>
      <c r="D1357" s="3" t="s">
        <v>1285</v>
      </c>
      <c r="E1357" s="3" t="str">
        <v>Dietwil</v>
      </c>
      <c r="G1357" s="18">
        <v>4227</v>
      </c>
      <c r="H1357" s="18" t="s">
        <v>4543</v>
      </c>
    </row>
    <row r="1358" spans="1:8" x14ac:dyDescent="0.2">
      <c r="A1358" s="3">
        <v>1762</v>
      </c>
      <c r="B1358" s="3" t="s">
        <v>1464</v>
      </c>
      <c r="C1358" s="3" t="s">
        <v>1464</v>
      </c>
      <c r="D1358" s="3" t="s">
        <v>1285</v>
      </c>
      <c r="E1358" s="3" t="str">
        <v>Geltwil</v>
      </c>
      <c r="G1358" s="18">
        <v>4228</v>
      </c>
      <c r="H1358" s="18" t="s">
        <v>4543</v>
      </c>
    </row>
    <row r="1359" spans="1:8" x14ac:dyDescent="0.2">
      <c r="A1359" s="3">
        <v>1763</v>
      </c>
      <c r="B1359" s="3" t="s">
        <v>1465</v>
      </c>
      <c r="C1359" s="3" t="s">
        <v>1465</v>
      </c>
      <c r="D1359" s="3" t="s">
        <v>1285</v>
      </c>
      <c r="E1359" s="3" t="str">
        <v>Kallern</v>
      </c>
      <c r="G1359" s="18">
        <v>4229</v>
      </c>
      <c r="H1359" s="18" t="s">
        <v>4543</v>
      </c>
    </row>
    <row r="1360" spans="1:8" x14ac:dyDescent="0.2">
      <c r="A1360" s="3">
        <v>1772</v>
      </c>
      <c r="B1360" s="3" t="s">
        <v>1466</v>
      </c>
      <c r="C1360" s="3" t="s">
        <v>1466</v>
      </c>
      <c r="D1360" s="3" t="s">
        <v>1285</v>
      </c>
      <c r="E1360" s="3" t="str">
        <v>Merenschwand</v>
      </c>
      <c r="G1360" s="18">
        <v>4232</v>
      </c>
      <c r="H1360" s="18" t="s">
        <v>4543</v>
      </c>
    </row>
    <row r="1361" spans="1:8" x14ac:dyDescent="0.2">
      <c r="A1361" s="3">
        <v>1723</v>
      </c>
      <c r="B1361" s="3" t="s">
        <v>1467</v>
      </c>
      <c r="C1361" s="3" t="s">
        <v>1467</v>
      </c>
      <c r="D1361" s="3" t="s">
        <v>1285</v>
      </c>
      <c r="E1361" s="3" t="str">
        <v>Mühlau</v>
      </c>
      <c r="G1361" s="18">
        <v>4233</v>
      </c>
      <c r="H1361" s="18" t="s">
        <v>4543</v>
      </c>
    </row>
    <row r="1362" spans="1:8" x14ac:dyDescent="0.2">
      <c r="A1362" s="3">
        <v>1753</v>
      </c>
      <c r="B1362" s="3" t="s">
        <v>1468</v>
      </c>
      <c r="C1362" s="3" t="s">
        <v>1468</v>
      </c>
      <c r="D1362" s="3" t="s">
        <v>1285</v>
      </c>
      <c r="E1362" s="3" t="str">
        <v>Muri (AG)</v>
      </c>
      <c r="G1362" s="18">
        <v>4234</v>
      </c>
      <c r="H1362" s="18" t="s">
        <v>4543</v>
      </c>
    </row>
    <row r="1363" spans="1:8" x14ac:dyDescent="0.2">
      <c r="A1363" s="3">
        <v>1740</v>
      </c>
      <c r="B1363" s="3" t="s">
        <v>1469</v>
      </c>
      <c r="C1363" s="3" t="s">
        <v>1470</v>
      </c>
      <c r="D1363" s="3" t="s">
        <v>1285</v>
      </c>
      <c r="E1363" s="3" t="str">
        <v>Oberrüti</v>
      </c>
      <c r="G1363" s="18">
        <v>4242</v>
      </c>
      <c r="H1363" s="18" t="s">
        <v>4543</v>
      </c>
    </row>
    <row r="1364" spans="1:8" x14ac:dyDescent="0.2">
      <c r="A1364" s="3">
        <v>1723</v>
      </c>
      <c r="B1364" s="3" t="s">
        <v>1471</v>
      </c>
      <c r="C1364" s="3" t="s">
        <v>1471</v>
      </c>
      <c r="D1364" s="3" t="s">
        <v>1285</v>
      </c>
      <c r="E1364" s="3" t="str">
        <v>Rottenschwil</v>
      </c>
      <c r="G1364" s="18">
        <v>4243</v>
      </c>
      <c r="H1364" s="18" t="s">
        <v>4543</v>
      </c>
    </row>
    <row r="1365" spans="1:8" x14ac:dyDescent="0.2">
      <c r="A1365" s="3">
        <v>1772</v>
      </c>
      <c r="B1365" s="3" t="s">
        <v>1472</v>
      </c>
      <c r="C1365" s="3" t="s">
        <v>1473</v>
      </c>
      <c r="D1365" s="3" t="s">
        <v>1285</v>
      </c>
      <c r="E1365" s="3" t="str">
        <v>Sins</v>
      </c>
      <c r="G1365" s="18">
        <v>4244</v>
      </c>
      <c r="H1365" s="18" t="s">
        <v>4543</v>
      </c>
    </row>
    <row r="1366" spans="1:8" x14ac:dyDescent="0.2">
      <c r="A1366" s="3">
        <v>1772</v>
      </c>
      <c r="B1366" s="3" t="s">
        <v>1473</v>
      </c>
      <c r="C1366" s="3" t="s">
        <v>1473</v>
      </c>
      <c r="D1366" s="3" t="s">
        <v>1285</v>
      </c>
      <c r="E1366" s="3" t="str">
        <v>Waltenschwil</v>
      </c>
      <c r="G1366" s="18">
        <v>4245</v>
      </c>
      <c r="H1366" s="18" t="s">
        <v>4543</v>
      </c>
    </row>
    <row r="1367" spans="1:8" x14ac:dyDescent="0.2">
      <c r="A1367" s="3">
        <v>1724</v>
      </c>
      <c r="B1367" s="3" t="s">
        <v>1474</v>
      </c>
      <c r="C1367" s="3" t="s">
        <v>1474</v>
      </c>
      <c r="D1367" s="3" t="s">
        <v>1285</v>
      </c>
      <c r="E1367" s="3" t="str">
        <v>Hellikon</v>
      </c>
      <c r="G1367" s="18">
        <v>4246</v>
      </c>
      <c r="H1367" s="18" t="s">
        <v>4543</v>
      </c>
    </row>
    <row r="1368" spans="1:8" x14ac:dyDescent="0.2">
      <c r="A1368" s="3">
        <v>1724</v>
      </c>
      <c r="B1368" s="3" t="s">
        <v>1475</v>
      </c>
      <c r="C1368" s="3" t="s">
        <v>1474</v>
      </c>
      <c r="D1368" s="3" t="s">
        <v>1285</v>
      </c>
      <c r="E1368" s="3" t="str">
        <v>Kaiseraugst</v>
      </c>
      <c r="G1368" s="18">
        <v>4247</v>
      </c>
      <c r="H1368" s="18" t="s">
        <v>4543</v>
      </c>
    </row>
    <row r="1369" spans="1:8" x14ac:dyDescent="0.2">
      <c r="A1369" s="3">
        <v>1724</v>
      </c>
      <c r="B1369" s="3" t="s">
        <v>1476</v>
      </c>
      <c r="C1369" s="3" t="s">
        <v>1474</v>
      </c>
      <c r="D1369" s="3" t="s">
        <v>1285</v>
      </c>
      <c r="E1369" s="3" t="str">
        <v>Magden</v>
      </c>
      <c r="G1369" s="18">
        <v>4252</v>
      </c>
      <c r="H1369" s="18" t="s">
        <v>4543</v>
      </c>
    </row>
    <row r="1370" spans="1:8" x14ac:dyDescent="0.2">
      <c r="A1370" s="3">
        <v>1724</v>
      </c>
      <c r="B1370" s="3" t="s">
        <v>1477</v>
      </c>
      <c r="C1370" s="3" t="s">
        <v>1474</v>
      </c>
      <c r="D1370" s="3" t="s">
        <v>1285</v>
      </c>
      <c r="E1370" s="3" t="str">
        <v>Möhlin</v>
      </c>
      <c r="G1370" s="18">
        <v>4253</v>
      </c>
      <c r="H1370" s="18" t="s">
        <v>4543</v>
      </c>
    </row>
    <row r="1371" spans="1:8" x14ac:dyDescent="0.2">
      <c r="A1371" s="3">
        <v>1724</v>
      </c>
      <c r="B1371" s="3" t="s">
        <v>1478</v>
      </c>
      <c r="C1371" s="3" t="s">
        <v>1474</v>
      </c>
      <c r="D1371" s="3" t="s">
        <v>1285</v>
      </c>
      <c r="E1371" s="3" t="str">
        <v>Mumpf</v>
      </c>
      <c r="G1371" s="18">
        <v>4254</v>
      </c>
      <c r="H1371" s="18" t="s">
        <v>4543</v>
      </c>
    </row>
    <row r="1372" spans="1:8" x14ac:dyDescent="0.2">
      <c r="A1372" s="3">
        <v>1724</v>
      </c>
      <c r="B1372" s="3" t="s">
        <v>1479</v>
      </c>
      <c r="C1372" s="3" t="s">
        <v>1474</v>
      </c>
      <c r="D1372" s="3" t="s">
        <v>1285</v>
      </c>
      <c r="E1372" s="3" t="str">
        <v>Obermumpf</v>
      </c>
      <c r="G1372" s="18">
        <v>4302</v>
      </c>
      <c r="H1372" s="18" t="s">
        <v>4543</v>
      </c>
    </row>
    <row r="1373" spans="1:8" x14ac:dyDescent="0.2">
      <c r="A1373" s="3">
        <v>1733</v>
      </c>
      <c r="B1373" s="3" t="s">
        <v>1480</v>
      </c>
      <c r="C1373" s="3" t="s">
        <v>1480</v>
      </c>
      <c r="D1373" s="3" t="s">
        <v>1285</v>
      </c>
      <c r="E1373" s="3" t="str">
        <v>Olsberg</v>
      </c>
      <c r="G1373" s="18">
        <v>4303</v>
      </c>
      <c r="H1373" s="18" t="s">
        <v>4543</v>
      </c>
    </row>
    <row r="1374" spans="1:8" x14ac:dyDescent="0.2">
      <c r="A1374" s="3">
        <v>1752</v>
      </c>
      <c r="B1374" s="3" t="s">
        <v>1481</v>
      </c>
      <c r="C1374" s="3" t="s">
        <v>1481</v>
      </c>
      <c r="D1374" s="3" t="s">
        <v>1285</v>
      </c>
      <c r="E1374" s="3" t="str">
        <v>Rheinfelden</v>
      </c>
      <c r="G1374" s="18">
        <v>4304</v>
      </c>
      <c r="H1374" s="18" t="s">
        <v>4543</v>
      </c>
    </row>
    <row r="1375" spans="1:8" x14ac:dyDescent="0.2">
      <c r="A1375" s="3">
        <v>1723</v>
      </c>
      <c r="B1375" s="3" t="s">
        <v>1482</v>
      </c>
      <c r="C1375" s="3" t="s">
        <v>1482</v>
      </c>
      <c r="D1375" s="3" t="s">
        <v>1285</v>
      </c>
      <c r="E1375" s="3" t="str">
        <v>Schupfart</v>
      </c>
      <c r="G1375" s="18">
        <v>4305</v>
      </c>
      <c r="H1375" s="18" t="s">
        <v>4543</v>
      </c>
    </row>
    <row r="1376" spans="1:8" x14ac:dyDescent="0.2">
      <c r="A1376" s="3">
        <v>1725</v>
      </c>
      <c r="B1376" s="3" t="s">
        <v>1483</v>
      </c>
      <c r="C1376" s="3" t="s">
        <v>1484</v>
      </c>
      <c r="D1376" s="3" t="s">
        <v>1285</v>
      </c>
      <c r="E1376" s="3" t="str">
        <v>Stein (AG)</v>
      </c>
      <c r="G1376" s="18">
        <v>4310</v>
      </c>
      <c r="H1376" s="18" t="s">
        <v>4543</v>
      </c>
    </row>
    <row r="1377" spans="1:8" x14ac:dyDescent="0.2">
      <c r="A1377" s="3">
        <v>1730</v>
      </c>
      <c r="B1377" s="3" t="s">
        <v>1485</v>
      </c>
      <c r="C1377" s="3" t="s">
        <v>1484</v>
      </c>
      <c r="D1377" s="3" t="s">
        <v>1285</v>
      </c>
      <c r="E1377" s="3" t="str">
        <v>Wallbach</v>
      </c>
      <c r="G1377" s="18">
        <v>4312</v>
      </c>
      <c r="H1377" s="18" t="s">
        <v>4543</v>
      </c>
    </row>
    <row r="1378" spans="1:8" x14ac:dyDescent="0.2">
      <c r="A1378" s="3">
        <v>1745</v>
      </c>
      <c r="B1378" s="3" t="s">
        <v>1486</v>
      </c>
      <c r="C1378" s="3" t="s">
        <v>1487</v>
      </c>
      <c r="D1378" s="3" t="s">
        <v>1285</v>
      </c>
      <c r="E1378" s="3" t="str">
        <v>Wegenstetten</v>
      </c>
      <c r="G1378" s="18">
        <v>4313</v>
      </c>
      <c r="H1378" s="18" t="s">
        <v>4543</v>
      </c>
    </row>
    <row r="1379" spans="1:8" x14ac:dyDescent="0.2">
      <c r="A1379" s="3">
        <v>1756</v>
      </c>
      <c r="B1379" s="3" t="s">
        <v>1488</v>
      </c>
      <c r="C1379" s="3" t="s">
        <v>1487</v>
      </c>
      <c r="D1379" s="3" t="s">
        <v>1285</v>
      </c>
      <c r="E1379" s="3" t="str">
        <v>Zeiningen</v>
      </c>
      <c r="G1379" s="18">
        <v>4314</v>
      </c>
      <c r="H1379" s="18" t="s">
        <v>4542</v>
      </c>
    </row>
    <row r="1380" spans="1:8" x14ac:dyDescent="0.2">
      <c r="A1380" s="3">
        <v>1756</v>
      </c>
      <c r="B1380" s="3" t="s">
        <v>1489</v>
      </c>
      <c r="C1380" s="3" t="s">
        <v>1487</v>
      </c>
      <c r="D1380" s="3" t="s">
        <v>1285</v>
      </c>
      <c r="E1380" s="3" t="str">
        <v>Zuzgen</v>
      </c>
      <c r="G1380" s="18">
        <v>4315</v>
      </c>
      <c r="H1380" s="18" t="s">
        <v>4542</v>
      </c>
    </row>
    <row r="1381" spans="1:8" x14ac:dyDescent="0.2">
      <c r="A1381" s="3">
        <v>1782</v>
      </c>
      <c r="B1381" s="3" t="s">
        <v>1490</v>
      </c>
      <c r="C1381" s="3" t="s">
        <v>1491</v>
      </c>
      <c r="D1381" s="3" t="s">
        <v>1285</v>
      </c>
      <c r="E1381" s="3" t="str">
        <v>Aarburg</v>
      </c>
      <c r="G1381" s="18">
        <v>4316</v>
      </c>
      <c r="H1381" s="18" t="s">
        <v>4542</v>
      </c>
    </row>
    <row r="1382" spans="1:8" x14ac:dyDescent="0.2">
      <c r="A1382" s="3">
        <v>1782</v>
      </c>
      <c r="B1382" s="3" t="s">
        <v>1492</v>
      </c>
      <c r="C1382" s="3" t="s">
        <v>1491</v>
      </c>
      <c r="D1382" s="3" t="s">
        <v>1285</v>
      </c>
      <c r="E1382" s="3" t="str">
        <v>Bottenwil</v>
      </c>
      <c r="G1382" s="18">
        <v>4317</v>
      </c>
      <c r="H1382" s="18" t="s">
        <v>4542</v>
      </c>
    </row>
    <row r="1383" spans="1:8" x14ac:dyDescent="0.2">
      <c r="A1383" s="3">
        <v>1782</v>
      </c>
      <c r="B1383" s="3" t="s">
        <v>1493</v>
      </c>
      <c r="C1383" s="3" t="s">
        <v>1491</v>
      </c>
      <c r="D1383" s="3" t="s">
        <v>1285</v>
      </c>
      <c r="E1383" s="3" t="str">
        <v>Brittnau</v>
      </c>
      <c r="G1383" s="18">
        <v>4322</v>
      </c>
      <c r="H1383" s="18" t="s">
        <v>4542</v>
      </c>
    </row>
    <row r="1384" spans="1:8" x14ac:dyDescent="0.2">
      <c r="A1384" s="3">
        <v>1782</v>
      </c>
      <c r="B1384" s="3" t="s">
        <v>1494</v>
      </c>
      <c r="C1384" s="3" t="s">
        <v>1491</v>
      </c>
      <c r="D1384" s="3" t="s">
        <v>1285</v>
      </c>
      <c r="E1384" s="3" t="str">
        <v>Kirchleerau</v>
      </c>
      <c r="G1384" s="18">
        <v>4323</v>
      </c>
      <c r="H1384" s="18" t="s">
        <v>4542</v>
      </c>
    </row>
    <row r="1385" spans="1:8" x14ac:dyDescent="0.2">
      <c r="A1385" s="3">
        <v>1695</v>
      </c>
      <c r="B1385" s="3" t="s">
        <v>1495</v>
      </c>
      <c r="C1385" s="3" t="s">
        <v>1496</v>
      </c>
      <c r="D1385" s="3" t="s">
        <v>1285</v>
      </c>
      <c r="E1385" s="3" t="str">
        <v>Kölliken</v>
      </c>
      <c r="G1385" s="18">
        <v>4324</v>
      </c>
      <c r="H1385" s="18" t="s">
        <v>4542</v>
      </c>
    </row>
    <row r="1386" spans="1:8" x14ac:dyDescent="0.2">
      <c r="A1386" s="3">
        <v>1695</v>
      </c>
      <c r="B1386" s="3" t="s">
        <v>1497</v>
      </c>
      <c r="C1386" s="3" t="s">
        <v>1496</v>
      </c>
      <c r="D1386" s="3" t="s">
        <v>1285</v>
      </c>
      <c r="E1386" s="3" t="str">
        <v>Moosleerau</v>
      </c>
      <c r="G1386" s="18">
        <v>4325</v>
      </c>
      <c r="H1386" s="18" t="s">
        <v>4542</v>
      </c>
    </row>
    <row r="1387" spans="1:8" x14ac:dyDescent="0.2">
      <c r="A1387" s="3">
        <v>1695</v>
      </c>
      <c r="B1387" s="3" t="s">
        <v>1498</v>
      </c>
      <c r="C1387" s="3" t="s">
        <v>1496</v>
      </c>
      <c r="D1387" s="3" t="s">
        <v>1285</v>
      </c>
      <c r="E1387" s="3" t="str">
        <v>Murgenthal</v>
      </c>
      <c r="G1387" s="18">
        <v>4332</v>
      </c>
      <c r="H1387" s="18" t="s">
        <v>4542</v>
      </c>
    </row>
    <row r="1388" spans="1:8" x14ac:dyDescent="0.2">
      <c r="A1388" s="3">
        <v>1695</v>
      </c>
      <c r="B1388" s="3" t="s">
        <v>1499</v>
      </c>
      <c r="C1388" s="3" t="s">
        <v>1496</v>
      </c>
      <c r="D1388" s="3" t="s">
        <v>1285</v>
      </c>
      <c r="E1388" s="3" t="str">
        <v>Oftringen</v>
      </c>
      <c r="G1388" s="18">
        <v>4333</v>
      </c>
      <c r="H1388" s="18" t="s">
        <v>4542</v>
      </c>
    </row>
    <row r="1389" spans="1:8" x14ac:dyDescent="0.2">
      <c r="A1389" s="3">
        <v>1696</v>
      </c>
      <c r="B1389" s="3" t="s">
        <v>1500</v>
      </c>
      <c r="C1389" s="3" t="s">
        <v>1496</v>
      </c>
      <c r="D1389" s="3" t="s">
        <v>1285</v>
      </c>
      <c r="E1389" s="3" t="str">
        <v>Reitnau</v>
      </c>
      <c r="G1389" s="18">
        <v>4334</v>
      </c>
      <c r="H1389" s="18" t="s">
        <v>4542</v>
      </c>
    </row>
    <row r="1390" spans="1:8" x14ac:dyDescent="0.2">
      <c r="A1390" s="3">
        <v>1726</v>
      </c>
      <c r="B1390" s="3" t="s">
        <v>1501</v>
      </c>
      <c r="C1390" s="3" t="s">
        <v>1496</v>
      </c>
      <c r="D1390" s="3" t="s">
        <v>1285</v>
      </c>
      <c r="E1390" s="3" t="str">
        <v>Rothrist</v>
      </c>
      <c r="G1390" s="18">
        <v>4402</v>
      </c>
      <c r="H1390" s="18" t="s">
        <v>4543</v>
      </c>
    </row>
    <row r="1391" spans="1:8" x14ac:dyDescent="0.2">
      <c r="A1391" s="3">
        <v>1726</v>
      </c>
      <c r="B1391" s="3" t="s">
        <v>1502</v>
      </c>
      <c r="C1391" s="3" t="s">
        <v>1496</v>
      </c>
      <c r="D1391" s="3" t="s">
        <v>1285</v>
      </c>
      <c r="E1391" s="3" t="str">
        <v>Safenwil</v>
      </c>
      <c r="G1391" s="18">
        <v>4410</v>
      </c>
      <c r="H1391" s="18" t="s">
        <v>4543</v>
      </c>
    </row>
    <row r="1392" spans="1:8" x14ac:dyDescent="0.2">
      <c r="A1392" s="3">
        <v>1726</v>
      </c>
      <c r="B1392" s="3" t="s">
        <v>1503</v>
      </c>
      <c r="C1392" s="3" t="s">
        <v>1496</v>
      </c>
      <c r="D1392" s="3" t="s">
        <v>1285</v>
      </c>
      <c r="E1392" s="3" t="str">
        <v>Staffelbach</v>
      </c>
      <c r="G1392" s="18">
        <v>4411</v>
      </c>
      <c r="H1392" s="18" t="s">
        <v>4543</v>
      </c>
    </row>
    <row r="1393" spans="1:8" x14ac:dyDescent="0.2">
      <c r="A1393" s="3">
        <v>1726</v>
      </c>
      <c r="B1393" s="3" t="s">
        <v>1504</v>
      </c>
      <c r="C1393" s="3" t="s">
        <v>1496</v>
      </c>
      <c r="D1393" s="3" t="s">
        <v>1285</v>
      </c>
      <c r="E1393" s="3" t="str">
        <v>Strengelbach</v>
      </c>
      <c r="G1393" s="18">
        <v>4412</v>
      </c>
      <c r="H1393" s="18" t="s">
        <v>4543</v>
      </c>
    </row>
    <row r="1394" spans="1:8" x14ac:dyDescent="0.2">
      <c r="A1394" s="3">
        <v>1727</v>
      </c>
      <c r="B1394" s="3" t="s">
        <v>1505</v>
      </c>
      <c r="C1394" s="3" t="s">
        <v>1496</v>
      </c>
      <c r="D1394" s="3" t="s">
        <v>1285</v>
      </c>
      <c r="E1394" s="3" t="str">
        <v>Uerkheim</v>
      </c>
      <c r="G1394" s="18">
        <v>4413</v>
      </c>
      <c r="H1394" s="18" t="s">
        <v>4543</v>
      </c>
    </row>
    <row r="1395" spans="1:8" x14ac:dyDescent="0.2">
      <c r="A1395" s="3">
        <v>1727</v>
      </c>
      <c r="B1395" s="3" t="s">
        <v>1506</v>
      </c>
      <c r="C1395" s="3" t="s">
        <v>1496</v>
      </c>
      <c r="D1395" s="3" t="s">
        <v>1285</v>
      </c>
      <c r="E1395" s="3" t="str">
        <v>Vordemwald</v>
      </c>
      <c r="G1395" s="18">
        <v>4414</v>
      </c>
      <c r="H1395" s="18" t="s">
        <v>4543</v>
      </c>
    </row>
    <row r="1396" spans="1:8" x14ac:dyDescent="0.2">
      <c r="A1396" s="3">
        <v>1728</v>
      </c>
      <c r="B1396" s="3" t="s">
        <v>1507</v>
      </c>
      <c r="C1396" s="3" t="s">
        <v>1496</v>
      </c>
      <c r="D1396" s="3" t="s">
        <v>1285</v>
      </c>
      <c r="E1396" s="3" t="str">
        <v>Wiliberg</v>
      </c>
      <c r="G1396" s="18">
        <v>4415</v>
      </c>
      <c r="H1396" s="18" t="s">
        <v>4543</v>
      </c>
    </row>
    <row r="1397" spans="1:8" x14ac:dyDescent="0.2">
      <c r="A1397" s="3">
        <v>1746</v>
      </c>
      <c r="B1397" s="3" t="s">
        <v>1508</v>
      </c>
      <c r="C1397" s="3" t="s">
        <v>1509</v>
      </c>
      <c r="D1397" s="3" t="s">
        <v>1285</v>
      </c>
      <c r="E1397" s="3" t="str">
        <v>Zofingen</v>
      </c>
      <c r="G1397" s="18">
        <v>4416</v>
      </c>
      <c r="H1397" s="18" t="s">
        <v>4543</v>
      </c>
    </row>
    <row r="1398" spans="1:8" x14ac:dyDescent="0.2">
      <c r="A1398" s="3">
        <v>1747</v>
      </c>
      <c r="B1398" s="3" t="s">
        <v>1510</v>
      </c>
      <c r="C1398" s="3" t="s">
        <v>1509</v>
      </c>
      <c r="D1398" s="3" t="s">
        <v>1285</v>
      </c>
      <c r="E1398" s="3" t="str">
        <v>Böttstein</v>
      </c>
      <c r="G1398" s="18">
        <v>4417</v>
      </c>
      <c r="H1398" s="18" t="s">
        <v>4543</v>
      </c>
    </row>
    <row r="1399" spans="1:8" x14ac:dyDescent="0.2">
      <c r="A1399" s="3">
        <v>1757</v>
      </c>
      <c r="B1399" s="3" t="s">
        <v>1511</v>
      </c>
      <c r="C1399" s="3" t="s">
        <v>1509</v>
      </c>
      <c r="D1399" s="3" t="s">
        <v>1285</v>
      </c>
      <c r="E1399" s="3" t="str">
        <v>Döttingen</v>
      </c>
      <c r="G1399" s="18">
        <v>4418</v>
      </c>
      <c r="H1399" s="18" t="s">
        <v>4543</v>
      </c>
    </row>
    <row r="1400" spans="1:8" x14ac:dyDescent="0.2">
      <c r="A1400" s="3">
        <v>1724</v>
      </c>
      <c r="B1400" s="3" t="s">
        <v>1512</v>
      </c>
      <c r="C1400" s="3" t="s">
        <v>1513</v>
      </c>
      <c r="D1400" s="3" t="s">
        <v>1285</v>
      </c>
      <c r="E1400" s="3" t="str">
        <v>Endingen</v>
      </c>
      <c r="G1400" s="18">
        <v>4419</v>
      </c>
      <c r="H1400" s="18" t="s">
        <v>4543</v>
      </c>
    </row>
    <row r="1401" spans="1:8" x14ac:dyDescent="0.2">
      <c r="A1401" s="3">
        <v>1731</v>
      </c>
      <c r="B1401" s="3" t="s">
        <v>1514</v>
      </c>
      <c r="C1401" s="3" t="s">
        <v>1513</v>
      </c>
      <c r="D1401" s="3" t="s">
        <v>1285</v>
      </c>
      <c r="E1401" s="3" t="str">
        <v>Fisibach</v>
      </c>
      <c r="G1401" s="18">
        <v>4421</v>
      </c>
      <c r="H1401" s="18" t="s">
        <v>4543</v>
      </c>
    </row>
    <row r="1402" spans="1:8" x14ac:dyDescent="0.2">
      <c r="A1402" s="3">
        <v>1732</v>
      </c>
      <c r="B1402" s="3" t="s">
        <v>1515</v>
      </c>
      <c r="C1402" s="3" t="s">
        <v>1513</v>
      </c>
      <c r="D1402" s="3" t="s">
        <v>1285</v>
      </c>
      <c r="E1402" s="3" t="str">
        <v>Full-Reuenthal</v>
      </c>
      <c r="G1402" s="18">
        <v>4422</v>
      </c>
      <c r="H1402" s="18" t="s">
        <v>4543</v>
      </c>
    </row>
    <row r="1403" spans="1:8" x14ac:dyDescent="0.2">
      <c r="A1403" s="3">
        <v>1796</v>
      </c>
      <c r="B1403" s="3" t="s">
        <v>1516</v>
      </c>
      <c r="C1403" s="3" t="s">
        <v>1516</v>
      </c>
      <c r="D1403" s="3" t="s">
        <v>1285</v>
      </c>
      <c r="E1403" s="3" t="str">
        <v>Klingnau</v>
      </c>
      <c r="G1403" s="18">
        <v>4423</v>
      </c>
      <c r="H1403" s="18" t="s">
        <v>4543</v>
      </c>
    </row>
    <row r="1404" spans="1:8" x14ac:dyDescent="0.2">
      <c r="A1404" s="3">
        <v>1583</v>
      </c>
      <c r="B1404" s="3" t="s">
        <v>1517</v>
      </c>
      <c r="C1404" s="3" t="s">
        <v>1518</v>
      </c>
      <c r="D1404" s="3" t="s">
        <v>1285</v>
      </c>
      <c r="E1404" s="3" t="str">
        <v>Koblenz</v>
      </c>
      <c r="G1404" s="18">
        <v>4424</v>
      </c>
      <c r="H1404" s="18" t="s">
        <v>4542</v>
      </c>
    </row>
    <row r="1405" spans="1:8" x14ac:dyDescent="0.2">
      <c r="A1405" s="3">
        <v>1783</v>
      </c>
      <c r="B1405" s="3" t="s">
        <v>1519</v>
      </c>
      <c r="C1405" s="3" t="s">
        <v>1518</v>
      </c>
      <c r="D1405" s="3" t="s">
        <v>1285</v>
      </c>
      <c r="E1405" s="3" t="str">
        <v>Leibstadt</v>
      </c>
      <c r="G1405" s="18">
        <v>4425</v>
      </c>
      <c r="H1405" s="18" t="s">
        <v>4542</v>
      </c>
    </row>
    <row r="1406" spans="1:8" x14ac:dyDescent="0.2">
      <c r="A1406" s="3">
        <v>1783</v>
      </c>
      <c r="B1406" s="3" t="s">
        <v>1520</v>
      </c>
      <c r="C1406" s="3" t="s">
        <v>1518</v>
      </c>
      <c r="D1406" s="3" t="s">
        <v>1285</v>
      </c>
      <c r="E1406" s="3" t="str">
        <v>Lengnau (AG)</v>
      </c>
      <c r="G1406" s="18">
        <v>4426</v>
      </c>
      <c r="H1406" s="18" t="s">
        <v>4542</v>
      </c>
    </row>
    <row r="1407" spans="1:8" x14ac:dyDescent="0.2">
      <c r="A1407" s="3">
        <v>1784</v>
      </c>
      <c r="B1407" s="3" t="s">
        <v>1518</v>
      </c>
      <c r="C1407" s="3" t="s">
        <v>1518</v>
      </c>
      <c r="D1407" s="3" t="s">
        <v>1285</v>
      </c>
      <c r="E1407" s="3" t="str">
        <v>Leuggern</v>
      </c>
      <c r="G1407" s="18">
        <v>4431</v>
      </c>
      <c r="H1407" s="18" t="s">
        <v>4542</v>
      </c>
    </row>
    <row r="1408" spans="1:8" x14ac:dyDescent="0.2">
      <c r="A1408" s="3">
        <v>1784</v>
      </c>
      <c r="B1408" s="3" t="s">
        <v>1521</v>
      </c>
      <c r="C1408" s="3" t="s">
        <v>1518</v>
      </c>
      <c r="D1408" s="3" t="s">
        <v>1285</v>
      </c>
      <c r="E1408" s="3" t="str">
        <v>Mellikon</v>
      </c>
      <c r="G1408" s="18">
        <v>4432</v>
      </c>
      <c r="H1408" s="18" t="s">
        <v>4542</v>
      </c>
    </row>
    <row r="1409" spans="1:8" x14ac:dyDescent="0.2">
      <c r="A1409" s="3">
        <v>1791</v>
      </c>
      <c r="B1409" s="3" t="s">
        <v>1522</v>
      </c>
      <c r="C1409" s="3" t="s">
        <v>1518</v>
      </c>
      <c r="D1409" s="3" t="s">
        <v>1285</v>
      </c>
      <c r="E1409" s="3" t="str">
        <v>Schneisingen</v>
      </c>
      <c r="G1409" s="18">
        <v>4433</v>
      </c>
      <c r="H1409" s="18" t="s">
        <v>4542</v>
      </c>
    </row>
    <row r="1410" spans="1:8" x14ac:dyDescent="0.2">
      <c r="A1410" s="3">
        <v>1785</v>
      </c>
      <c r="B1410" s="3" t="s">
        <v>1523</v>
      </c>
      <c r="C1410" s="3" t="s">
        <v>1524</v>
      </c>
      <c r="D1410" s="3" t="s">
        <v>1285</v>
      </c>
      <c r="E1410" s="3" t="str">
        <v>Siglistorf</v>
      </c>
      <c r="G1410" s="18">
        <v>4434</v>
      </c>
      <c r="H1410" s="18" t="s">
        <v>4542</v>
      </c>
    </row>
    <row r="1411" spans="1:8" x14ac:dyDescent="0.2">
      <c r="A1411" s="3">
        <v>3284</v>
      </c>
      <c r="B1411" s="3" t="s">
        <v>1525</v>
      </c>
      <c r="C1411" s="3" t="s">
        <v>1525</v>
      </c>
      <c r="D1411" s="3" t="s">
        <v>1285</v>
      </c>
      <c r="E1411" s="3" t="str">
        <v>Tegerfelden</v>
      </c>
      <c r="G1411" s="18">
        <v>4435</v>
      </c>
      <c r="H1411" s="18" t="s">
        <v>4542</v>
      </c>
    </row>
    <row r="1412" spans="1:8" x14ac:dyDescent="0.2">
      <c r="A1412" s="3">
        <v>3280</v>
      </c>
      <c r="B1412" s="3" t="s">
        <v>1526</v>
      </c>
      <c r="C1412" s="3" t="s">
        <v>1526</v>
      </c>
      <c r="D1412" s="3" t="s">
        <v>1285</v>
      </c>
      <c r="E1412" s="3" t="str">
        <v>Zurzach</v>
      </c>
      <c r="G1412" s="18">
        <v>4436</v>
      </c>
      <c r="H1412" s="18" t="s">
        <v>4542</v>
      </c>
    </row>
    <row r="1413" spans="1:8" x14ac:dyDescent="0.2">
      <c r="A1413" s="3">
        <v>1792</v>
      </c>
      <c r="B1413" s="3" t="s">
        <v>1527</v>
      </c>
      <c r="C1413" s="3" t="s">
        <v>1528</v>
      </c>
      <c r="D1413" s="3" t="s">
        <v>1285</v>
      </c>
      <c r="E1413" s="3" t="str">
        <v>Arbon</v>
      </c>
      <c r="G1413" s="18">
        <v>4437</v>
      </c>
      <c r="H1413" s="18" t="s">
        <v>4542</v>
      </c>
    </row>
    <row r="1414" spans="1:8" x14ac:dyDescent="0.2">
      <c r="A1414" s="3">
        <v>1792</v>
      </c>
      <c r="B1414" s="3" t="s">
        <v>1529</v>
      </c>
      <c r="C1414" s="3" t="s">
        <v>1528</v>
      </c>
      <c r="D1414" s="3" t="s">
        <v>1285</v>
      </c>
      <c r="E1414" s="3" t="str">
        <v>Dozwil</v>
      </c>
      <c r="G1414" s="18">
        <v>4438</v>
      </c>
      <c r="H1414" s="18" t="s">
        <v>4542</v>
      </c>
    </row>
    <row r="1415" spans="1:8" x14ac:dyDescent="0.2">
      <c r="A1415" s="3">
        <v>3206</v>
      </c>
      <c r="B1415" s="3" t="s">
        <v>1530</v>
      </c>
      <c r="C1415" s="3" t="s">
        <v>1528</v>
      </c>
      <c r="D1415" s="3" t="s">
        <v>1285</v>
      </c>
      <c r="E1415" s="3" t="str">
        <v>Egnach</v>
      </c>
      <c r="G1415" s="18">
        <v>4441</v>
      </c>
      <c r="H1415" s="18" t="s">
        <v>4542</v>
      </c>
    </row>
    <row r="1416" spans="1:8" x14ac:dyDescent="0.2">
      <c r="A1416" s="3">
        <v>3212</v>
      </c>
      <c r="B1416" s="3" t="s">
        <v>1528</v>
      </c>
      <c r="C1416" s="3" t="s">
        <v>1528</v>
      </c>
      <c r="D1416" s="3" t="s">
        <v>1285</v>
      </c>
      <c r="E1416" s="3" t="str">
        <v>Hefenhofen</v>
      </c>
      <c r="G1416" s="18">
        <v>4442</v>
      </c>
      <c r="H1416" s="18" t="s">
        <v>4542</v>
      </c>
    </row>
    <row r="1417" spans="1:8" x14ac:dyDescent="0.2">
      <c r="A1417" s="3">
        <v>3212</v>
      </c>
      <c r="B1417" s="3" t="s">
        <v>1531</v>
      </c>
      <c r="C1417" s="3" t="s">
        <v>1528</v>
      </c>
      <c r="D1417" s="3" t="s">
        <v>1285</v>
      </c>
      <c r="E1417" s="3" t="str">
        <v>Horn</v>
      </c>
      <c r="G1417" s="18">
        <v>4443</v>
      </c>
      <c r="H1417" s="18" t="s">
        <v>4542</v>
      </c>
    </row>
    <row r="1418" spans="1:8" x14ac:dyDescent="0.2">
      <c r="A1418" s="3">
        <v>3213</v>
      </c>
      <c r="B1418" s="3" t="s">
        <v>1532</v>
      </c>
      <c r="C1418" s="3" t="s">
        <v>1528</v>
      </c>
      <c r="D1418" s="3" t="s">
        <v>1285</v>
      </c>
      <c r="E1418" s="3" t="str">
        <v>Kesswil</v>
      </c>
      <c r="G1418" s="18">
        <v>4444</v>
      </c>
      <c r="H1418" s="18" t="s">
        <v>4542</v>
      </c>
    </row>
    <row r="1419" spans="1:8" x14ac:dyDescent="0.2">
      <c r="A1419" s="3">
        <v>3210</v>
      </c>
      <c r="B1419" s="3" t="s">
        <v>1533</v>
      </c>
      <c r="C1419" s="3" t="s">
        <v>1533</v>
      </c>
      <c r="D1419" s="3" t="s">
        <v>1285</v>
      </c>
      <c r="E1419" s="3" t="str">
        <v>Roggwil (TG)</v>
      </c>
      <c r="G1419" s="18">
        <v>4445</v>
      </c>
      <c r="H1419" s="18" t="s">
        <v>4542</v>
      </c>
    </row>
    <row r="1420" spans="1:8" x14ac:dyDescent="0.2">
      <c r="A1420" s="3">
        <v>3213</v>
      </c>
      <c r="B1420" s="3" t="s">
        <v>1534</v>
      </c>
      <c r="C1420" s="3" t="s">
        <v>1534</v>
      </c>
      <c r="D1420" s="3" t="s">
        <v>1285</v>
      </c>
      <c r="E1420" s="3" t="str">
        <v>Romanshorn</v>
      </c>
      <c r="G1420" s="18">
        <v>4446</v>
      </c>
      <c r="H1420" s="18" t="s">
        <v>4542</v>
      </c>
    </row>
    <row r="1421" spans="1:8" x14ac:dyDescent="0.2">
      <c r="A1421" s="3">
        <v>3280</v>
      </c>
      <c r="B1421" s="3" t="s">
        <v>1535</v>
      </c>
      <c r="C1421" s="3" t="s">
        <v>1535</v>
      </c>
      <c r="D1421" s="3" t="s">
        <v>1285</v>
      </c>
      <c r="E1421" s="3" t="str">
        <v>Salmsach</v>
      </c>
      <c r="G1421" s="18">
        <v>4447</v>
      </c>
      <c r="H1421" s="18" t="s">
        <v>4542</v>
      </c>
    </row>
    <row r="1422" spans="1:8" x14ac:dyDescent="0.2">
      <c r="A1422" s="3">
        <v>1721</v>
      </c>
      <c r="B1422" s="3" t="s">
        <v>1536</v>
      </c>
      <c r="C1422" s="3" t="s">
        <v>1537</v>
      </c>
      <c r="D1422" s="3" t="s">
        <v>1285</v>
      </c>
      <c r="E1422" s="3" t="str">
        <v>Sommeri</v>
      </c>
      <c r="G1422" s="18">
        <v>4448</v>
      </c>
      <c r="H1422" s="18" t="s">
        <v>4542</v>
      </c>
    </row>
    <row r="1423" spans="1:8" x14ac:dyDescent="0.2">
      <c r="A1423" s="3">
        <v>1721</v>
      </c>
      <c r="B1423" s="3" t="s">
        <v>1538</v>
      </c>
      <c r="C1423" s="3" t="s">
        <v>1537</v>
      </c>
      <c r="D1423" s="3" t="s">
        <v>1285</v>
      </c>
      <c r="E1423" s="3" t="str">
        <v>Uttwil</v>
      </c>
      <c r="G1423" s="18">
        <v>4450</v>
      </c>
      <c r="H1423" s="18" t="s">
        <v>4542</v>
      </c>
    </row>
    <row r="1424" spans="1:8" x14ac:dyDescent="0.2">
      <c r="A1424" s="3">
        <v>1721</v>
      </c>
      <c r="B1424" s="3" t="s">
        <v>1539</v>
      </c>
      <c r="C1424" s="3" t="s">
        <v>1537</v>
      </c>
      <c r="D1424" s="3" t="s">
        <v>1285</v>
      </c>
      <c r="E1424" s="3" t="str">
        <v>Amriswil</v>
      </c>
      <c r="G1424" s="18">
        <v>4451</v>
      </c>
      <c r="H1424" s="18" t="s">
        <v>4542</v>
      </c>
    </row>
    <row r="1425" spans="1:8" x14ac:dyDescent="0.2">
      <c r="A1425" s="3">
        <v>1721</v>
      </c>
      <c r="B1425" s="3" t="s">
        <v>1540</v>
      </c>
      <c r="C1425" s="3" t="s">
        <v>1537</v>
      </c>
      <c r="D1425" s="3" t="s">
        <v>1285</v>
      </c>
      <c r="E1425" s="3" t="str">
        <v>Bischofszell</v>
      </c>
      <c r="G1425" s="18">
        <v>4452</v>
      </c>
      <c r="H1425" s="18" t="s">
        <v>4542</v>
      </c>
    </row>
    <row r="1426" spans="1:8" x14ac:dyDescent="0.2">
      <c r="A1426" s="3">
        <v>3286</v>
      </c>
      <c r="B1426" s="3" t="s">
        <v>1541</v>
      </c>
      <c r="C1426" s="3" t="s">
        <v>1541</v>
      </c>
      <c r="D1426" s="3" t="s">
        <v>1285</v>
      </c>
      <c r="E1426" s="3" t="str">
        <v>Erlen</v>
      </c>
      <c r="G1426" s="18">
        <v>4453</v>
      </c>
      <c r="H1426" s="18" t="s">
        <v>4542</v>
      </c>
    </row>
    <row r="1427" spans="1:8" x14ac:dyDescent="0.2">
      <c r="A1427" s="3">
        <v>1595</v>
      </c>
      <c r="B1427" s="3" t="s">
        <v>1542</v>
      </c>
      <c r="C1427" s="3" t="s">
        <v>1543</v>
      </c>
      <c r="D1427" s="3" t="s">
        <v>1285</v>
      </c>
      <c r="E1427" s="3" t="str">
        <v>Hauptwil-Gottshaus</v>
      </c>
      <c r="G1427" s="18">
        <v>4455</v>
      </c>
      <c r="H1427" s="18" t="s">
        <v>4542</v>
      </c>
    </row>
    <row r="1428" spans="1:8" x14ac:dyDescent="0.2">
      <c r="A1428" s="3">
        <v>1793</v>
      </c>
      <c r="B1428" s="3" t="s">
        <v>1544</v>
      </c>
      <c r="C1428" s="3" t="s">
        <v>1543</v>
      </c>
      <c r="D1428" s="3" t="s">
        <v>1285</v>
      </c>
      <c r="E1428" s="3" t="str">
        <v>Hohentannen</v>
      </c>
      <c r="G1428" s="18">
        <v>4456</v>
      </c>
      <c r="H1428" s="18" t="s">
        <v>4542</v>
      </c>
    </row>
    <row r="1429" spans="1:8" x14ac:dyDescent="0.2">
      <c r="A1429" s="3">
        <v>1794</v>
      </c>
      <c r="B1429" s="3" t="s">
        <v>1545</v>
      </c>
      <c r="C1429" s="3" t="s">
        <v>1543</v>
      </c>
      <c r="D1429" s="3" t="s">
        <v>1285</v>
      </c>
      <c r="E1429" s="3" t="str">
        <v>Kradolf-Schönenberg</v>
      </c>
      <c r="G1429" s="18">
        <v>4457</v>
      </c>
      <c r="H1429" s="18" t="s">
        <v>4542</v>
      </c>
    </row>
    <row r="1430" spans="1:8" x14ac:dyDescent="0.2">
      <c r="A1430" s="3">
        <v>1795</v>
      </c>
      <c r="B1430" s="3" t="s">
        <v>1546</v>
      </c>
      <c r="C1430" s="3" t="s">
        <v>1543</v>
      </c>
      <c r="D1430" s="3" t="s">
        <v>1285</v>
      </c>
      <c r="E1430" s="3" t="str">
        <v>Sulgen</v>
      </c>
      <c r="G1430" s="18">
        <v>4458</v>
      </c>
      <c r="H1430" s="18" t="s">
        <v>4542</v>
      </c>
    </row>
    <row r="1431" spans="1:8" x14ac:dyDescent="0.2">
      <c r="A1431" s="3">
        <v>3215</v>
      </c>
      <c r="B1431" s="3" t="s">
        <v>1547</v>
      </c>
      <c r="C1431" s="3" t="s">
        <v>1543</v>
      </c>
      <c r="D1431" s="3" t="s">
        <v>1285</v>
      </c>
      <c r="E1431" s="3" t="str">
        <v>Zihlschlacht-Sitterdorf</v>
      </c>
      <c r="G1431" s="18">
        <v>4460</v>
      </c>
      <c r="H1431" s="18" t="s">
        <v>4542</v>
      </c>
    </row>
    <row r="1432" spans="1:8" x14ac:dyDescent="0.2">
      <c r="A1432" s="3">
        <v>3215</v>
      </c>
      <c r="B1432" s="3" t="s">
        <v>1548</v>
      </c>
      <c r="C1432" s="3" t="s">
        <v>1543</v>
      </c>
      <c r="D1432" s="3" t="s">
        <v>1285</v>
      </c>
      <c r="E1432" s="3" t="str">
        <v>Basadingen-Schlattingen</v>
      </c>
      <c r="G1432" s="18">
        <v>4461</v>
      </c>
      <c r="H1432" s="18" t="s">
        <v>4542</v>
      </c>
    </row>
    <row r="1433" spans="1:8" x14ac:dyDescent="0.2">
      <c r="A1433" s="3">
        <v>3215</v>
      </c>
      <c r="B1433" s="3" t="s">
        <v>1549</v>
      </c>
      <c r="C1433" s="3" t="s">
        <v>1543</v>
      </c>
      <c r="D1433" s="3" t="s">
        <v>1285</v>
      </c>
      <c r="E1433" s="3" t="str">
        <v>Diessenhofen</v>
      </c>
      <c r="G1433" s="18">
        <v>4462</v>
      </c>
      <c r="H1433" s="18" t="s">
        <v>4542</v>
      </c>
    </row>
    <row r="1434" spans="1:8" x14ac:dyDescent="0.2">
      <c r="A1434" s="3">
        <v>3280</v>
      </c>
      <c r="B1434" s="3" t="s">
        <v>1543</v>
      </c>
      <c r="C1434" s="3" t="s">
        <v>1543</v>
      </c>
      <c r="D1434" s="3" t="s">
        <v>1285</v>
      </c>
      <c r="E1434" s="3" t="str">
        <v>Schlatt (TG)</v>
      </c>
      <c r="G1434" s="18">
        <v>4463</v>
      </c>
      <c r="H1434" s="18" t="s">
        <v>4542</v>
      </c>
    </row>
    <row r="1435" spans="1:8" x14ac:dyDescent="0.2">
      <c r="A1435" s="3">
        <v>3285</v>
      </c>
      <c r="B1435" s="3" t="s">
        <v>1550</v>
      </c>
      <c r="C1435" s="3" t="s">
        <v>1543</v>
      </c>
      <c r="D1435" s="3" t="s">
        <v>1285</v>
      </c>
      <c r="E1435" s="3" t="str">
        <v>Aadorf</v>
      </c>
      <c r="G1435" s="18">
        <v>4464</v>
      </c>
      <c r="H1435" s="18" t="s">
        <v>4542</v>
      </c>
    </row>
    <row r="1436" spans="1:8" x14ac:dyDescent="0.2">
      <c r="A1436" s="3">
        <v>3216</v>
      </c>
      <c r="B1436" s="3" t="s">
        <v>1551</v>
      </c>
      <c r="C1436" s="3" t="s">
        <v>1552</v>
      </c>
      <c r="D1436" s="3" t="s">
        <v>1285</v>
      </c>
      <c r="E1436" s="3" t="str">
        <v>Felben-Wellhausen</v>
      </c>
      <c r="G1436" s="18">
        <v>4465</v>
      </c>
      <c r="H1436" s="18" t="s">
        <v>4542</v>
      </c>
    </row>
    <row r="1437" spans="1:8" x14ac:dyDescent="0.2">
      <c r="A1437" s="3">
        <v>3216</v>
      </c>
      <c r="B1437" s="3" t="s">
        <v>1553</v>
      </c>
      <c r="C1437" s="3" t="s">
        <v>1552</v>
      </c>
      <c r="D1437" s="3" t="s">
        <v>1285</v>
      </c>
      <c r="E1437" s="3" t="str">
        <v>Frauenfeld</v>
      </c>
      <c r="G1437" s="18">
        <v>4466</v>
      </c>
      <c r="H1437" s="18" t="s">
        <v>4542</v>
      </c>
    </row>
    <row r="1438" spans="1:8" x14ac:dyDescent="0.2">
      <c r="A1438" s="3">
        <v>3214</v>
      </c>
      <c r="B1438" s="3" t="s">
        <v>1554</v>
      </c>
      <c r="C1438" s="3" t="s">
        <v>1554</v>
      </c>
      <c r="D1438" s="3" t="s">
        <v>1285</v>
      </c>
      <c r="E1438" s="3" t="str">
        <v>Gachnang</v>
      </c>
      <c r="G1438" s="18">
        <v>4467</v>
      </c>
      <c r="H1438" s="18" t="s">
        <v>4542</v>
      </c>
    </row>
    <row r="1439" spans="1:8" x14ac:dyDescent="0.2">
      <c r="A1439" s="3">
        <v>1786</v>
      </c>
      <c r="B1439" s="3" t="s">
        <v>1555</v>
      </c>
      <c r="C1439" s="3" t="s">
        <v>1556</v>
      </c>
      <c r="D1439" s="3" t="s">
        <v>1285</v>
      </c>
      <c r="E1439" s="3" t="str">
        <v>Hüttlingen</v>
      </c>
      <c r="G1439" s="18">
        <v>4468</v>
      </c>
      <c r="H1439" s="18" t="s">
        <v>4542</v>
      </c>
    </row>
    <row r="1440" spans="1:8" x14ac:dyDescent="0.2">
      <c r="A1440" s="3">
        <v>1787</v>
      </c>
      <c r="B1440" s="3" t="s">
        <v>1557</v>
      </c>
      <c r="C1440" s="3" t="s">
        <v>1556</v>
      </c>
      <c r="D1440" s="3" t="s">
        <v>1285</v>
      </c>
      <c r="E1440" s="3" t="str">
        <v>Matzingen</v>
      </c>
      <c r="G1440" s="18">
        <v>4469</v>
      </c>
      <c r="H1440" s="18" t="s">
        <v>4542</v>
      </c>
    </row>
    <row r="1441" spans="1:8" x14ac:dyDescent="0.2">
      <c r="A1441" s="3">
        <v>1787</v>
      </c>
      <c r="B1441" s="3" t="s">
        <v>1558</v>
      </c>
      <c r="C1441" s="3" t="s">
        <v>1556</v>
      </c>
      <c r="D1441" s="3" t="s">
        <v>1285</v>
      </c>
      <c r="E1441" s="3" t="str">
        <v>Neunforn</v>
      </c>
      <c r="G1441" s="18">
        <v>4492</v>
      </c>
      <c r="H1441" s="18" t="s">
        <v>4542</v>
      </c>
    </row>
    <row r="1442" spans="1:8" x14ac:dyDescent="0.2">
      <c r="A1442" s="3">
        <v>1788</v>
      </c>
      <c r="B1442" s="3" t="s">
        <v>1559</v>
      </c>
      <c r="C1442" s="3" t="s">
        <v>1556</v>
      </c>
      <c r="D1442" s="3" t="s">
        <v>1285</v>
      </c>
      <c r="E1442" s="3" t="str">
        <v>Stettfurt</v>
      </c>
      <c r="G1442" s="18">
        <v>4493</v>
      </c>
      <c r="H1442" s="18" t="s">
        <v>4542</v>
      </c>
    </row>
    <row r="1443" spans="1:8" x14ac:dyDescent="0.2">
      <c r="A1443" s="3">
        <v>1789</v>
      </c>
      <c r="B1443" s="3" t="s">
        <v>1560</v>
      </c>
      <c r="C1443" s="3" t="s">
        <v>1556</v>
      </c>
      <c r="D1443" s="3" t="s">
        <v>1285</v>
      </c>
      <c r="E1443" s="3" t="str">
        <v>Thundorf</v>
      </c>
      <c r="G1443" s="18">
        <v>4494</v>
      </c>
      <c r="H1443" s="18" t="s">
        <v>4542</v>
      </c>
    </row>
    <row r="1444" spans="1:8" x14ac:dyDescent="0.2">
      <c r="A1444" s="3">
        <v>1719</v>
      </c>
      <c r="B1444" s="3" t="s">
        <v>1561</v>
      </c>
      <c r="C1444" s="3" t="s">
        <v>1561</v>
      </c>
      <c r="D1444" s="3" t="s">
        <v>1285</v>
      </c>
      <c r="E1444" s="3" t="str">
        <v>Uesslingen-Buch</v>
      </c>
      <c r="G1444" s="18">
        <v>4495</v>
      </c>
      <c r="H1444" s="18" t="s">
        <v>4542</v>
      </c>
    </row>
    <row r="1445" spans="1:8" x14ac:dyDescent="0.2">
      <c r="A1445" s="3">
        <v>3186</v>
      </c>
      <c r="B1445" s="3" t="s">
        <v>1562</v>
      </c>
      <c r="C1445" s="3" t="s">
        <v>1562</v>
      </c>
      <c r="D1445" s="3" t="s">
        <v>1285</v>
      </c>
      <c r="E1445" s="3" t="str">
        <v>Warth-Weiningen</v>
      </c>
      <c r="G1445" s="18">
        <v>4496</v>
      </c>
      <c r="H1445" s="18" t="s">
        <v>4542</v>
      </c>
    </row>
    <row r="1446" spans="1:8" x14ac:dyDescent="0.2">
      <c r="A1446" s="3">
        <v>1735</v>
      </c>
      <c r="B1446" s="3" t="s">
        <v>1563</v>
      </c>
      <c r="C1446" s="3" t="s">
        <v>1563</v>
      </c>
      <c r="D1446" s="3" t="s">
        <v>1285</v>
      </c>
      <c r="E1446" s="3" t="str">
        <v>Altnau</v>
      </c>
      <c r="G1446" s="18">
        <v>4497</v>
      </c>
      <c r="H1446" s="18" t="s">
        <v>4542</v>
      </c>
    </row>
    <row r="1447" spans="1:8" x14ac:dyDescent="0.2">
      <c r="A1447" s="3">
        <v>3178</v>
      </c>
      <c r="B1447" s="3" t="s">
        <v>1564</v>
      </c>
      <c r="C1447" s="3" t="s">
        <v>1564</v>
      </c>
      <c r="D1447" s="3" t="s">
        <v>1285</v>
      </c>
      <c r="E1447" s="3" t="str">
        <v>Bottighofen</v>
      </c>
      <c r="G1447" s="18">
        <v>4500</v>
      </c>
      <c r="H1447" s="18" t="s">
        <v>4545</v>
      </c>
    </row>
    <row r="1448" spans="1:8" x14ac:dyDescent="0.2">
      <c r="A1448" s="3">
        <v>1714</v>
      </c>
      <c r="B1448" s="3" t="s">
        <v>1565</v>
      </c>
      <c r="C1448" s="3" t="s">
        <v>1565</v>
      </c>
      <c r="D1448" s="3" t="s">
        <v>1285</v>
      </c>
      <c r="E1448" s="3" t="str">
        <v>Ermatingen</v>
      </c>
      <c r="G1448" s="18">
        <v>4512</v>
      </c>
      <c r="H1448" s="18" t="s">
        <v>4545</v>
      </c>
    </row>
    <row r="1449" spans="1:8" x14ac:dyDescent="0.2">
      <c r="A1449" s="3">
        <v>1716</v>
      </c>
      <c r="B1449" s="3" t="s">
        <v>1566</v>
      </c>
      <c r="C1449" s="3" t="s">
        <v>1566</v>
      </c>
      <c r="D1449" s="3" t="s">
        <v>1285</v>
      </c>
      <c r="E1449" s="3" t="str">
        <v>Gottlieben</v>
      </c>
      <c r="G1449" s="18">
        <v>4513</v>
      </c>
      <c r="H1449" s="18" t="s">
        <v>4545</v>
      </c>
    </row>
    <row r="1450" spans="1:8" x14ac:dyDescent="0.2">
      <c r="A1450" s="3">
        <v>1716</v>
      </c>
      <c r="B1450" s="3" t="s">
        <v>1567</v>
      </c>
      <c r="C1450" s="3" t="s">
        <v>1566</v>
      </c>
      <c r="D1450" s="3" t="s">
        <v>1285</v>
      </c>
      <c r="E1450" s="3" t="str">
        <v>Güttingen</v>
      </c>
      <c r="G1450" s="18">
        <v>4514</v>
      </c>
      <c r="H1450" s="18" t="s">
        <v>4545</v>
      </c>
    </row>
    <row r="1451" spans="1:8" x14ac:dyDescent="0.2">
      <c r="A1451" s="3">
        <v>1716</v>
      </c>
      <c r="B1451" s="3" t="s">
        <v>1568</v>
      </c>
      <c r="C1451" s="3" t="s">
        <v>1566</v>
      </c>
      <c r="D1451" s="3" t="s">
        <v>1285</v>
      </c>
      <c r="E1451" s="3" t="str">
        <v>Kemmental</v>
      </c>
      <c r="G1451" s="18">
        <v>4515</v>
      </c>
      <c r="H1451" s="18" t="s">
        <v>4545</v>
      </c>
    </row>
    <row r="1452" spans="1:8" x14ac:dyDescent="0.2">
      <c r="A1452" s="3">
        <v>1719</v>
      </c>
      <c r="B1452" s="3" t="s">
        <v>1569</v>
      </c>
      <c r="C1452" s="3" t="s">
        <v>1566</v>
      </c>
      <c r="D1452" s="3" t="s">
        <v>1285</v>
      </c>
      <c r="E1452" s="3" t="str">
        <v>Kreuzlingen</v>
      </c>
      <c r="G1452" s="18">
        <v>4522</v>
      </c>
      <c r="H1452" s="18" t="s">
        <v>4545</v>
      </c>
    </row>
    <row r="1453" spans="1:8" x14ac:dyDescent="0.2">
      <c r="A1453" s="3">
        <v>1737</v>
      </c>
      <c r="B1453" s="3" t="s">
        <v>1570</v>
      </c>
      <c r="C1453" s="3" t="s">
        <v>1570</v>
      </c>
      <c r="D1453" s="3" t="s">
        <v>1285</v>
      </c>
      <c r="E1453" s="3" t="str">
        <v>Langrickenbach</v>
      </c>
      <c r="G1453" s="18">
        <v>4523</v>
      </c>
      <c r="H1453" s="18" t="s">
        <v>4545</v>
      </c>
    </row>
    <row r="1454" spans="1:8" x14ac:dyDescent="0.2">
      <c r="A1454" s="3">
        <v>1718</v>
      </c>
      <c r="B1454" s="3" t="s">
        <v>1571</v>
      </c>
      <c r="C1454" s="3" t="s">
        <v>1571</v>
      </c>
      <c r="D1454" s="3" t="s">
        <v>1285</v>
      </c>
      <c r="E1454" s="3" t="str">
        <v>Lengwil</v>
      </c>
      <c r="G1454" s="18">
        <v>4524</v>
      </c>
      <c r="H1454" s="18" t="s">
        <v>4545</v>
      </c>
    </row>
    <row r="1455" spans="1:8" x14ac:dyDescent="0.2">
      <c r="A1455" s="3">
        <v>1736</v>
      </c>
      <c r="B1455" s="3" t="s">
        <v>1572</v>
      </c>
      <c r="C1455" s="3" t="s">
        <v>1572</v>
      </c>
      <c r="D1455" s="3" t="s">
        <v>1285</v>
      </c>
      <c r="E1455" s="3" t="str">
        <v>Münsterlingen</v>
      </c>
      <c r="G1455" s="18">
        <v>4525</v>
      </c>
      <c r="H1455" s="18" t="s">
        <v>4545</v>
      </c>
    </row>
    <row r="1456" spans="1:8" x14ac:dyDescent="0.2">
      <c r="A1456" s="3">
        <v>1717</v>
      </c>
      <c r="B1456" s="3" t="s">
        <v>1573</v>
      </c>
      <c r="C1456" s="3" t="s">
        <v>1573</v>
      </c>
      <c r="D1456" s="3" t="s">
        <v>1285</v>
      </c>
      <c r="E1456" s="3" t="str">
        <v>Tägerwilen</v>
      </c>
      <c r="G1456" s="18">
        <v>4528</v>
      </c>
      <c r="H1456" s="18" t="s">
        <v>4545</v>
      </c>
    </row>
    <row r="1457" spans="1:8" x14ac:dyDescent="0.2">
      <c r="A1457" s="3">
        <v>3185</v>
      </c>
      <c r="B1457" s="3" t="s">
        <v>1574</v>
      </c>
      <c r="C1457" s="3" t="s">
        <v>1575</v>
      </c>
      <c r="D1457" s="3" t="s">
        <v>1285</v>
      </c>
      <c r="E1457" s="3" t="str">
        <v>Wäldi</v>
      </c>
      <c r="G1457" s="18">
        <v>4532</v>
      </c>
      <c r="H1457" s="18" t="s">
        <v>4545</v>
      </c>
    </row>
    <row r="1458" spans="1:8" x14ac:dyDescent="0.2">
      <c r="A1458" s="3">
        <v>1712</v>
      </c>
      <c r="B1458" s="3" t="s">
        <v>1576</v>
      </c>
      <c r="C1458" s="3" t="s">
        <v>1576</v>
      </c>
      <c r="D1458" s="3" t="s">
        <v>1285</v>
      </c>
      <c r="E1458" s="3" t="str">
        <v>Affeltrangen</v>
      </c>
      <c r="G1458" s="18">
        <v>4533</v>
      </c>
      <c r="H1458" s="18" t="s">
        <v>4545</v>
      </c>
    </row>
    <row r="1459" spans="1:8" x14ac:dyDescent="0.2">
      <c r="A1459" s="3">
        <v>1713</v>
      </c>
      <c r="B1459" s="3" t="s">
        <v>1577</v>
      </c>
      <c r="C1459" s="3" t="s">
        <v>1576</v>
      </c>
      <c r="D1459" s="3" t="s">
        <v>1285</v>
      </c>
      <c r="E1459" s="3" t="str">
        <v>Bettwiesen</v>
      </c>
      <c r="G1459" s="18">
        <v>4534</v>
      </c>
      <c r="H1459" s="18" t="s">
        <v>4545</v>
      </c>
    </row>
    <row r="1460" spans="1:8" x14ac:dyDescent="0.2">
      <c r="A1460" s="3">
        <v>1715</v>
      </c>
      <c r="B1460" s="3" t="s">
        <v>1578</v>
      </c>
      <c r="C1460" s="3" t="s">
        <v>1576</v>
      </c>
      <c r="D1460" s="3" t="s">
        <v>1285</v>
      </c>
      <c r="E1460" s="3" t="str">
        <v>Bichelsee-Balterswil</v>
      </c>
      <c r="G1460" s="18">
        <v>4535</v>
      </c>
      <c r="H1460" s="18" t="s">
        <v>4545</v>
      </c>
    </row>
    <row r="1461" spans="1:8" x14ac:dyDescent="0.2">
      <c r="A1461" s="3">
        <v>1734</v>
      </c>
      <c r="B1461" s="3" t="s">
        <v>1579</v>
      </c>
      <c r="C1461" s="3" t="s">
        <v>1579</v>
      </c>
      <c r="D1461" s="3" t="s">
        <v>1285</v>
      </c>
      <c r="E1461" s="3" t="str">
        <v>Braunau</v>
      </c>
      <c r="G1461" s="18">
        <v>4536</v>
      </c>
      <c r="H1461" s="18" t="s">
        <v>4545</v>
      </c>
    </row>
    <row r="1462" spans="1:8" x14ac:dyDescent="0.2">
      <c r="A1462" s="3">
        <v>3182</v>
      </c>
      <c r="B1462" s="3" t="s">
        <v>1580</v>
      </c>
      <c r="C1462" s="3" t="s">
        <v>1580</v>
      </c>
      <c r="D1462" s="3" t="s">
        <v>1285</v>
      </c>
      <c r="E1462" s="3" t="str">
        <v>Eschlikon</v>
      </c>
      <c r="G1462" s="18">
        <v>4537</v>
      </c>
      <c r="H1462" s="18" t="s">
        <v>4545</v>
      </c>
    </row>
    <row r="1463" spans="1:8" x14ac:dyDescent="0.2">
      <c r="A1463" s="3">
        <v>3175</v>
      </c>
      <c r="B1463" s="3" t="s">
        <v>1581</v>
      </c>
      <c r="C1463" s="3" t="s">
        <v>1582</v>
      </c>
      <c r="D1463" s="3" t="s">
        <v>1285</v>
      </c>
      <c r="E1463" s="3" t="str">
        <v>Fischingen</v>
      </c>
      <c r="G1463" s="18">
        <v>4538</v>
      </c>
      <c r="H1463" s="18" t="s">
        <v>4545</v>
      </c>
    </row>
    <row r="1464" spans="1:8" x14ac:dyDescent="0.2">
      <c r="A1464" s="3">
        <v>3184</v>
      </c>
      <c r="B1464" s="3" t="s">
        <v>1583</v>
      </c>
      <c r="C1464" s="3" t="s">
        <v>1582</v>
      </c>
      <c r="D1464" s="3" t="s">
        <v>1285</v>
      </c>
      <c r="E1464" s="3" t="str">
        <v>Lommis</v>
      </c>
      <c r="G1464" s="18">
        <v>4539</v>
      </c>
      <c r="H1464" s="18" t="s">
        <v>4545</v>
      </c>
    </row>
    <row r="1465" spans="1:8" x14ac:dyDescent="0.2">
      <c r="A1465" s="3">
        <v>1616</v>
      </c>
      <c r="B1465" s="3" t="s">
        <v>1584</v>
      </c>
      <c r="C1465" s="3" t="s">
        <v>1584</v>
      </c>
      <c r="D1465" s="3" t="s">
        <v>1285</v>
      </c>
      <c r="E1465" s="3" t="str">
        <v>Münchwilen (TG)</v>
      </c>
      <c r="G1465" s="18">
        <v>4542</v>
      </c>
      <c r="H1465" s="18" t="s">
        <v>4545</v>
      </c>
    </row>
    <row r="1466" spans="1:8" x14ac:dyDescent="0.2">
      <c r="A1466" s="3">
        <v>1617</v>
      </c>
      <c r="B1466" s="3" t="s">
        <v>1585</v>
      </c>
      <c r="C1466" s="3" t="s">
        <v>1584</v>
      </c>
      <c r="D1466" s="3" t="s">
        <v>1285</v>
      </c>
      <c r="E1466" s="3" t="str">
        <v>Rickenbach (TG)</v>
      </c>
      <c r="G1466" s="18">
        <v>4543</v>
      </c>
      <c r="H1466" s="18" t="s">
        <v>4545</v>
      </c>
    </row>
    <row r="1467" spans="1:8" x14ac:dyDescent="0.2">
      <c r="A1467" s="3">
        <v>1615</v>
      </c>
      <c r="B1467" s="3" t="s">
        <v>1586</v>
      </c>
      <c r="C1467" s="3" t="s">
        <v>1586</v>
      </c>
      <c r="D1467" s="3" t="s">
        <v>1285</v>
      </c>
      <c r="E1467" s="3" t="str">
        <v>Schönholzerswilen</v>
      </c>
      <c r="G1467" s="18">
        <v>4552</v>
      </c>
      <c r="H1467" s="18" t="s">
        <v>4545</v>
      </c>
    </row>
    <row r="1468" spans="1:8" x14ac:dyDescent="0.2">
      <c r="A1468" s="3">
        <v>1618</v>
      </c>
      <c r="B1468" s="3" t="s">
        <v>1587</v>
      </c>
      <c r="C1468" s="3" t="s">
        <v>1588</v>
      </c>
      <c r="D1468" s="3" t="s">
        <v>1285</v>
      </c>
      <c r="E1468" s="3" t="str">
        <v>Sirnach</v>
      </c>
      <c r="G1468" s="18">
        <v>4553</v>
      </c>
      <c r="H1468" s="18" t="s">
        <v>4545</v>
      </c>
    </row>
    <row r="1469" spans="1:8" x14ac:dyDescent="0.2">
      <c r="A1469" s="3">
        <v>1619</v>
      </c>
      <c r="B1469" s="3" t="s">
        <v>1589</v>
      </c>
      <c r="C1469" s="3" t="s">
        <v>1588</v>
      </c>
      <c r="D1469" s="3" t="s">
        <v>1285</v>
      </c>
      <c r="E1469" s="3" t="str">
        <v>Tobel-Tägerschen</v>
      </c>
      <c r="G1469" s="18">
        <v>4554</v>
      </c>
      <c r="H1469" s="18" t="s">
        <v>4545</v>
      </c>
    </row>
    <row r="1470" spans="1:8" x14ac:dyDescent="0.2">
      <c r="A1470" s="3">
        <v>1614</v>
      </c>
      <c r="B1470" s="3" t="s">
        <v>1590</v>
      </c>
      <c r="C1470" s="3" t="s">
        <v>1590</v>
      </c>
      <c r="D1470" s="3" t="s">
        <v>1285</v>
      </c>
      <c r="E1470" s="3" t="str">
        <v>Wängi</v>
      </c>
      <c r="G1470" s="18">
        <v>4556</v>
      </c>
      <c r="H1470" s="18" t="s">
        <v>4545</v>
      </c>
    </row>
    <row r="1471" spans="1:8" x14ac:dyDescent="0.2">
      <c r="A1471" s="3">
        <v>1617</v>
      </c>
      <c r="B1471" s="3" t="s">
        <v>1591</v>
      </c>
      <c r="C1471" s="3" t="s">
        <v>1591</v>
      </c>
      <c r="D1471" s="3" t="s">
        <v>1285</v>
      </c>
      <c r="E1471" s="3" t="str">
        <v>Wilen (TG)</v>
      </c>
      <c r="G1471" s="18">
        <v>4557</v>
      </c>
      <c r="H1471" s="18" t="s">
        <v>4545</v>
      </c>
    </row>
    <row r="1472" spans="1:8" x14ac:dyDescent="0.2">
      <c r="A1472" s="3">
        <v>1609</v>
      </c>
      <c r="B1472" s="3" t="s">
        <v>1592</v>
      </c>
      <c r="C1472" s="3" t="s">
        <v>1593</v>
      </c>
      <c r="D1472" s="3" t="s">
        <v>1285</v>
      </c>
      <c r="E1472" s="3" t="str">
        <v>Wuppenau</v>
      </c>
      <c r="G1472" s="18">
        <v>4558</v>
      </c>
      <c r="H1472" s="18" t="s">
        <v>4545</v>
      </c>
    </row>
    <row r="1473" spans="1:8" x14ac:dyDescent="0.2">
      <c r="A1473" s="3">
        <v>1609</v>
      </c>
      <c r="B1473" s="3" t="s">
        <v>1594</v>
      </c>
      <c r="C1473" s="3" t="s">
        <v>1593</v>
      </c>
      <c r="D1473" s="3" t="s">
        <v>1285</v>
      </c>
      <c r="E1473" s="3" t="str">
        <v>Berlingen</v>
      </c>
      <c r="G1473" s="18">
        <v>4562</v>
      </c>
      <c r="H1473" s="18" t="s">
        <v>4545</v>
      </c>
    </row>
    <row r="1474" spans="1:8" x14ac:dyDescent="0.2">
      <c r="A1474" s="3">
        <v>1609</v>
      </c>
      <c r="B1474" s="3" t="s">
        <v>1595</v>
      </c>
      <c r="C1474" s="3" t="s">
        <v>1593</v>
      </c>
      <c r="D1474" s="3" t="s">
        <v>1285</v>
      </c>
      <c r="E1474" s="3" t="str">
        <v>Eschenz</v>
      </c>
      <c r="G1474" s="18">
        <v>4563</v>
      </c>
      <c r="H1474" s="18" t="s">
        <v>4545</v>
      </c>
    </row>
    <row r="1475" spans="1:8" x14ac:dyDescent="0.2">
      <c r="A1475" s="3">
        <v>1623</v>
      </c>
      <c r="B1475" s="3" t="s">
        <v>1596</v>
      </c>
      <c r="C1475" s="3" t="s">
        <v>1596</v>
      </c>
      <c r="D1475" s="3" t="s">
        <v>1285</v>
      </c>
      <c r="E1475" s="3" t="str">
        <v>Herdern</v>
      </c>
      <c r="G1475" s="18">
        <v>4564</v>
      </c>
      <c r="H1475" s="18" t="s">
        <v>4545</v>
      </c>
    </row>
    <row r="1476" spans="1:8" x14ac:dyDescent="0.2">
      <c r="A1476" s="3">
        <v>1699</v>
      </c>
      <c r="B1476" s="3" t="s">
        <v>1597</v>
      </c>
      <c r="C1476" s="3" t="s">
        <v>1598</v>
      </c>
      <c r="D1476" s="3" t="s">
        <v>1285</v>
      </c>
      <c r="E1476" s="3" t="str">
        <v>Homburg</v>
      </c>
      <c r="G1476" s="18">
        <v>4565</v>
      </c>
      <c r="H1476" s="18" t="s">
        <v>4545</v>
      </c>
    </row>
    <row r="1477" spans="1:8" x14ac:dyDescent="0.2">
      <c r="A1477" s="3">
        <v>1699</v>
      </c>
      <c r="B1477" s="3" t="s">
        <v>1599</v>
      </c>
      <c r="C1477" s="3" t="s">
        <v>1598</v>
      </c>
      <c r="D1477" s="3" t="s">
        <v>1285</v>
      </c>
      <c r="E1477" s="3" t="str">
        <v>Hüttwilen</v>
      </c>
      <c r="G1477" s="18">
        <v>4566</v>
      </c>
      <c r="H1477" s="18" t="s">
        <v>4545</v>
      </c>
    </row>
    <row r="1478" spans="1:8" x14ac:dyDescent="0.2">
      <c r="A1478" s="3">
        <v>1699</v>
      </c>
      <c r="B1478" s="3" t="s">
        <v>1600</v>
      </c>
      <c r="C1478" s="3" t="s">
        <v>1598</v>
      </c>
      <c r="D1478" s="3" t="s">
        <v>1285</v>
      </c>
      <c r="E1478" s="3" t="str">
        <v>Mammern</v>
      </c>
      <c r="G1478" s="18">
        <v>4571</v>
      </c>
      <c r="H1478" s="18" t="s">
        <v>4537</v>
      </c>
    </row>
    <row r="1479" spans="1:8" x14ac:dyDescent="0.2">
      <c r="A1479" s="3">
        <v>1611</v>
      </c>
      <c r="B1479" s="3" t="s">
        <v>1601</v>
      </c>
      <c r="C1479" s="3" t="s">
        <v>1602</v>
      </c>
      <c r="D1479" s="3" t="s">
        <v>1285</v>
      </c>
      <c r="E1479" s="3" t="str">
        <v>Müllheim</v>
      </c>
      <c r="G1479" s="18">
        <v>4573</v>
      </c>
      <c r="H1479" s="18" t="s">
        <v>4537</v>
      </c>
    </row>
    <row r="1480" spans="1:8" x14ac:dyDescent="0.2">
      <c r="A1480" s="3">
        <v>1624</v>
      </c>
      <c r="B1480" s="3" t="s">
        <v>1602</v>
      </c>
      <c r="C1480" s="3" t="s">
        <v>1602</v>
      </c>
      <c r="D1480" s="3" t="s">
        <v>1285</v>
      </c>
      <c r="E1480" s="3" t="str">
        <v>Pfyn</v>
      </c>
      <c r="G1480" s="18">
        <v>4574</v>
      </c>
      <c r="H1480" s="18" t="s">
        <v>4537</v>
      </c>
    </row>
    <row r="1481" spans="1:8" x14ac:dyDescent="0.2">
      <c r="A1481" s="3">
        <v>1624</v>
      </c>
      <c r="B1481" s="3" t="s">
        <v>1603</v>
      </c>
      <c r="C1481" s="3" t="s">
        <v>1602</v>
      </c>
      <c r="D1481" s="3" t="s">
        <v>1285</v>
      </c>
      <c r="E1481" s="3" t="str">
        <v>Raperswilen</v>
      </c>
      <c r="G1481" s="18">
        <v>4576</v>
      </c>
      <c r="H1481" s="18" t="s">
        <v>4537</v>
      </c>
    </row>
    <row r="1482" spans="1:8" x14ac:dyDescent="0.2">
      <c r="A1482" s="3">
        <v>1624</v>
      </c>
      <c r="B1482" s="3" t="s">
        <v>1604</v>
      </c>
      <c r="C1482" s="3" t="s">
        <v>1602</v>
      </c>
      <c r="D1482" s="3" t="s">
        <v>1285</v>
      </c>
      <c r="E1482" s="3" t="str">
        <v>Salenstein</v>
      </c>
      <c r="G1482" s="18">
        <v>4577</v>
      </c>
      <c r="H1482" s="18" t="s">
        <v>4537</v>
      </c>
    </row>
    <row r="1483" spans="1:8" x14ac:dyDescent="0.2">
      <c r="A1483" s="3">
        <v>1624</v>
      </c>
      <c r="B1483" s="3" t="s">
        <v>1604</v>
      </c>
      <c r="C1483" s="3" t="s">
        <v>1602</v>
      </c>
      <c r="D1483" s="3" t="s">
        <v>1285</v>
      </c>
      <c r="E1483" s="3" t="str">
        <v>Steckborn</v>
      </c>
      <c r="G1483" s="18">
        <v>4578</v>
      </c>
      <c r="H1483" s="18" t="s">
        <v>4537</v>
      </c>
    </row>
    <row r="1484" spans="1:8" x14ac:dyDescent="0.2">
      <c r="A1484" s="3">
        <v>4622</v>
      </c>
      <c r="B1484" s="3" t="s">
        <v>1605</v>
      </c>
      <c r="C1484" s="3" t="s">
        <v>1605</v>
      </c>
      <c r="D1484" s="3" t="s">
        <v>1606</v>
      </c>
      <c r="E1484" s="3" t="str">
        <v>Wagenhausen</v>
      </c>
      <c r="G1484" s="18">
        <v>4579</v>
      </c>
      <c r="H1484" s="18" t="s">
        <v>4537</v>
      </c>
    </row>
    <row r="1485" spans="1:8" x14ac:dyDescent="0.2">
      <c r="A1485" s="3">
        <v>4624</v>
      </c>
      <c r="B1485" s="3" t="s">
        <v>1607</v>
      </c>
      <c r="C1485" s="3" t="s">
        <v>1607</v>
      </c>
      <c r="D1485" s="3" t="s">
        <v>1606</v>
      </c>
      <c r="E1485" s="3" t="str">
        <v>Amlikon-Bissegg</v>
      </c>
      <c r="G1485" s="18">
        <v>4581</v>
      </c>
      <c r="H1485" s="18" t="s">
        <v>4537</v>
      </c>
    </row>
    <row r="1486" spans="1:8" x14ac:dyDescent="0.2">
      <c r="A1486" s="3">
        <v>4703</v>
      </c>
      <c r="B1486" s="3" t="s">
        <v>1608</v>
      </c>
      <c r="C1486" s="3" t="s">
        <v>1608</v>
      </c>
      <c r="D1486" s="3" t="s">
        <v>1606</v>
      </c>
      <c r="E1486" s="3" t="str">
        <v>Berg (TG)</v>
      </c>
      <c r="G1486" s="18">
        <v>4582</v>
      </c>
      <c r="H1486" s="18" t="s">
        <v>4537</v>
      </c>
    </row>
    <row r="1487" spans="1:8" x14ac:dyDescent="0.2">
      <c r="A1487" s="3">
        <v>4623</v>
      </c>
      <c r="B1487" s="3" t="s">
        <v>1609</v>
      </c>
      <c r="C1487" s="3" t="s">
        <v>1609</v>
      </c>
      <c r="D1487" s="3" t="s">
        <v>1606</v>
      </c>
      <c r="E1487" s="3" t="str">
        <v>Birwinken</v>
      </c>
      <c r="G1487" s="18">
        <v>4583</v>
      </c>
      <c r="H1487" s="18" t="s">
        <v>4537</v>
      </c>
    </row>
    <row r="1488" spans="1:8" x14ac:dyDescent="0.2">
      <c r="A1488" s="3">
        <v>4626</v>
      </c>
      <c r="B1488" s="3" t="s">
        <v>1610</v>
      </c>
      <c r="C1488" s="3" t="s">
        <v>1610</v>
      </c>
      <c r="D1488" s="3" t="s">
        <v>1606</v>
      </c>
      <c r="E1488" s="3" t="str">
        <v>Bürglen (TG)</v>
      </c>
      <c r="G1488" s="18">
        <v>4584</v>
      </c>
      <c r="H1488" s="18" t="s">
        <v>4537</v>
      </c>
    </row>
    <row r="1489" spans="1:8" x14ac:dyDescent="0.2">
      <c r="A1489" s="3">
        <v>4625</v>
      </c>
      <c r="B1489" s="3" t="s">
        <v>1611</v>
      </c>
      <c r="C1489" s="3" t="s">
        <v>1611</v>
      </c>
      <c r="D1489" s="3" t="s">
        <v>1606</v>
      </c>
      <c r="E1489" s="3" t="str">
        <v>Bussnang</v>
      </c>
      <c r="G1489" s="18">
        <v>4585</v>
      </c>
      <c r="H1489" s="18" t="s">
        <v>4537</v>
      </c>
    </row>
    <row r="1490" spans="1:8" x14ac:dyDescent="0.2">
      <c r="A1490" s="3">
        <v>4702</v>
      </c>
      <c r="B1490" s="3" t="s">
        <v>1612</v>
      </c>
      <c r="C1490" s="3" t="s">
        <v>1612</v>
      </c>
      <c r="D1490" s="3" t="s">
        <v>1606</v>
      </c>
      <c r="E1490" s="3" t="str">
        <v>Märstetten</v>
      </c>
      <c r="G1490" s="18">
        <v>4586</v>
      </c>
      <c r="H1490" s="18" t="s">
        <v>4537</v>
      </c>
    </row>
    <row r="1491" spans="1:8" x14ac:dyDescent="0.2">
      <c r="A1491" s="3">
        <v>4628</v>
      </c>
      <c r="B1491" s="3" t="s">
        <v>1613</v>
      </c>
      <c r="C1491" s="3" t="s">
        <v>1613</v>
      </c>
      <c r="D1491" s="3" t="s">
        <v>1606</v>
      </c>
      <c r="E1491" s="3" t="str">
        <v>Weinfelden</v>
      </c>
      <c r="G1491" s="18">
        <v>4587</v>
      </c>
      <c r="H1491" s="18" t="s">
        <v>4537</v>
      </c>
    </row>
    <row r="1492" spans="1:8" x14ac:dyDescent="0.2">
      <c r="A1492" s="3">
        <v>4714</v>
      </c>
      <c r="B1492" s="3" t="s">
        <v>1614</v>
      </c>
      <c r="C1492" s="3" t="s">
        <v>1614</v>
      </c>
      <c r="D1492" s="3" t="s">
        <v>1606</v>
      </c>
      <c r="E1492" s="3" t="str">
        <v>Wigoltingen</v>
      </c>
      <c r="G1492" s="18">
        <v>4588</v>
      </c>
      <c r="H1492" s="18" t="s">
        <v>4537</v>
      </c>
    </row>
    <row r="1493" spans="1:8" x14ac:dyDescent="0.2">
      <c r="A1493" s="3">
        <v>4710</v>
      </c>
      <c r="B1493" s="3" t="s">
        <v>1615</v>
      </c>
      <c r="C1493" s="3" t="s">
        <v>1615</v>
      </c>
      <c r="D1493" s="3" t="s">
        <v>1606</v>
      </c>
      <c r="E1493" s="3" t="str">
        <v>Arbedo-Castione</v>
      </c>
      <c r="G1493" s="18">
        <v>4600</v>
      </c>
      <c r="H1493" s="18" t="s">
        <v>4549</v>
      </c>
    </row>
    <row r="1494" spans="1:8" x14ac:dyDescent="0.2">
      <c r="A1494" s="3">
        <v>4715</v>
      </c>
      <c r="B1494" s="3" t="s">
        <v>1616</v>
      </c>
      <c r="C1494" s="3" t="s">
        <v>1616</v>
      </c>
      <c r="D1494" s="3" t="s">
        <v>1606</v>
      </c>
      <c r="E1494" s="3" t="str">
        <v>Bellinzona</v>
      </c>
      <c r="G1494" s="18">
        <v>4612</v>
      </c>
      <c r="H1494" s="18" t="s">
        <v>4545</v>
      </c>
    </row>
    <row r="1495" spans="1:8" x14ac:dyDescent="0.2">
      <c r="A1495" s="3">
        <v>4718</v>
      </c>
      <c r="B1495" s="3" t="s">
        <v>1617</v>
      </c>
      <c r="C1495" s="3" t="s">
        <v>1618</v>
      </c>
      <c r="D1495" s="3" t="s">
        <v>1606</v>
      </c>
      <c r="E1495" s="3" t="str">
        <v>Cadenazzo</v>
      </c>
      <c r="G1495" s="18">
        <v>4613</v>
      </c>
      <c r="H1495" s="18" t="s">
        <v>4545</v>
      </c>
    </row>
    <row r="1496" spans="1:8" x14ac:dyDescent="0.2">
      <c r="A1496" s="3">
        <v>4712</v>
      </c>
      <c r="B1496" s="3" t="s">
        <v>1619</v>
      </c>
      <c r="C1496" s="3" t="s">
        <v>1619</v>
      </c>
      <c r="D1496" s="3" t="s">
        <v>1606</v>
      </c>
      <c r="E1496" s="3" t="str">
        <v>Isone</v>
      </c>
      <c r="G1496" s="18">
        <v>4614</v>
      </c>
      <c r="H1496" s="18" t="s">
        <v>4545</v>
      </c>
    </row>
    <row r="1497" spans="1:8" x14ac:dyDescent="0.2">
      <c r="A1497" s="3">
        <v>4713</v>
      </c>
      <c r="B1497" s="3" t="s">
        <v>1620</v>
      </c>
      <c r="C1497" s="3" t="s">
        <v>1620</v>
      </c>
      <c r="D1497" s="3" t="s">
        <v>1606</v>
      </c>
      <c r="E1497" s="3" t="str">
        <v>Lumino</v>
      </c>
      <c r="G1497" s="18">
        <v>4615</v>
      </c>
      <c r="H1497" s="18" t="s">
        <v>4545</v>
      </c>
    </row>
    <row r="1498" spans="1:8" x14ac:dyDescent="0.2">
      <c r="A1498" s="3">
        <v>4717</v>
      </c>
      <c r="B1498" s="3" t="s">
        <v>1621</v>
      </c>
      <c r="C1498" s="3" t="s">
        <v>1622</v>
      </c>
      <c r="D1498" s="3" t="s">
        <v>1606</v>
      </c>
      <c r="E1498" s="3" t="str">
        <v>Sant'Antonino</v>
      </c>
      <c r="G1498" s="18">
        <v>4616</v>
      </c>
      <c r="H1498" s="18" t="s">
        <v>4545</v>
      </c>
    </row>
    <row r="1499" spans="1:8" x14ac:dyDescent="0.2">
      <c r="A1499" s="3">
        <v>4719</v>
      </c>
      <c r="B1499" s="3" t="s">
        <v>1623</v>
      </c>
      <c r="C1499" s="3" t="s">
        <v>1622</v>
      </c>
      <c r="D1499" s="3" t="s">
        <v>1606</v>
      </c>
      <c r="E1499" s="3" t="str">
        <v>Acquarossa</v>
      </c>
      <c r="G1499" s="18">
        <v>4617</v>
      </c>
      <c r="H1499" s="18" t="s">
        <v>4545</v>
      </c>
    </row>
    <row r="1500" spans="1:8" x14ac:dyDescent="0.2">
      <c r="A1500" s="3">
        <v>4716</v>
      </c>
      <c r="B1500" s="3" t="s">
        <v>1624</v>
      </c>
      <c r="C1500" s="3" t="s">
        <v>1625</v>
      </c>
      <c r="D1500" s="3" t="s">
        <v>1606</v>
      </c>
      <c r="E1500" s="3" t="str">
        <v>Blenio</v>
      </c>
      <c r="G1500" s="18">
        <v>4618</v>
      </c>
      <c r="H1500" s="18" t="s">
        <v>4545</v>
      </c>
    </row>
    <row r="1501" spans="1:8" x14ac:dyDescent="0.2">
      <c r="A1501" s="3">
        <v>4716</v>
      </c>
      <c r="B1501" s="3" t="s">
        <v>1626</v>
      </c>
      <c r="C1501" s="3" t="s">
        <v>1625</v>
      </c>
      <c r="D1501" s="3" t="s">
        <v>1606</v>
      </c>
      <c r="E1501" s="3" t="str">
        <v>Serravalle</v>
      </c>
      <c r="G1501" s="18">
        <v>4622</v>
      </c>
      <c r="H1501" s="18" t="s">
        <v>4545</v>
      </c>
    </row>
    <row r="1502" spans="1:8" x14ac:dyDescent="0.2">
      <c r="A1502" s="3">
        <v>4585</v>
      </c>
      <c r="B1502" s="3" t="s">
        <v>1627</v>
      </c>
      <c r="C1502" s="3" t="s">
        <v>1627</v>
      </c>
      <c r="D1502" s="3" t="s">
        <v>1606</v>
      </c>
      <c r="E1502" s="3" t="str">
        <v>Airolo</v>
      </c>
      <c r="G1502" s="18">
        <v>4623</v>
      </c>
      <c r="H1502" s="18" t="s">
        <v>4545</v>
      </c>
    </row>
    <row r="1503" spans="1:8" x14ac:dyDescent="0.2">
      <c r="A1503" s="3">
        <v>4571</v>
      </c>
      <c r="B1503" s="3" t="s">
        <v>1628</v>
      </c>
      <c r="C1503" s="3" t="s">
        <v>1629</v>
      </c>
      <c r="D1503" s="3" t="s">
        <v>1606</v>
      </c>
      <c r="E1503" s="3" t="str">
        <v>Bedretto</v>
      </c>
      <c r="G1503" s="18">
        <v>4624</v>
      </c>
      <c r="H1503" s="18" t="s">
        <v>4545</v>
      </c>
    </row>
    <row r="1504" spans="1:8" x14ac:dyDescent="0.2">
      <c r="A1504" s="3">
        <v>4571</v>
      </c>
      <c r="B1504" s="3" t="s">
        <v>1630</v>
      </c>
      <c r="C1504" s="3" t="s">
        <v>1629</v>
      </c>
      <c r="D1504" s="3" t="s">
        <v>1606</v>
      </c>
      <c r="E1504" s="3" t="str">
        <v>Bodio</v>
      </c>
      <c r="G1504" s="18">
        <v>4625</v>
      </c>
      <c r="H1504" s="18" t="s">
        <v>4545</v>
      </c>
    </row>
    <row r="1505" spans="1:8" x14ac:dyDescent="0.2">
      <c r="A1505" s="3">
        <v>4584</v>
      </c>
      <c r="B1505" s="3" t="s">
        <v>1631</v>
      </c>
      <c r="C1505" s="3" t="s">
        <v>1632</v>
      </c>
      <c r="D1505" s="3" t="s">
        <v>1606</v>
      </c>
      <c r="E1505" s="3" t="str">
        <v>Dalpe</v>
      </c>
      <c r="G1505" s="18">
        <v>4626</v>
      </c>
      <c r="H1505" s="18" t="s">
        <v>4545</v>
      </c>
    </row>
    <row r="1506" spans="1:8" x14ac:dyDescent="0.2">
      <c r="A1506" s="3">
        <v>4584</v>
      </c>
      <c r="B1506" s="3" t="s">
        <v>1633</v>
      </c>
      <c r="C1506" s="3" t="s">
        <v>1632</v>
      </c>
      <c r="D1506" s="3" t="s">
        <v>1606</v>
      </c>
      <c r="E1506" s="3" t="str">
        <v>Faido</v>
      </c>
      <c r="G1506" s="18">
        <v>4628</v>
      </c>
      <c r="H1506" s="18" t="s">
        <v>4545</v>
      </c>
    </row>
    <row r="1507" spans="1:8" x14ac:dyDescent="0.2">
      <c r="A1507" s="3">
        <v>3254</v>
      </c>
      <c r="B1507" s="3" t="s">
        <v>1634</v>
      </c>
      <c r="C1507" s="3" t="s">
        <v>1634</v>
      </c>
      <c r="D1507" s="3" t="s">
        <v>1606</v>
      </c>
      <c r="E1507" s="3" t="str">
        <v>Giornico</v>
      </c>
      <c r="G1507" s="18">
        <v>4629</v>
      </c>
      <c r="H1507" s="18" t="s">
        <v>4545</v>
      </c>
    </row>
    <row r="1508" spans="1:8" x14ac:dyDescent="0.2">
      <c r="A1508" s="3">
        <v>3254</v>
      </c>
      <c r="B1508" s="3" t="s">
        <v>1635</v>
      </c>
      <c r="C1508" s="3" t="s">
        <v>1634</v>
      </c>
      <c r="D1508" s="3" t="s">
        <v>1606</v>
      </c>
      <c r="E1508" s="3" t="str">
        <v>Personico</v>
      </c>
      <c r="G1508" s="18">
        <v>4632</v>
      </c>
      <c r="H1508" s="18" t="s">
        <v>4549</v>
      </c>
    </row>
    <row r="1509" spans="1:8" x14ac:dyDescent="0.2">
      <c r="A1509" s="3">
        <v>3307</v>
      </c>
      <c r="B1509" s="3" t="s">
        <v>1636</v>
      </c>
      <c r="C1509" s="3" t="s">
        <v>1634</v>
      </c>
      <c r="D1509" s="3" t="s">
        <v>1606</v>
      </c>
      <c r="E1509" s="3" t="str">
        <v>Pollegio</v>
      </c>
      <c r="G1509" s="18">
        <v>4633</v>
      </c>
      <c r="H1509" s="18" t="s">
        <v>4549</v>
      </c>
    </row>
    <row r="1510" spans="1:8" x14ac:dyDescent="0.2">
      <c r="A1510" s="3">
        <v>4588</v>
      </c>
      <c r="B1510" s="3" t="s">
        <v>1637</v>
      </c>
      <c r="C1510" s="3" t="s">
        <v>1634</v>
      </c>
      <c r="D1510" s="3" t="s">
        <v>1606</v>
      </c>
      <c r="E1510" s="3" t="str">
        <v>Prato (Leventina)</v>
      </c>
      <c r="G1510" s="18">
        <v>4634</v>
      </c>
      <c r="H1510" s="18" t="s">
        <v>4542</v>
      </c>
    </row>
    <row r="1511" spans="1:8" x14ac:dyDescent="0.2">
      <c r="A1511" s="3">
        <v>3253</v>
      </c>
      <c r="B1511" s="3" t="s">
        <v>1638</v>
      </c>
      <c r="C1511" s="3" t="s">
        <v>1638</v>
      </c>
      <c r="D1511" s="3" t="s">
        <v>1606</v>
      </c>
      <c r="E1511" s="3" t="str">
        <v>Quinto</v>
      </c>
      <c r="G1511" s="18">
        <v>4652</v>
      </c>
      <c r="H1511" s="18" t="s">
        <v>4549</v>
      </c>
    </row>
    <row r="1512" spans="1:8" x14ac:dyDescent="0.2">
      <c r="A1512" s="3">
        <v>4588</v>
      </c>
      <c r="B1512" s="3" t="s">
        <v>1639</v>
      </c>
      <c r="C1512" s="3" t="s">
        <v>1639</v>
      </c>
      <c r="D1512" s="3" t="s">
        <v>1606</v>
      </c>
      <c r="E1512" s="3" t="str">
        <v>Ascona</v>
      </c>
      <c r="G1512" s="18">
        <v>4653</v>
      </c>
      <c r="H1512" s="18" t="s">
        <v>4549</v>
      </c>
    </row>
    <row r="1513" spans="1:8" x14ac:dyDescent="0.2">
      <c r="A1513" s="3">
        <v>4574</v>
      </c>
      <c r="B1513" s="3" t="s">
        <v>1640</v>
      </c>
      <c r="C1513" s="3" t="s">
        <v>1641</v>
      </c>
      <c r="D1513" s="3" t="s">
        <v>1606</v>
      </c>
      <c r="E1513" s="3" t="str">
        <v>Brione sopra Minusio</v>
      </c>
      <c r="G1513" s="18">
        <v>4654</v>
      </c>
      <c r="H1513" s="18" t="s">
        <v>4549</v>
      </c>
    </row>
    <row r="1514" spans="1:8" x14ac:dyDescent="0.2">
      <c r="A1514" s="3">
        <v>4574</v>
      </c>
      <c r="B1514" s="3" t="s">
        <v>1642</v>
      </c>
      <c r="C1514" s="3" t="s">
        <v>1641</v>
      </c>
      <c r="D1514" s="3" t="s">
        <v>1606</v>
      </c>
      <c r="E1514" s="3" t="str">
        <v>Brissago</v>
      </c>
      <c r="G1514" s="18">
        <v>4655</v>
      </c>
      <c r="H1514" s="18" t="s">
        <v>4549</v>
      </c>
    </row>
    <row r="1515" spans="1:8" x14ac:dyDescent="0.2">
      <c r="A1515" s="3">
        <v>4576</v>
      </c>
      <c r="B1515" s="3" t="s">
        <v>1643</v>
      </c>
      <c r="C1515" s="3" t="s">
        <v>1644</v>
      </c>
      <c r="D1515" s="3" t="s">
        <v>1606</v>
      </c>
      <c r="E1515" s="3" t="str">
        <v>Gordola</v>
      </c>
      <c r="G1515" s="18">
        <v>4656</v>
      </c>
      <c r="H1515" s="18" t="s">
        <v>4549</v>
      </c>
    </row>
    <row r="1516" spans="1:8" x14ac:dyDescent="0.2">
      <c r="A1516" s="3">
        <v>4577</v>
      </c>
      <c r="B1516" s="3" t="s">
        <v>1645</v>
      </c>
      <c r="C1516" s="3" t="s">
        <v>1644</v>
      </c>
      <c r="D1516" s="3" t="s">
        <v>1606</v>
      </c>
      <c r="E1516" s="3" t="str">
        <v>Lavertezzo</v>
      </c>
      <c r="G1516" s="18">
        <v>4657</v>
      </c>
      <c r="H1516" s="18" t="s">
        <v>4549</v>
      </c>
    </row>
    <row r="1517" spans="1:8" x14ac:dyDescent="0.2">
      <c r="A1517" s="3">
        <v>4578</v>
      </c>
      <c r="B1517" s="3" t="s">
        <v>1646</v>
      </c>
      <c r="C1517" s="3" t="s">
        <v>1644</v>
      </c>
      <c r="D1517" s="3" t="s">
        <v>1606</v>
      </c>
      <c r="E1517" s="3" t="str">
        <v>Locarno</v>
      </c>
      <c r="G1517" s="18">
        <v>4658</v>
      </c>
      <c r="H1517" s="18" t="s">
        <v>4549</v>
      </c>
    </row>
    <row r="1518" spans="1:8" x14ac:dyDescent="0.2">
      <c r="A1518" s="3">
        <v>4579</v>
      </c>
      <c r="B1518" s="3" t="s">
        <v>1647</v>
      </c>
      <c r="C1518" s="3" t="s">
        <v>1644</v>
      </c>
      <c r="D1518" s="3" t="s">
        <v>1606</v>
      </c>
      <c r="E1518" s="3" t="str">
        <v>Losone</v>
      </c>
      <c r="G1518" s="18">
        <v>4663</v>
      </c>
      <c r="H1518" s="18" t="s">
        <v>4545</v>
      </c>
    </row>
    <row r="1519" spans="1:8" x14ac:dyDescent="0.2">
      <c r="A1519" s="3">
        <v>4581</v>
      </c>
      <c r="B1519" s="3" t="s">
        <v>1648</v>
      </c>
      <c r="C1519" s="3" t="s">
        <v>1644</v>
      </c>
      <c r="D1519" s="3" t="s">
        <v>1606</v>
      </c>
      <c r="E1519" s="3" t="str">
        <v>Mergoscia</v>
      </c>
      <c r="G1519" s="18">
        <v>4665</v>
      </c>
      <c r="H1519" s="18" t="s">
        <v>4549</v>
      </c>
    </row>
    <row r="1520" spans="1:8" x14ac:dyDescent="0.2">
      <c r="A1520" s="3">
        <v>4582</v>
      </c>
      <c r="B1520" s="3" t="s">
        <v>1649</v>
      </c>
      <c r="C1520" s="3" t="s">
        <v>1644</v>
      </c>
      <c r="D1520" s="3" t="s">
        <v>1606</v>
      </c>
      <c r="E1520" s="3" t="str">
        <v>Minusio</v>
      </c>
      <c r="G1520" s="18">
        <v>4702</v>
      </c>
      <c r="H1520" s="18" t="s">
        <v>4545</v>
      </c>
    </row>
    <row r="1521" spans="1:8" x14ac:dyDescent="0.2">
      <c r="A1521" s="3">
        <v>4583</v>
      </c>
      <c r="B1521" s="3" t="s">
        <v>1650</v>
      </c>
      <c r="C1521" s="3" t="s">
        <v>1644</v>
      </c>
      <c r="D1521" s="3" t="s">
        <v>1606</v>
      </c>
      <c r="E1521" s="3" t="str">
        <v>Muralto</v>
      </c>
      <c r="G1521" s="18">
        <v>4703</v>
      </c>
      <c r="H1521" s="18" t="s">
        <v>4545</v>
      </c>
    </row>
    <row r="1522" spans="1:8" x14ac:dyDescent="0.2">
      <c r="A1522" s="3">
        <v>4583</v>
      </c>
      <c r="B1522" s="3" t="s">
        <v>1651</v>
      </c>
      <c r="C1522" s="3" t="s">
        <v>1644</v>
      </c>
      <c r="D1522" s="3" t="s">
        <v>1606</v>
      </c>
      <c r="E1522" s="3" t="str">
        <v>Orselina</v>
      </c>
      <c r="G1522" s="18">
        <v>4704</v>
      </c>
      <c r="H1522" s="18" t="s">
        <v>4545</v>
      </c>
    </row>
    <row r="1523" spans="1:8" x14ac:dyDescent="0.2">
      <c r="A1523" s="3">
        <v>4586</v>
      </c>
      <c r="B1523" s="3" t="s">
        <v>1652</v>
      </c>
      <c r="C1523" s="3" t="s">
        <v>1644</v>
      </c>
      <c r="D1523" s="3" t="s">
        <v>1606</v>
      </c>
      <c r="E1523" s="3" t="str">
        <v>Ronco sopra Ascona</v>
      </c>
      <c r="G1523" s="18">
        <v>4710</v>
      </c>
      <c r="H1523" s="18" t="s">
        <v>4542</v>
      </c>
    </row>
    <row r="1524" spans="1:8" x14ac:dyDescent="0.2">
      <c r="A1524" s="3">
        <v>4587</v>
      </c>
      <c r="B1524" s="3" t="s">
        <v>1653</v>
      </c>
      <c r="C1524" s="3" t="s">
        <v>1644</v>
      </c>
      <c r="D1524" s="3" t="s">
        <v>1606</v>
      </c>
      <c r="E1524" s="3" t="str">
        <v>Tenero-Contra</v>
      </c>
      <c r="G1524" s="18">
        <v>4712</v>
      </c>
      <c r="H1524" s="18" t="s">
        <v>4542</v>
      </c>
    </row>
    <row r="1525" spans="1:8" x14ac:dyDescent="0.2">
      <c r="A1525" s="3">
        <v>4588</v>
      </c>
      <c r="B1525" s="3" t="s">
        <v>1654</v>
      </c>
      <c r="C1525" s="3" t="s">
        <v>1644</v>
      </c>
      <c r="D1525" s="3" t="s">
        <v>1606</v>
      </c>
      <c r="E1525" s="3" t="str">
        <v>Onsernone</v>
      </c>
      <c r="G1525" s="18">
        <v>4713</v>
      </c>
      <c r="H1525" s="18" t="s">
        <v>4542</v>
      </c>
    </row>
    <row r="1526" spans="1:8" x14ac:dyDescent="0.2">
      <c r="A1526" s="3">
        <v>4112</v>
      </c>
      <c r="B1526" s="3" t="s">
        <v>1655</v>
      </c>
      <c r="C1526" s="3" t="s">
        <v>1655</v>
      </c>
      <c r="D1526" s="3" t="s">
        <v>1606</v>
      </c>
      <c r="E1526" s="3" t="str">
        <v>Cugnasco-Gerra</v>
      </c>
      <c r="G1526" s="18">
        <v>4714</v>
      </c>
      <c r="H1526" s="18" t="s">
        <v>4542</v>
      </c>
    </row>
    <row r="1527" spans="1:8" x14ac:dyDescent="0.2">
      <c r="A1527" s="3">
        <v>4413</v>
      </c>
      <c r="B1527" s="3" t="s">
        <v>1656</v>
      </c>
      <c r="C1527" s="3" t="s">
        <v>1657</v>
      </c>
      <c r="D1527" s="3" t="s">
        <v>1606</v>
      </c>
      <c r="E1527" s="3" t="str">
        <v>Agno</v>
      </c>
      <c r="G1527" s="18">
        <v>4715</v>
      </c>
      <c r="H1527" s="18" t="s">
        <v>4542</v>
      </c>
    </row>
    <row r="1528" spans="1:8" x14ac:dyDescent="0.2">
      <c r="A1528" s="3">
        <v>4143</v>
      </c>
      <c r="B1528" s="3" t="s">
        <v>1658</v>
      </c>
      <c r="C1528" s="3" t="s">
        <v>1658</v>
      </c>
      <c r="D1528" s="3" t="s">
        <v>1606</v>
      </c>
      <c r="E1528" s="3" t="str">
        <v>Aranno</v>
      </c>
      <c r="G1528" s="18">
        <v>4716</v>
      </c>
      <c r="H1528" s="18" t="s">
        <v>4542</v>
      </c>
    </row>
    <row r="1529" spans="1:8" x14ac:dyDescent="0.2">
      <c r="A1529" s="3">
        <v>4145</v>
      </c>
      <c r="B1529" s="3" t="s">
        <v>1659</v>
      </c>
      <c r="C1529" s="3" t="s">
        <v>1659</v>
      </c>
      <c r="D1529" s="3" t="s">
        <v>1606</v>
      </c>
      <c r="E1529" s="3" t="str">
        <v>Arogno</v>
      </c>
      <c r="G1529" s="18">
        <v>4717</v>
      </c>
      <c r="H1529" s="18" t="s">
        <v>4542</v>
      </c>
    </row>
    <row r="1530" spans="1:8" x14ac:dyDescent="0.2">
      <c r="A1530" s="3">
        <v>4146</v>
      </c>
      <c r="B1530" s="3" t="s">
        <v>1660</v>
      </c>
      <c r="C1530" s="3" t="s">
        <v>1660</v>
      </c>
      <c r="D1530" s="3" t="s">
        <v>1606</v>
      </c>
      <c r="E1530" s="3" t="str">
        <v>Astano</v>
      </c>
      <c r="G1530" s="18">
        <v>4718</v>
      </c>
      <c r="H1530" s="18" t="s">
        <v>4542</v>
      </c>
    </row>
    <row r="1531" spans="1:8" x14ac:dyDescent="0.2">
      <c r="A1531" s="3">
        <v>4112</v>
      </c>
      <c r="B1531" s="3" t="s">
        <v>1661</v>
      </c>
      <c r="C1531" s="3" t="s">
        <v>1662</v>
      </c>
      <c r="D1531" s="3" t="s">
        <v>1606</v>
      </c>
      <c r="E1531" s="3" t="str">
        <v>Bedano</v>
      </c>
      <c r="G1531" s="18">
        <v>4719</v>
      </c>
      <c r="H1531" s="18" t="s">
        <v>4542</v>
      </c>
    </row>
    <row r="1532" spans="1:8" x14ac:dyDescent="0.2">
      <c r="A1532" s="3">
        <v>4114</v>
      </c>
      <c r="B1532" s="3" t="s">
        <v>1663</v>
      </c>
      <c r="C1532" s="3" t="s">
        <v>1662</v>
      </c>
      <c r="D1532" s="3" t="s">
        <v>1606</v>
      </c>
      <c r="E1532" s="3" t="str">
        <v>Bedigliora</v>
      </c>
      <c r="G1532" s="18">
        <v>4800</v>
      </c>
      <c r="H1532" s="18" t="s">
        <v>4549</v>
      </c>
    </row>
    <row r="1533" spans="1:8" x14ac:dyDescent="0.2">
      <c r="A1533" s="3">
        <v>4115</v>
      </c>
      <c r="B1533" s="3" t="s">
        <v>1664</v>
      </c>
      <c r="C1533" s="3" t="s">
        <v>1665</v>
      </c>
      <c r="D1533" s="3" t="s">
        <v>1606</v>
      </c>
      <c r="E1533" s="3" t="str">
        <v>Bioggio</v>
      </c>
      <c r="G1533" s="18">
        <v>4802</v>
      </c>
      <c r="H1533" s="18" t="s">
        <v>4545</v>
      </c>
    </row>
    <row r="1534" spans="1:8" x14ac:dyDescent="0.2">
      <c r="A1534" s="3">
        <v>4116</v>
      </c>
      <c r="B1534" s="3" t="s">
        <v>1666</v>
      </c>
      <c r="C1534" s="3" t="s">
        <v>1665</v>
      </c>
      <c r="D1534" s="3" t="s">
        <v>1606</v>
      </c>
      <c r="E1534" s="3" t="str">
        <v>Bissone</v>
      </c>
      <c r="G1534" s="18">
        <v>4803</v>
      </c>
      <c r="H1534" s="18" t="s">
        <v>4545</v>
      </c>
    </row>
    <row r="1535" spans="1:8" x14ac:dyDescent="0.2">
      <c r="A1535" s="3">
        <v>4412</v>
      </c>
      <c r="B1535" s="3" t="s">
        <v>1667</v>
      </c>
      <c r="C1535" s="3" t="s">
        <v>1668</v>
      </c>
      <c r="D1535" s="3" t="s">
        <v>1606</v>
      </c>
      <c r="E1535" s="3" t="str">
        <v>Brusino Arsizio</v>
      </c>
      <c r="G1535" s="18">
        <v>4805</v>
      </c>
      <c r="H1535" s="18" t="s">
        <v>4545</v>
      </c>
    </row>
    <row r="1536" spans="1:8" x14ac:dyDescent="0.2">
      <c r="A1536" s="3">
        <v>4421</v>
      </c>
      <c r="B1536" s="3" t="s">
        <v>1669</v>
      </c>
      <c r="C1536" s="3" t="s">
        <v>1668</v>
      </c>
      <c r="D1536" s="3" t="s">
        <v>1606</v>
      </c>
      <c r="E1536" s="3" t="str">
        <v>Cademario</v>
      </c>
      <c r="G1536" s="18">
        <v>4806</v>
      </c>
      <c r="H1536" s="18" t="s">
        <v>4549</v>
      </c>
    </row>
    <row r="1537" spans="1:8" x14ac:dyDescent="0.2">
      <c r="A1537" s="3">
        <v>4118</v>
      </c>
      <c r="B1537" s="3" t="s">
        <v>1670</v>
      </c>
      <c r="C1537" s="3" t="s">
        <v>1670</v>
      </c>
      <c r="D1537" s="3" t="s">
        <v>1606</v>
      </c>
      <c r="E1537" s="3" t="str">
        <v>Cadempino</v>
      </c>
      <c r="G1537" s="18">
        <v>4812</v>
      </c>
      <c r="H1537" s="18" t="s">
        <v>4549</v>
      </c>
    </row>
    <row r="1538" spans="1:8" x14ac:dyDescent="0.2">
      <c r="A1538" s="3">
        <v>4206</v>
      </c>
      <c r="B1538" s="3" t="s">
        <v>1671</v>
      </c>
      <c r="C1538" s="3" t="s">
        <v>1672</v>
      </c>
      <c r="D1538" s="3" t="s">
        <v>1606</v>
      </c>
      <c r="E1538" s="3" t="str">
        <v>Canobbio</v>
      </c>
      <c r="G1538" s="18">
        <v>4813</v>
      </c>
      <c r="H1538" s="18" t="s">
        <v>4549</v>
      </c>
    </row>
    <row r="1539" spans="1:8" x14ac:dyDescent="0.2">
      <c r="A1539" s="3">
        <v>4108</v>
      </c>
      <c r="B1539" s="3" t="s">
        <v>1673</v>
      </c>
      <c r="C1539" s="3" t="s">
        <v>1673</v>
      </c>
      <c r="D1539" s="3" t="s">
        <v>1606</v>
      </c>
      <c r="E1539" s="3" t="str">
        <v>Caslano</v>
      </c>
      <c r="G1539" s="18">
        <v>4814</v>
      </c>
      <c r="H1539" s="18" t="s">
        <v>4549</v>
      </c>
    </row>
    <row r="1540" spans="1:8" x14ac:dyDescent="0.2">
      <c r="A1540" s="3">
        <v>4633</v>
      </c>
      <c r="B1540" s="3" t="s">
        <v>1674</v>
      </c>
      <c r="C1540" s="3" t="s">
        <v>1675</v>
      </c>
      <c r="D1540" s="3" t="s">
        <v>1606</v>
      </c>
      <c r="E1540" s="3" t="str">
        <v>Comano</v>
      </c>
      <c r="G1540" s="18">
        <v>4852</v>
      </c>
      <c r="H1540" s="18" t="s">
        <v>4545</v>
      </c>
    </row>
    <row r="1541" spans="1:8" x14ac:dyDescent="0.2">
      <c r="A1541" s="3">
        <v>4468</v>
      </c>
      <c r="B1541" s="3" t="s">
        <v>1676</v>
      </c>
      <c r="C1541" s="3" t="s">
        <v>1676</v>
      </c>
      <c r="D1541" s="3" t="s">
        <v>1606</v>
      </c>
      <c r="E1541" s="3" t="str">
        <v>Cureglia</v>
      </c>
      <c r="G1541" s="18">
        <v>4853</v>
      </c>
      <c r="H1541" s="18" t="s">
        <v>4545</v>
      </c>
    </row>
    <row r="1542" spans="1:8" x14ac:dyDescent="0.2">
      <c r="A1542" s="3">
        <v>4654</v>
      </c>
      <c r="B1542" s="3" t="s">
        <v>1677</v>
      </c>
      <c r="C1542" s="3" t="s">
        <v>1677</v>
      </c>
      <c r="D1542" s="3" t="s">
        <v>1606</v>
      </c>
      <c r="E1542" s="3" t="str">
        <v>Curio</v>
      </c>
      <c r="G1542" s="18">
        <v>4856</v>
      </c>
      <c r="H1542" s="18" t="s">
        <v>4545</v>
      </c>
    </row>
    <row r="1543" spans="1:8" x14ac:dyDescent="0.2">
      <c r="A1543" s="3">
        <v>5013</v>
      </c>
      <c r="B1543" s="3" t="s">
        <v>1678</v>
      </c>
      <c r="C1543" s="3" t="s">
        <v>1678</v>
      </c>
      <c r="D1543" s="3" t="s">
        <v>1606</v>
      </c>
      <c r="E1543" s="3" t="str">
        <v>Grancia</v>
      </c>
      <c r="G1543" s="18">
        <v>4900</v>
      </c>
      <c r="H1543" s="18" t="s">
        <v>4545</v>
      </c>
    </row>
    <row r="1544" spans="1:8" x14ac:dyDescent="0.2">
      <c r="A1544" s="3">
        <v>4653</v>
      </c>
      <c r="B1544" s="3" t="s">
        <v>1679</v>
      </c>
      <c r="C1544" s="3" t="s">
        <v>1679</v>
      </c>
      <c r="D1544" s="3" t="s">
        <v>1606</v>
      </c>
      <c r="E1544" s="3" t="str">
        <v>Gravesano</v>
      </c>
      <c r="G1544" s="18">
        <v>4911</v>
      </c>
      <c r="H1544" s="18" t="s">
        <v>4545</v>
      </c>
    </row>
    <row r="1545" spans="1:8" x14ac:dyDescent="0.2">
      <c r="A1545" s="3">
        <v>4655</v>
      </c>
      <c r="B1545" s="3" t="s">
        <v>1680</v>
      </c>
      <c r="C1545" s="3" t="s">
        <v>1680</v>
      </c>
      <c r="D1545" s="3" t="s">
        <v>1606</v>
      </c>
      <c r="E1545" s="3" t="str">
        <v>Lamone</v>
      </c>
      <c r="G1545" s="18">
        <v>4912</v>
      </c>
      <c r="H1545" s="18" t="s">
        <v>4545</v>
      </c>
    </row>
    <row r="1546" spans="1:8" x14ac:dyDescent="0.2">
      <c r="A1546" s="3">
        <v>4655</v>
      </c>
      <c r="B1546" s="3" t="s">
        <v>1681</v>
      </c>
      <c r="C1546" s="3" t="s">
        <v>1680</v>
      </c>
      <c r="D1546" s="3" t="s">
        <v>1606</v>
      </c>
      <c r="E1546" s="3" t="str">
        <v>Lugano</v>
      </c>
      <c r="G1546" s="18">
        <v>4913</v>
      </c>
      <c r="H1546" s="18" t="s">
        <v>4545</v>
      </c>
    </row>
    <row r="1547" spans="1:8" x14ac:dyDescent="0.2">
      <c r="A1547" s="3">
        <v>4632</v>
      </c>
      <c r="B1547" s="3" t="s">
        <v>1682</v>
      </c>
      <c r="C1547" s="3" t="s">
        <v>1682</v>
      </c>
      <c r="D1547" s="3" t="s">
        <v>1606</v>
      </c>
      <c r="E1547" s="3" t="str">
        <v>Magliaso</v>
      </c>
      <c r="G1547" s="18">
        <v>4914</v>
      </c>
      <c r="H1547" s="18" t="s">
        <v>4545</v>
      </c>
    </row>
    <row r="1548" spans="1:8" x14ac:dyDescent="0.2">
      <c r="A1548" s="3">
        <v>4652</v>
      </c>
      <c r="B1548" s="3" t="s">
        <v>1683</v>
      </c>
      <c r="C1548" s="3" t="s">
        <v>1683</v>
      </c>
      <c r="D1548" s="3" t="s">
        <v>1606</v>
      </c>
      <c r="E1548" s="3" t="str">
        <v>Manno</v>
      </c>
      <c r="G1548" s="18">
        <v>4915</v>
      </c>
      <c r="H1548" s="18" t="s">
        <v>4545</v>
      </c>
    </row>
    <row r="1549" spans="1:8" x14ac:dyDescent="0.2">
      <c r="A1549" s="3">
        <v>4634</v>
      </c>
      <c r="B1549" s="3" t="s">
        <v>1684</v>
      </c>
      <c r="C1549" s="3" t="s">
        <v>1685</v>
      </c>
      <c r="D1549" s="3" t="s">
        <v>1606</v>
      </c>
      <c r="E1549" s="3" t="str">
        <v>Massagno</v>
      </c>
      <c r="G1549" s="18">
        <v>4916</v>
      </c>
      <c r="H1549" s="18" t="s">
        <v>4545</v>
      </c>
    </row>
    <row r="1550" spans="1:8" x14ac:dyDescent="0.2">
      <c r="A1550" s="3">
        <v>5015</v>
      </c>
      <c r="B1550" s="3" t="s">
        <v>1686</v>
      </c>
      <c r="C1550" s="3" t="s">
        <v>1687</v>
      </c>
      <c r="D1550" s="3" t="s">
        <v>1606</v>
      </c>
      <c r="E1550" s="3" t="str">
        <v>Melide</v>
      </c>
      <c r="G1550" s="18">
        <v>4917</v>
      </c>
      <c r="H1550" s="18" t="s">
        <v>4545</v>
      </c>
    </row>
    <row r="1551" spans="1:8" x14ac:dyDescent="0.2">
      <c r="A1551" s="3">
        <v>4556</v>
      </c>
      <c r="B1551" s="3" t="s">
        <v>1688</v>
      </c>
      <c r="C1551" s="3" t="s">
        <v>1689</v>
      </c>
      <c r="D1551" s="3" t="s">
        <v>1606</v>
      </c>
      <c r="E1551" s="3" t="str">
        <v>Mezzovico-Vira</v>
      </c>
      <c r="G1551" s="18">
        <v>4919</v>
      </c>
      <c r="H1551" s="18" t="s">
        <v>4545</v>
      </c>
    </row>
    <row r="1552" spans="1:8" x14ac:dyDescent="0.2">
      <c r="A1552" s="3">
        <v>4556</v>
      </c>
      <c r="B1552" s="3" t="s">
        <v>1690</v>
      </c>
      <c r="C1552" s="3" t="s">
        <v>1689</v>
      </c>
      <c r="D1552" s="3" t="s">
        <v>1606</v>
      </c>
      <c r="E1552" s="3" t="str">
        <v>Miglieglia</v>
      </c>
      <c r="G1552" s="18">
        <v>4922</v>
      </c>
      <c r="H1552" s="18" t="s">
        <v>4545</v>
      </c>
    </row>
    <row r="1553" spans="1:8" x14ac:dyDescent="0.2">
      <c r="A1553" s="3">
        <v>4556</v>
      </c>
      <c r="B1553" s="3" t="s">
        <v>1691</v>
      </c>
      <c r="C1553" s="3" t="s">
        <v>1689</v>
      </c>
      <c r="D1553" s="3" t="s">
        <v>1606</v>
      </c>
      <c r="E1553" s="3" t="str">
        <v>Morcote</v>
      </c>
      <c r="G1553" s="18">
        <v>4923</v>
      </c>
      <c r="H1553" s="18" t="s">
        <v>4545</v>
      </c>
    </row>
    <row r="1554" spans="1:8" x14ac:dyDescent="0.2">
      <c r="A1554" s="3">
        <v>4562</v>
      </c>
      <c r="B1554" s="3" t="s">
        <v>1692</v>
      </c>
      <c r="C1554" s="3" t="s">
        <v>1692</v>
      </c>
      <c r="D1554" s="3" t="s">
        <v>1606</v>
      </c>
      <c r="E1554" s="3" t="str">
        <v>Muzzano</v>
      </c>
      <c r="G1554" s="18">
        <v>4924</v>
      </c>
      <c r="H1554" s="18" t="s">
        <v>4545</v>
      </c>
    </row>
    <row r="1555" spans="1:8" x14ac:dyDescent="0.2">
      <c r="A1555" s="3">
        <v>4556</v>
      </c>
      <c r="B1555" s="3" t="s">
        <v>1693</v>
      </c>
      <c r="C1555" s="3" t="s">
        <v>1693</v>
      </c>
      <c r="D1555" s="3" t="s">
        <v>1606</v>
      </c>
      <c r="E1555" s="3" t="str">
        <v>Neggio</v>
      </c>
      <c r="G1555" s="18">
        <v>4932</v>
      </c>
      <c r="H1555" s="18" t="s">
        <v>4545</v>
      </c>
    </row>
    <row r="1556" spans="1:8" x14ac:dyDescent="0.2">
      <c r="A1556" s="3">
        <v>4543</v>
      </c>
      <c r="B1556" s="3" t="s">
        <v>1694</v>
      </c>
      <c r="C1556" s="3" t="s">
        <v>1694</v>
      </c>
      <c r="D1556" s="3" t="s">
        <v>1606</v>
      </c>
      <c r="E1556" s="3" t="str">
        <v>Novaggio</v>
      </c>
      <c r="G1556" s="18">
        <v>4933</v>
      </c>
      <c r="H1556" s="18" t="s">
        <v>4545</v>
      </c>
    </row>
    <row r="1557" spans="1:8" x14ac:dyDescent="0.2">
      <c r="A1557" s="3">
        <v>4552</v>
      </c>
      <c r="B1557" s="3" t="s">
        <v>1695</v>
      </c>
      <c r="C1557" s="3" t="s">
        <v>1695</v>
      </c>
      <c r="D1557" s="3" t="s">
        <v>1606</v>
      </c>
      <c r="E1557" s="3" t="str">
        <v>Origlio</v>
      </c>
      <c r="G1557" s="18">
        <v>4934</v>
      </c>
      <c r="H1557" s="18" t="s">
        <v>4545</v>
      </c>
    </row>
    <row r="1558" spans="1:8" x14ac:dyDescent="0.2">
      <c r="A1558" s="3">
        <v>4554</v>
      </c>
      <c r="B1558" s="3" t="s">
        <v>1696</v>
      </c>
      <c r="C1558" s="3" t="s">
        <v>1696</v>
      </c>
      <c r="D1558" s="3" t="s">
        <v>1606</v>
      </c>
      <c r="E1558" s="3" t="str">
        <v>Paradiso</v>
      </c>
      <c r="G1558" s="18">
        <v>4935</v>
      </c>
      <c r="H1558" s="18" t="s">
        <v>4545</v>
      </c>
    </row>
    <row r="1559" spans="1:8" x14ac:dyDescent="0.2">
      <c r="A1559" s="3">
        <v>4563</v>
      </c>
      <c r="B1559" s="3" t="s">
        <v>1697</v>
      </c>
      <c r="C1559" s="3" t="s">
        <v>1697</v>
      </c>
      <c r="D1559" s="3" t="s">
        <v>1606</v>
      </c>
      <c r="E1559" s="3" t="str">
        <v>Ponte Capriasca</v>
      </c>
      <c r="G1559" s="18">
        <v>4936</v>
      </c>
      <c r="H1559" s="18" t="s">
        <v>4545</v>
      </c>
    </row>
    <row r="1560" spans="1:8" x14ac:dyDescent="0.2">
      <c r="A1560" s="3">
        <v>4566</v>
      </c>
      <c r="B1560" s="3" t="s">
        <v>1698</v>
      </c>
      <c r="C1560" s="3" t="s">
        <v>1698</v>
      </c>
      <c r="D1560" s="3" t="s">
        <v>1606</v>
      </c>
      <c r="E1560" s="3" t="str">
        <v>Porza</v>
      </c>
      <c r="G1560" s="18">
        <v>4937</v>
      </c>
      <c r="H1560" s="18" t="s">
        <v>4545</v>
      </c>
    </row>
    <row r="1561" spans="1:8" x14ac:dyDescent="0.2">
      <c r="A1561" s="3">
        <v>4557</v>
      </c>
      <c r="B1561" s="3" t="s">
        <v>1699</v>
      </c>
      <c r="C1561" s="3" t="s">
        <v>1699</v>
      </c>
      <c r="D1561" s="3" t="s">
        <v>1606</v>
      </c>
      <c r="E1561" s="3" t="str">
        <v>Pura</v>
      </c>
      <c r="G1561" s="18">
        <v>4938</v>
      </c>
      <c r="H1561" s="18" t="s">
        <v>4545</v>
      </c>
    </row>
    <row r="1562" spans="1:8" x14ac:dyDescent="0.2">
      <c r="A1562" s="3">
        <v>4554</v>
      </c>
      <c r="B1562" s="3" t="s">
        <v>1700</v>
      </c>
      <c r="C1562" s="3" t="s">
        <v>1700</v>
      </c>
      <c r="D1562" s="3" t="s">
        <v>1606</v>
      </c>
      <c r="E1562" s="3" t="str">
        <v>Savosa</v>
      </c>
      <c r="G1562" s="18">
        <v>4942</v>
      </c>
      <c r="H1562" s="18" t="s">
        <v>4545</v>
      </c>
    </row>
    <row r="1563" spans="1:8" x14ac:dyDescent="0.2">
      <c r="A1563" s="3">
        <v>4566</v>
      </c>
      <c r="B1563" s="3" t="s">
        <v>1701</v>
      </c>
      <c r="C1563" s="3" t="s">
        <v>1701</v>
      </c>
      <c r="D1563" s="3" t="s">
        <v>1606</v>
      </c>
      <c r="E1563" s="3" t="str">
        <v>Sorengo</v>
      </c>
      <c r="G1563" s="18">
        <v>4943</v>
      </c>
      <c r="H1563" s="18" t="s">
        <v>4545</v>
      </c>
    </row>
    <row r="1564" spans="1:8" x14ac:dyDescent="0.2">
      <c r="A1564" s="3">
        <v>4573</v>
      </c>
      <c r="B1564" s="3" t="s">
        <v>1702</v>
      </c>
      <c r="C1564" s="3" t="s">
        <v>1702</v>
      </c>
      <c r="D1564" s="3" t="s">
        <v>1606</v>
      </c>
      <c r="E1564" s="3" t="str">
        <v>Capriasca</v>
      </c>
      <c r="G1564" s="18">
        <v>4944</v>
      </c>
      <c r="H1564" s="18" t="s">
        <v>4545</v>
      </c>
    </row>
    <row r="1565" spans="1:8" x14ac:dyDescent="0.2">
      <c r="A1565" s="3">
        <v>4542</v>
      </c>
      <c r="B1565" s="3" t="s">
        <v>1703</v>
      </c>
      <c r="C1565" s="3" t="s">
        <v>1703</v>
      </c>
      <c r="D1565" s="3" t="s">
        <v>1606</v>
      </c>
      <c r="E1565" s="3" t="str">
        <v>Torricella-Taverne</v>
      </c>
      <c r="G1565" s="18">
        <v>4950</v>
      </c>
      <c r="H1565" s="18" t="s">
        <v>4545</v>
      </c>
    </row>
    <row r="1566" spans="1:8" x14ac:dyDescent="0.2">
      <c r="A1566" s="3">
        <v>4564</v>
      </c>
      <c r="B1566" s="3" t="s">
        <v>1704</v>
      </c>
      <c r="C1566" s="3" t="s">
        <v>1704</v>
      </c>
      <c r="D1566" s="3" t="s">
        <v>1606</v>
      </c>
      <c r="E1566" s="3" t="str">
        <v>Vernate</v>
      </c>
      <c r="G1566" s="18">
        <v>4952</v>
      </c>
      <c r="H1566" s="18" t="s">
        <v>4545</v>
      </c>
    </row>
    <row r="1567" spans="1:8" x14ac:dyDescent="0.2">
      <c r="A1567" s="3">
        <v>4566</v>
      </c>
      <c r="B1567" s="3" t="s">
        <v>1705</v>
      </c>
      <c r="C1567" s="3" t="s">
        <v>1705</v>
      </c>
      <c r="D1567" s="3" t="s">
        <v>1606</v>
      </c>
      <c r="E1567" s="3" t="str">
        <v>Vezia</v>
      </c>
      <c r="G1567" s="18">
        <v>4953</v>
      </c>
      <c r="H1567" s="18" t="s">
        <v>4545</v>
      </c>
    </row>
    <row r="1568" spans="1:8" x14ac:dyDescent="0.2">
      <c r="A1568" s="3">
        <v>4565</v>
      </c>
      <c r="B1568" s="3" t="s">
        <v>1706</v>
      </c>
      <c r="C1568" s="3" t="s">
        <v>1706</v>
      </c>
      <c r="D1568" s="3" t="s">
        <v>1606</v>
      </c>
      <c r="E1568" s="3" t="str">
        <v>Vico Morcote</v>
      </c>
      <c r="G1568" s="18">
        <v>4954</v>
      </c>
      <c r="H1568" s="18" t="s">
        <v>4545</v>
      </c>
    </row>
    <row r="1569" spans="1:8" x14ac:dyDescent="0.2">
      <c r="A1569" s="3">
        <v>4553</v>
      </c>
      <c r="B1569" s="3" t="s">
        <v>1707</v>
      </c>
      <c r="C1569" s="3" t="s">
        <v>1707</v>
      </c>
      <c r="D1569" s="3" t="s">
        <v>1606</v>
      </c>
      <c r="E1569" s="3" t="str">
        <v>Collina d'Oro</v>
      </c>
      <c r="G1569" s="18">
        <v>4955</v>
      </c>
      <c r="H1569" s="18" t="s">
        <v>4545</v>
      </c>
    </row>
    <row r="1570" spans="1:8" x14ac:dyDescent="0.2">
      <c r="A1570" s="3">
        <v>4528</v>
      </c>
      <c r="B1570" s="3" t="s">
        <v>1708</v>
      </c>
      <c r="C1570" s="3" t="s">
        <v>1708</v>
      </c>
      <c r="D1570" s="3" t="s">
        <v>1606</v>
      </c>
      <c r="E1570" s="3" t="str">
        <v>Alto Malcantone</v>
      </c>
      <c r="G1570" s="18">
        <v>5000</v>
      </c>
      <c r="H1570" s="18" t="s">
        <v>4549</v>
      </c>
    </row>
    <row r="1571" spans="1:8" x14ac:dyDescent="0.2">
      <c r="A1571" s="3">
        <v>4558</v>
      </c>
      <c r="B1571" s="3" t="s">
        <v>1709</v>
      </c>
      <c r="C1571" s="3" t="s">
        <v>1710</v>
      </c>
      <c r="D1571" s="3" t="s">
        <v>1606</v>
      </c>
      <c r="E1571" s="3" t="str">
        <v>Monteceneri</v>
      </c>
      <c r="G1571" s="18">
        <v>5004</v>
      </c>
      <c r="H1571" s="18" t="s">
        <v>4549</v>
      </c>
    </row>
    <row r="1572" spans="1:8" x14ac:dyDescent="0.2">
      <c r="A1572" s="3">
        <v>4558</v>
      </c>
      <c r="B1572" s="3" t="s">
        <v>1711</v>
      </c>
      <c r="C1572" s="3" t="s">
        <v>1710</v>
      </c>
      <c r="D1572" s="3" t="s">
        <v>1606</v>
      </c>
      <c r="E1572" s="3" t="str">
        <v>Tresa</v>
      </c>
      <c r="G1572" s="18">
        <v>5012</v>
      </c>
      <c r="H1572" s="18" t="s">
        <v>4549</v>
      </c>
    </row>
    <row r="1573" spans="1:8" x14ac:dyDescent="0.2">
      <c r="A1573" s="3">
        <v>4558</v>
      </c>
      <c r="B1573" s="3" t="s">
        <v>1712</v>
      </c>
      <c r="C1573" s="3" t="s">
        <v>1710</v>
      </c>
      <c r="D1573" s="3" t="s">
        <v>1606</v>
      </c>
      <c r="E1573" s="3" t="str">
        <v>Val Mara</v>
      </c>
      <c r="G1573" s="18">
        <v>5013</v>
      </c>
      <c r="H1573" s="18" t="s">
        <v>4549</v>
      </c>
    </row>
    <row r="1574" spans="1:8" x14ac:dyDescent="0.2">
      <c r="A1574" s="3">
        <v>4524</v>
      </c>
      <c r="B1574" s="3" t="s">
        <v>1713</v>
      </c>
      <c r="C1574" s="3" t="s">
        <v>1714</v>
      </c>
      <c r="D1574" s="3" t="s">
        <v>1606</v>
      </c>
      <c r="E1574" s="3" t="str">
        <v>Balerna</v>
      </c>
      <c r="G1574" s="18">
        <v>5014</v>
      </c>
      <c r="H1574" s="18" t="s">
        <v>4549</v>
      </c>
    </row>
    <row r="1575" spans="1:8" x14ac:dyDescent="0.2">
      <c r="A1575" s="3">
        <v>4524</v>
      </c>
      <c r="B1575" s="3" t="s">
        <v>1715</v>
      </c>
      <c r="C1575" s="3" t="s">
        <v>1714</v>
      </c>
      <c r="D1575" s="3" t="s">
        <v>1606</v>
      </c>
      <c r="E1575" s="3" t="str">
        <v>Castel San Pietro</v>
      </c>
      <c r="G1575" s="18">
        <v>5015</v>
      </c>
      <c r="H1575" s="18" t="s">
        <v>4549</v>
      </c>
    </row>
    <row r="1576" spans="1:8" x14ac:dyDescent="0.2">
      <c r="A1576" s="3">
        <v>4525</v>
      </c>
      <c r="B1576" s="3" t="s">
        <v>1716</v>
      </c>
      <c r="C1576" s="3" t="s">
        <v>1714</v>
      </c>
      <c r="D1576" s="3" t="s">
        <v>1606</v>
      </c>
      <c r="E1576" s="3" t="str">
        <v>Chiasso</v>
      </c>
      <c r="G1576" s="18">
        <v>5017</v>
      </c>
      <c r="H1576" s="18" t="s">
        <v>4542</v>
      </c>
    </row>
    <row r="1577" spans="1:8" x14ac:dyDescent="0.2">
      <c r="A1577" s="3">
        <v>4512</v>
      </c>
      <c r="B1577" s="3" t="s">
        <v>1717</v>
      </c>
      <c r="C1577" s="3" t="s">
        <v>1717</v>
      </c>
      <c r="D1577" s="3" t="s">
        <v>1606</v>
      </c>
      <c r="E1577" s="3" t="str">
        <v>Coldrerio</v>
      </c>
      <c r="G1577" s="18">
        <v>5018</v>
      </c>
      <c r="H1577" s="18" t="s">
        <v>4549</v>
      </c>
    </row>
    <row r="1578" spans="1:8" x14ac:dyDescent="0.2">
      <c r="A1578" s="3">
        <v>2544</v>
      </c>
      <c r="B1578" s="3" t="s">
        <v>1718</v>
      </c>
      <c r="C1578" s="3" t="s">
        <v>1718</v>
      </c>
      <c r="D1578" s="3" t="s">
        <v>1606</v>
      </c>
      <c r="E1578" s="3" t="str">
        <v>Mendrisio</v>
      </c>
      <c r="G1578" s="18">
        <v>5022</v>
      </c>
      <c r="H1578" s="18" t="s">
        <v>4549</v>
      </c>
    </row>
    <row r="1579" spans="1:8" x14ac:dyDescent="0.2">
      <c r="A1579" s="3">
        <v>4532</v>
      </c>
      <c r="B1579" s="3" t="s">
        <v>1719</v>
      </c>
      <c r="C1579" s="3" t="s">
        <v>1720</v>
      </c>
      <c r="D1579" s="3" t="s">
        <v>1606</v>
      </c>
      <c r="E1579" s="3" t="str">
        <v>Morbio Inferiore</v>
      </c>
      <c r="G1579" s="18">
        <v>5023</v>
      </c>
      <c r="H1579" s="18" t="s">
        <v>4549</v>
      </c>
    </row>
    <row r="1580" spans="1:8" x14ac:dyDescent="0.2">
      <c r="A1580" s="3">
        <v>4534</v>
      </c>
      <c r="B1580" s="3" t="s">
        <v>1721</v>
      </c>
      <c r="C1580" s="3" t="s">
        <v>1721</v>
      </c>
      <c r="D1580" s="3" t="s">
        <v>1606</v>
      </c>
      <c r="E1580" s="3" t="str">
        <v>Novazzano</v>
      </c>
      <c r="G1580" s="18">
        <v>5024</v>
      </c>
      <c r="H1580" s="18" t="s">
        <v>4549</v>
      </c>
    </row>
    <row r="1581" spans="1:8" x14ac:dyDescent="0.2">
      <c r="A1581" s="3">
        <v>2540</v>
      </c>
      <c r="B1581" s="3" t="s">
        <v>1722</v>
      </c>
      <c r="C1581" s="3" t="s">
        <v>1722</v>
      </c>
      <c r="D1581" s="3" t="s">
        <v>1606</v>
      </c>
      <c r="E1581" s="3" t="str">
        <v>Riva San Vitale</v>
      </c>
      <c r="G1581" s="18">
        <v>5025</v>
      </c>
      <c r="H1581" s="18" t="s">
        <v>4542</v>
      </c>
    </row>
    <row r="1582" spans="1:8" x14ac:dyDescent="0.2">
      <c r="A1582" s="3">
        <v>4524</v>
      </c>
      <c r="B1582" s="3" t="s">
        <v>1723</v>
      </c>
      <c r="C1582" s="3" t="s">
        <v>1723</v>
      </c>
      <c r="D1582" s="3" t="s">
        <v>1606</v>
      </c>
      <c r="E1582" s="3" t="str">
        <v>Stabio</v>
      </c>
      <c r="G1582" s="18">
        <v>5026</v>
      </c>
      <c r="H1582" s="18" t="s">
        <v>4542</v>
      </c>
    </row>
    <row r="1583" spans="1:8" x14ac:dyDescent="0.2">
      <c r="A1583" s="3">
        <v>4535</v>
      </c>
      <c r="B1583" s="3" t="s">
        <v>1724</v>
      </c>
      <c r="C1583" s="3" t="s">
        <v>1724</v>
      </c>
      <c r="D1583" s="3" t="s">
        <v>1606</v>
      </c>
      <c r="E1583" s="3" t="str">
        <v>Vacallo</v>
      </c>
      <c r="G1583" s="18">
        <v>5027</v>
      </c>
      <c r="H1583" s="18" t="s">
        <v>4542</v>
      </c>
    </row>
    <row r="1584" spans="1:8" x14ac:dyDescent="0.2">
      <c r="A1584" s="3">
        <v>4535</v>
      </c>
      <c r="B1584" s="3" t="s">
        <v>1725</v>
      </c>
      <c r="C1584" s="3" t="s">
        <v>1725</v>
      </c>
      <c r="D1584" s="3" t="s">
        <v>1606</v>
      </c>
      <c r="E1584" s="3" t="str">
        <v>Breggia</v>
      </c>
      <c r="G1584" s="18">
        <v>5028</v>
      </c>
      <c r="H1584" s="18" t="s">
        <v>4542</v>
      </c>
    </row>
    <row r="1585" spans="1:8" x14ac:dyDescent="0.2">
      <c r="A1585" s="3">
        <v>4513</v>
      </c>
      <c r="B1585" s="3" t="s">
        <v>1726</v>
      </c>
      <c r="C1585" s="3" t="s">
        <v>1726</v>
      </c>
      <c r="D1585" s="3" t="s">
        <v>1606</v>
      </c>
      <c r="E1585" s="3" t="str">
        <v>Biasca</v>
      </c>
      <c r="G1585" s="18">
        <v>5032</v>
      </c>
      <c r="H1585" s="18" t="s">
        <v>4549</v>
      </c>
    </row>
    <row r="1586" spans="1:8" x14ac:dyDescent="0.2">
      <c r="A1586" s="3">
        <v>4514</v>
      </c>
      <c r="B1586" s="3" t="s">
        <v>1727</v>
      </c>
      <c r="C1586" s="3" t="s">
        <v>1727</v>
      </c>
      <c r="D1586" s="3" t="s">
        <v>1606</v>
      </c>
      <c r="E1586" s="3" t="str">
        <v>Riviera</v>
      </c>
      <c r="G1586" s="18">
        <v>5033</v>
      </c>
      <c r="H1586" s="18" t="s">
        <v>4549</v>
      </c>
    </row>
    <row r="1587" spans="1:8" x14ac:dyDescent="0.2">
      <c r="A1587" s="3">
        <v>4515</v>
      </c>
      <c r="B1587" s="3" t="s">
        <v>1728</v>
      </c>
      <c r="C1587" s="3" t="s">
        <v>1729</v>
      </c>
      <c r="D1587" s="3" t="s">
        <v>1606</v>
      </c>
      <c r="E1587" s="3" t="str">
        <v>Bosco/Gurin</v>
      </c>
      <c r="G1587" s="18">
        <v>5034</v>
      </c>
      <c r="H1587" s="18" t="s">
        <v>4549</v>
      </c>
    </row>
    <row r="1588" spans="1:8" x14ac:dyDescent="0.2">
      <c r="A1588" s="3">
        <v>4515</v>
      </c>
      <c r="B1588" s="3" t="s">
        <v>1730</v>
      </c>
      <c r="C1588" s="3" t="s">
        <v>1729</v>
      </c>
      <c r="D1588" s="3" t="s">
        <v>1606</v>
      </c>
      <c r="E1588" s="3" t="str">
        <v>Campo (Vallemaggia)</v>
      </c>
      <c r="G1588" s="18">
        <v>5035</v>
      </c>
      <c r="H1588" s="18" t="s">
        <v>4549</v>
      </c>
    </row>
    <row r="1589" spans="1:8" x14ac:dyDescent="0.2">
      <c r="A1589" s="3">
        <v>4523</v>
      </c>
      <c r="B1589" s="3" t="s">
        <v>1731</v>
      </c>
      <c r="C1589" s="3" t="s">
        <v>1732</v>
      </c>
      <c r="D1589" s="3" t="s">
        <v>1606</v>
      </c>
      <c r="E1589" s="3" t="str">
        <v>Cerentino</v>
      </c>
      <c r="G1589" s="18">
        <v>5036</v>
      </c>
      <c r="H1589" s="18" t="s">
        <v>4549</v>
      </c>
    </row>
    <row r="1590" spans="1:8" x14ac:dyDescent="0.2">
      <c r="A1590" s="3">
        <v>4533</v>
      </c>
      <c r="B1590" s="3" t="s">
        <v>1732</v>
      </c>
      <c r="C1590" s="3" t="s">
        <v>1732</v>
      </c>
      <c r="D1590" s="3" t="s">
        <v>1606</v>
      </c>
      <c r="E1590" s="3" t="str">
        <v>Cevio</v>
      </c>
      <c r="G1590" s="18">
        <v>5037</v>
      </c>
      <c r="H1590" s="18" t="s">
        <v>4549</v>
      </c>
    </row>
    <row r="1591" spans="1:8" x14ac:dyDescent="0.2">
      <c r="A1591" s="3">
        <v>4522</v>
      </c>
      <c r="B1591" s="3" t="s">
        <v>1733</v>
      </c>
      <c r="C1591" s="3" t="s">
        <v>1733</v>
      </c>
      <c r="D1591" s="3" t="s">
        <v>1606</v>
      </c>
      <c r="E1591" s="3" t="str">
        <v>Linescio</v>
      </c>
      <c r="G1591" s="18">
        <v>5040</v>
      </c>
      <c r="H1591" s="18" t="s">
        <v>4549</v>
      </c>
    </row>
    <row r="1592" spans="1:8" x14ac:dyDescent="0.2">
      <c r="A1592" s="3">
        <v>2545</v>
      </c>
      <c r="B1592" s="3" t="s">
        <v>1734</v>
      </c>
      <c r="C1592" s="3" t="s">
        <v>1734</v>
      </c>
      <c r="D1592" s="3" t="s">
        <v>1606</v>
      </c>
      <c r="E1592" s="3" t="str">
        <v>Maggia</v>
      </c>
      <c r="G1592" s="18">
        <v>5042</v>
      </c>
      <c r="H1592" s="18" t="s">
        <v>4549</v>
      </c>
    </row>
    <row r="1593" spans="1:8" x14ac:dyDescent="0.2">
      <c r="A1593" s="3">
        <v>4618</v>
      </c>
      <c r="B1593" s="3" t="s">
        <v>1735</v>
      </c>
      <c r="C1593" s="3" t="s">
        <v>1735</v>
      </c>
      <c r="D1593" s="3" t="s">
        <v>1606</v>
      </c>
      <c r="E1593" s="3" t="str">
        <v>Lavizzara</v>
      </c>
      <c r="G1593" s="18">
        <v>5043</v>
      </c>
      <c r="H1593" s="18" t="s">
        <v>4549</v>
      </c>
    </row>
    <row r="1594" spans="1:8" x14ac:dyDescent="0.2">
      <c r="A1594" s="3">
        <v>4658</v>
      </c>
      <c r="B1594" s="3" t="s">
        <v>1736</v>
      </c>
      <c r="C1594" s="3" t="s">
        <v>1737</v>
      </c>
      <c r="D1594" s="3" t="s">
        <v>1606</v>
      </c>
      <c r="E1594" s="3" t="str">
        <v>Avegno Gordevio</v>
      </c>
      <c r="G1594" s="18">
        <v>5044</v>
      </c>
      <c r="H1594" s="18" t="s">
        <v>4549</v>
      </c>
    </row>
    <row r="1595" spans="1:8" x14ac:dyDescent="0.2">
      <c r="A1595" s="3">
        <v>4657</v>
      </c>
      <c r="B1595" s="3" t="s">
        <v>1738</v>
      </c>
      <c r="C1595" s="3" t="s">
        <v>1738</v>
      </c>
      <c r="D1595" s="3" t="s">
        <v>1606</v>
      </c>
      <c r="E1595" s="3" t="str">
        <v>Comunanza Cadenazzo/Monteceneri</v>
      </c>
      <c r="G1595" s="18">
        <v>5046</v>
      </c>
      <c r="H1595" s="18" t="s">
        <v>4549</v>
      </c>
    </row>
    <row r="1596" spans="1:8" x14ac:dyDescent="0.2">
      <c r="A1596" s="3">
        <v>5012</v>
      </c>
      <c r="B1596" s="3" t="s">
        <v>1739</v>
      </c>
      <c r="C1596" s="3" t="s">
        <v>1740</v>
      </c>
      <c r="D1596" s="3" t="s">
        <v>1606</v>
      </c>
      <c r="E1596" s="3" t="str">
        <v>Terre di Pedemonte</v>
      </c>
      <c r="G1596" s="18">
        <v>5053</v>
      </c>
      <c r="H1596" s="18" t="s">
        <v>4549</v>
      </c>
    </row>
    <row r="1597" spans="1:8" x14ac:dyDescent="0.2">
      <c r="A1597" s="3">
        <v>5012</v>
      </c>
      <c r="B1597" s="3" t="s">
        <v>1741</v>
      </c>
      <c r="C1597" s="3" t="s">
        <v>1740</v>
      </c>
      <c r="D1597" s="3" t="s">
        <v>1606</v>
      </c>
      <c r="E1597" s="3" t="str">
        <v>Centovalli</v>
      </c>
      <c r="G1597" s="18">
        <v>5054</v>
      </c>
      <c r="H1597" s="18" t="s">
        <v>4549</v>
      </c>
    </row>
    <row r="1598" spans="1:8" x14ac:dyDescent="0.2">
      <c r="A1598" s="3">
        <v>4629</v>
      </c>
      <c r="B1598" s="3" t="s">
        <v>1742</v>
      </c>
      <c r="C1598" s="3" t="s">
        <v>1742</v>
      </c>
      <c r="D1598" s="3" t="s">
        <v>1606</v>
      </c>
      <c r="E1598" s="3" t="str">
        <v>Gambarogno</v>
      </c>
      <c r="G1598" s="18">
        <v>5056</v>
      </c>
      <c r="H1598" s="18" t="s">
        <v>4549</v>
      </c>
    </row>
    <row r="1599" spans="1:8" x14ac:dyDescent="0.2">
      <c r="A1599" s="3">
        <v>5014</v>
      </c>
      <c r="B1599" s="3" t="s">
        <v>1743</v>
      </c>
      <c r="C1599" s="3" t="s">
        <v>1743</v>
      </c>
      <c r="D1599" s="3" t="s">
        <v>1606</v>
      </c>
      <c r="E1599" s="3" t="str">
        <v>Verzasca</v>
      </c>
      <c r="G1599" s="18">
        <v>5057</v>
      </c>
      <c r="H1599" s="18" t="s">
        <v>4549</v>
      </c>
    </row>
    <row r="1600" spans="1:8" x14ac:dyDescent="0.2">
      <c r="A1600" s="3">
        <v>4617</v>
      </c>
      <c r="B1600" s="3" t="s">
        <v>1744</v>
      </c>
      <c r="C1600" s="3" t="s">
        <v>1744</v>
      </c>
      <c r="D1600" s="3" t="s">
        <v>1606</v>
      </c>
      <c r="E1600" s="3" t="str">
        <v>Aigle</v>
      </c>
      <c r="G1600" s="18">
        <v>5058</v>
      </c>
      <c r="H1600" s="18" t="s">
        <v>4549</v>
      </c>
    </row>
    <row r="1601" spans="1:8" x14ac:dyDescent="0.2">
      <c r="A1601" s="3">
        <v>4614</v>
      </c>
      <c r="B1601" s="3" t="s">
        <v>1745</v>
      </c>
      <c r="C1601" s="3" t="s">
        <v>1745</v>
      </c>
      <c r="D1601" s="3" t="s">
        <v>1606</v>
      </c>
      <c r="E1601" s="3" t="str">
        <v>Bex</v>
      </c>
      <c r="G1601" s="18">
        <v>5062</v>
      </c>
      <c r="H1601" s="18" t="s">
        <v>4542</v>
      </c>
    </row>
    <row r="1602" spans="1:8" x14ac:dyDescent="0.2">
      <c r="A1602" s="3">
        <v>4615</v>
      </c>
      <c r="B1602" s="3" t="s">
        <v>1746</v>
      </c>
      <c r="C1602" s="3" t="s">
        <v>1745</v>
      </c>
      <c r="D1602" s="3" t="s">
        <v>1606</v>
      </c>
      <c r="E1602" s="3" t="str">
        <v>Chessel</v>
      </c>
      <c r="G1602" s="18">
        <v>5063</v>
      </c>
      <c r="H1602" s="18" t="s">
        <v>4542</v>
      </c>
    </row>
    <row r="1603" spans="1:8" x14ac:dyDescent="0.2">
      <c r="A1603" s="3">
        <v>4616</v>
      </c>
      <c r="B1603" s="3" t="s">
        <v>1747</v>
      </c>
      <c r="C1603" s="3" t="s">
        <v>1748</v>
      </c>
      <c r="D1603" s="3" t="s">
        <v>1606</v>
      </c>
      <c r="E1603" s="3" t="str">
        <v>Corbeyrier</v>
      </c>
      <c r="G1603" s="18">
        <v>5064</v>
      </c>
      <c r="H1603" s="18" t="s">
        <v>4542</v>
      </c>
    </row>
    <row r="1604" spans="1:8" x14ac:dyDescent="0.2">
      <c r="A1604" s="3">
        <v>4600</v>
      </c>
      <c r="B1604" s="3" t="s">
        <v>1749</v>
      </c>
      <c r="C1604" s="3" t="s">
        <v>1749</v>
      </c>
      <c r="D1604" s="3" t="s">
        <v>1606</v>
      </c>
      <c r="E1604" s="3" t="str">
        <v>Gryon</v>
      </c>
      <c r="G1604" s="18">
        <v>5070</v>
      </c>
      <c r="H1604" s="18" t="s">
        <v>4542</v>
      </c>
    </row>
    <row r="1605" spans="1:8" x14ac:dyDescent="0.2">
      <c r="A1605" s="3">
        <v>4613</v>
      </c>
      <c r="B1605" s="3" t="s">
        <v>1750</v>
      </c>
      <c r="C1605" s="3" t="s">
        <v>1751</v>
      </c>
      <c r="D1605" s="3" t="s">
        <v>1606</v>
      </c>
      <c r="E1605" s="3" t="str">
        <v>Lavey-Morcles</v>
      </c>
      <c r="G1605" s="18">
        <v>5072</v>
      </c>
      <c r="H1605" s="18" t="s">
        <v>4542</v>
      </c>
    </row>
    <row r="1606" spans="1:8" x14ac:dyDescent="0.2">
      <c r="A1606" s="3">
        <v>5012</v>
      </c>
      <c r="B1606" s="3" t="s">
        <v>1752</v>
      </c>
      <c r="C1606" s="3" t="s">
        <v>1752</v>
      </c>
      <c r="D1606" s="3" t="s">
        <v>1606</v>
      </c>
      <c r="E1606" s="3" t="str">
        <v>Leysin</v>
      </c>
      <c r="G1606" s="18">
        <v>5073</v>
      </c>
      <c r="H1606" s="18" t="s">
        <v>4542</v>
      </c>
    </row>
    <row r="1607" spans="1:8" x14ac:dyDescent="0.2">
      <c r="A1607" s="3">
        <v>4656</v>
      </c>
      <c r="B1607" s="3" t="s">
        <v>1753</v>
      </c>
      <c r="C1607" s="3" t="s">
        <v>1753</v>
      </c>
      <c r="D1607" s="3" t="s">
        <v>1606</v>
      </c>
      <c r="E1607" s="3" t="str">
        <v>Noville</v>
      </c>
      <c r="G1607" s="18">
        <v>5074</v>
      </c>
      <c r="H1607" s="18" t="s">
        <v>4542</v>
      </c>
    </row>
    <row r="1608" spans="1:8" x14ac:dyDescent="0.2">
      <c r="A1608" s="3">
        <v>5746</v>
      </c>
      <c r="B1608" s="3" t="s">
        <v>1754</v>
      </c>
      <c r="C1608" s="3" t="s">
        <v>1755</v>
      </c>
      <c r="D1608" s="3" t="s">
        <v>1606</v>
      </c>
      <c r="E1608" s="3" t="str">
        <v>Ollon</v>
      </c>
      <c r="G1608" s="18">
        <v>5075</v>
      </c>
      <c r="H1608" s="18" t="s">
        <v>4542</v>
      </c>
    </row>
    <row r="1609" spans="1:8" x14ac:dyDescent="0.2">
      <c r="A1609" s="3">
        <v>4612</v>
      </c>
      <c r="B1609" s="3" t="s">
        <v>1756</v>
      </c>
      <c r="C1609" s="3" t="s">
        <v>1757</v>
      </c>
      <c r="D1609" s="3" t="s">
        <v>1606</v>
      </c>
      <c r="E1609" s="3" t="str">
        <v>Ormont-Dessous</v>
      </c>
      <c r="G1609" s="18">
        <v>5076</v>
      </c>
      <c r="H1609" s="18" t="s">
        <v>4542</v>
      </c>
    </row>
    <row r="1610" spans="1:8" x14ac:dyDescent="0.2">
      <c r="A1610" s="3">
        <v>4500</v>
      </c>
      <c r="B1610" s="3" t="s">
        <v>1758</v>
      </c>
      <c r="C1610" s="3" t="s">
        <v>1758</v>
      </c>
      <c r="D1610" s="3" t="s">
        <v>1606</v>
      </c>
      <c r="E1610" s="3" t="str">
        <v>Ormont-Dessus</v>
      </c>
      <c r="G1610" s="18">
        <v>5077</v>
      </c>
      <c r="H1610" s="18" t="s">
        <v>4542</v>
      </c>
    </row>
    <row r="1611" spans="1:8" x14ac:dyDescent="0.2">
      <c r="A1611" s="3">
        <v>4252</v>
      </c>
      <c r="B1611" s="3" t="s">
        <v>1759</v>
      </c>
      <c r="C1611" s="3" t="s">
        <v>1759</v>
      </c>
      <c r="D1611" s="3" t="s">
        <v>1606</v>
      </c>
      <c r="E1611" s="3" t="str">
        <v>Rennaz</v>
      </c>
      <c r="G1611" s="18">
        <v>5078</v>
      </c>
      <c r="H1611" s="18" t="s">
        <v>4542</v>
      </c>
    </row>
    <row r="1612" spans="1:8" x14ac:dyDescent="0.2">
      <c r="A1612" s="3">
        <v>4229</v>
      </c>
      <c r="B1612" s="3" t="s">
        <v>1760</v>
      </c>
      <c r="C1612" s="3" t="s">
        <v>1761</v>
      </c>
      <c r="D1612" s="3" t="s">
        <v>1606</v>
      </c>
      <c r="E1612" s="3" t="str">
        <v>Roche (VD)</v>
      </c>
      <c r="G1612" s="18">
        <v>5079</v>
      </c>
      <c r="H1612" s="18" t="s">
        <v>4542</v>
      </c>
    </row>
    <row r="1613" spans="1:8" x14ac:dyDescent="0.2">
      <c r="A1613" s="3">
        <v>4226</v>
      </c>
      <c r="B1613" s="3" t="s">
        <v>1762</v>
      </c>
      <c r="C1613" s="3" t="s">
        <v>1762</v>
      </c>
      <c r="D1613" s="3" t="s">
        <v>1606</v>
      </c>
      <c r="E1613" s="3" t="str">
        <v>Villeneuve (VD)</v>
      </c>
      <c r="G1613" s="18">
        <v>5080</v>
      </c>
      <c r="H1613" s="18" t="s">
        <v>4542</v>
      </c>
    </row>
    <row r="1614" spans="1:8" x14ac:dyDescent="0.2">
      <c r="A1614" s="3">
        <v>4227</v>
      </c>
      <c r="B1614" s="3" t="s">
        <v>1763</v>
      </c>
      <c r="C1614" s="3" t="s">
        <v>1763</v>
      </c>
      <c r="D1614" s="3" t="s">
        <v>1606</v>
      </c>
      <c r="E1614" s="3" t="str">
        <v>Yvorne</v>
      </c>
      <c r="G1614" s="18">
        <v>5082</v>
      </c>
      <c r="H1614" s="18" t="s">
        <v>4542</v>
      </c>
    </row>
    <row r="1615" spans="1:8" x14ac:dyDescent="0.2">
      <c r="A1615" s="3">
        <v>4228</v>
      </c>
      <c r="B1615" s="3" t="s">
        <v>1764</v>
      </c>
      <c r="C1615" s="3" t="s">
        <v>1764</v>
      </c>
      <c r="D1615" s="3" t="s">
        <v>1606</v>
      </c>
      <c r="E1615" s="3" t="str">
        <v>Aubonne</v>
      </c>
      <c r="G1615" s="18">
        <v>5083</v>
      </c>
      <c r="H1615" s="18" t="s">
        <v>4542</v>
      </c>
    </row>
    <row r="1616" spans="1:8" x14ac:dyDescent="0.2">
      <c r="A1616" s="3">
        <v>4232</v>
      </c>
      <c r="B1616" s="3" t="s">
        <v>1765</v>
      </c>
      <c r="C1616" s="3" t="s">
        <v>1765</v>
      </c>
      <c r="D1616" s="3" t="s">
        <v>1606</v>
      </c>
      <c r="E1616" s="3" t="str">
        <v>Ballens</v>
      </c>
      <c r="G1616" s="18">
        <v>5084</v>
      </c>
      <c r="H1616" s="18" t="s">
        <v>4542</v>
      </c>
    </row>
    <row r="1617" spans="1:8" x14ac:dyDescent="0.2">
      <c r="A1617" s="3">
        <v>4247</v>
      </c>
      <c r="B1617" s="3" t="s">
        <v>1766</v>
      </c>
      <c r="C1617" s="3" t="s">
        <v>1766</v>
      </c>
      <c r="D1617" s="3" t="s">
        <v>1606</v>
      </c>
      <c r="E1617" s="3" t="str">
        <v>Berolle</v>
      </c>
      <c r="G1617" s="18">
        <v>5085</v>
      </c>
      <c r="H1617" s="18" t="s">
        <v>4542</v>
      </c>
    </row>
    <row r="1618" spans="1:8" x14ac:dyDescent="0.2">
      <c r="A1618" s="3">
        <v>4204</v>
      </c>
      <c r="B1618" s="3" t="s">
        <v>1767</v>
      </c>
      <c r="C1618" s="3" t="s">
        <v>1767</v>
      </c>
      <c r="D1618" s="3" t="s">
        <v>1606</v>
      </c>
      <c r="E1618" s="3" t="str">
        <v>Bière</v>
      </c>
      <c r="G1618" s="18">
        <v>5102</v>
      </c>
      <c r="H1618" s="18" t="s">
        <v>4549</v>
      </c>
    </row>
    <row r="1619" spans="1:8" x14ac:dyDescent="0.2">
      <c r="A1619" s="3">
        <v>4245</v>
      </c>
      <c r="B1619" s="3" t="s">
        <v>1768</v>
      </c>
      <c r="C1619" s="3" t="s">
        <v>1768</v>
      </c>
      <c r="D1619" s="3" t="s">
        <v>1606</v>
      </c>
      <c r="E1619" s="3" t="str">
        <v>Bougy-Villars</v>
      </c>
      <c r="G1619" s="18">
        <v>5103</v>
      </c>
      <c r="H1619" s="18" t="s">
        <v>4549</v>
      </c>
    </row>
    <row r="1620" spans="1:8" x14ac:dyDescent="0.2">
      <c r="A1620" s="3">
        <v>4233</v>
      </c>
      <c r="B1620" s="3" t="s">
        <v>1769</v>
      </c>
      <c r="C1620" s="3" t="s">
        <v>1769</v>
      </c>
      <c r="D1620" s="3" t="s">
        <v>1606</v>
      </c>
      <c r="E1620" s="3" t="str">
        <v>Féchy</v>
      </c>
      <c r="G1620" s="18">
        <v>5105</v>
      </c>
      <c r="H1620" s="18" t="s">
        <v>4549</v>
      </c>
    </row>
    <row r="1621" spans="1:8" x14ac:dyDescent="0.2">
      <c r="A1621" s="3">
        <v>4208</v>
      </c>
      <c r="B1621" s="3" t="s">
        <v>1770</v>
      </c>
      <c r="C1621" s="3" t="s">
        <v>1770</v>
      </c>
      <c r="D1621" s="3" t="s">
        <v>1606</v>
      </c>
      <c r="E1621" s="3" t="str">
        <v>Gimel</v>
      </c>
      <c r="G1621" s="18">
        <v>5106</v>
      </c>
      <c r="H1621" s="18" t="s">
        <v>4549</v>
      </c>
    </row>
    <row r="1622" spans="1:8" x14ac:dyDescent="0.2">
      <c r="A1622" s="3">
        <v>4234</v>
      </c>
      <c r="B1622" s="3" t="s">
        <v>1771</v>
      </c>
      <c r="C1622" s="3" t="s">
        <v>1771</v>
      </c>
      <c r="D1622" s="3" t="s">
        <v>1606</v>
      </c>
      <c r="E1622" s="3" t="str">
        <v>Longirod</v>
      </c>
      <c r="G1622" s="18">
        <v>5107</v>
      </c>
      <c r="H1622" s="18" t="s">
        <v>4549</v>
      </c>
    </row>
    <row r="1623" spans="1:8" x14ac:dyDescent="0.2">
      <c r="A1623" s="3">
        <v>4001</v>
      </c>
      <c r="B1623" s="3" t="s">
        <v>1772</v>
      </c>
      <c r="C1623" s="3" t="s">
        <v>1772</v>
      </c>
      <c r="D1623" s="3" t="s">
        <v>1773</v>
      </c>
      <c r="E1623" s="3" t="str">
        <v>Marchissy</v>
      </c>
      <c r="G1623" s="18">
        <v>5108</v>
      </c>
      <c r="H1623" s="18" t="s">
        <v>4549</v>
      </c>
    </row>
    <row r="1624" spans="1:8" x14ac:dyDescent="0.2">
      <c r="A1624" s="3">
        <v>4031</v>
      </c>
      <c r="B1624" s="3" t="s">
        <v>1772</v>
      </c>
      <c r="C1624" s="3" t="s">
        <v>1772</v>
      </c>
      <c r="D1624" s="3" t="s">
        <v>1773</v>
      </c>
      <c r="E1624" s="3" t="str">
        <v>Mollens (VD)</v>
      </c>
      <c r="G1624" s="18">
        <v>5112</v>
      </c>
      <c r="H1624" s="18" t="s">
        <v>4549</v>
      </c>
    </row>
    <row r="1625" spans="1:8" x14ac:dyDescent="0.2">
      <c r="A1625" s="3">
        <v>4031</v>
      </c>
      <c r="B1625" s="3" t="s">
        <v>1772</v>
      </c>
      <c r="C1625" s="3" t="s">
        <v>1772</v>
      </c>
      <c r="D1625" s="3" t="s">
        <v>1773</v>
      </c>
      <c r="E1625" s="3" t="str">
        <v>Saint-George</v>
      </c>
      <c r="G1625" s="18">
        <v>5113</v>
      </c>
      <c r="H1625" s="18" t="s">
        <v>4549</v>
      </c>
    </row>
    <row r="1626" spans="1:8" x14ac:dyDescent="0.2">
      <c r="A1626" s="3">
        <v>4051</v>
      </c>
      <c r="B1626" s="3" t="s">
        <v>1772</v>
      </c>
      <c r="C1626" s="3" t="s">
        <v>1772</v>
      </c>
      <c r="D1626" s="3" t="s">
        <v>1773</v>
      </c>
      <c r="E1626" s="3" t="str">
        <v>Saint-Livres</v>
      </c>
      <c r="G1626" s="18">
        <v>5116</v>
      </c>
      <c r="H1626" s="18" t="s">
        <v>4549</v>
      </c>
    </row>
    <row r="1627" spans="1:8" x14ac:dyDescent="0.2">
      <c r="A1627" s="3">
        <v>4052</v>
      </c>
      <c r="B1627" s="3" t="s">
        <v>1772</v>
      </c>
      <c r="C1627" s="3" t="s">
        <v>1772</v>
      </c>
      <c r="D1627" s="3" t="s">
        <v>1773</v>
      </c>
      <c r="E1627" s="3" t="str">
        <v>Saint-Oyens</v>
      </c>
      <c r="G1627" s="18">
        <v>5200</v>
      </c>
      <c r="H1627" s="18" t="s">
        <v>4549</v>
      </c>
    </row>
    <row r="1628" spans="1:8" x14ac:dyDescent="0.2">
      <c r="A1628" s="3">
        <v>4052</v>
      </c>
      <c r="B1628" s="3" t="s">
        <v>1772</v>
      </c>
      <c r="C1628" s="3" t="s">
        <v>1772</v>
      </c>
      <c r="D1628" s="3" t="s">
        <v>1773</v>
      </c>
      <c r="E1628" s="3" t="str">
        <v>Saubraz</v>
      </c>
      <c r="G1628" s="18">
        <v>5210</v>
      </c>
      <c r="H1628" s="18" t="s">
        <v>4549</v>
      </c>
    </row>
    <row r="1629" spans="1:8" x14ac:dyDescent="0.2">
      <c r="A1629" s="3">
        <v>4053</v>
      </c>
      <c r="B1629" s="3" t="s">
        <v>1772</v>
      </c>
      <c r="C1629" s="3" t="s">
        <v>1772</v>
      </c>
      <c r="D1629" s="3" t="s">
        <v>1773</v>
      </c>
      <c r="E1629" s="3" t="str">
        <v>Avenches</v>
      </c>
      <c r="G1629" s="18">
        <v>5212</v>
      </c>
      <c r="H1629" s="18" t="s">
        <v>4549</v>
      </c>
    </row>
    <row r="1630" spans="1:8" x14ac:dyDescent="0.2">
      <c r="A1630" s="3">
        <v>4054</v>
      </c>
      <c r="B1630" s="3" t="s">
        <v>1772</v>
      </c>
      <c r="C1630" s="3" t="s">
        <v>1772</v>
      </c>
      <c r="D1630" s="3" t="s">
        <v>1773</v>
      </c>
      <c r="E1630" s="3" t="str">
        <v>Cudrefin</v>
      </c>
      <c r="G1630" s="18">
        <v>5213</v>
      </c>
      <c r="H1630" s="18" t="s">
        <v>4549</v>
      </c>
    </row>
    <row r="1631" spans="1:8" x14ac:dyDescent="0.2">
      <c r="A1631" s="3">
        <v>4055</v>
      </c>
      <c r="B1631" s="3" t="s">
        <v>1772</v>
      </c>
      <c r="C1631" s="3" t="s">
        <v>1772</v>
      </c>
      <c r="D1631" s="3" t="s">
        <v>1773</v>
      </c>
      <c r="E1631" s="3" t="str">
        <v>Faoug</v>
      </c>
      <c r="G1631" s="18">
        <v>5222</v>
      </c>
      <c r="H1631" s="18" t="s">
        <v>4549</v>
      </c>
    </row>
    <row r="1632" spans="1:8" x14ac:dyDescent="0.2">
      <c r="A1632" s="3">
        <v>4056</v>
      </c>
      <c r="B1632" s="3" t="s">
        <v>1772</v>
      </c>
      <c r="C1632" s="3" t="s">
        <v>1772</v>
      </c>
      <c r="D1632" s="3" t="s">
        <v>1773</v>
      </c>
      <c r="E1632" s="3" t="str">
        <v>Vully-les-Lacs</v>
      </c>
      <c r="G1632" s="18">
        <v>5223</v>
      </c>
      <c r="H1632" s="18" t="s">
        <v>4549</v>
      </c>
    </row>
    <row r="1633" spans="1:8" x14ac:dyDescent="0.2">
      <c r="A1633" s="3">
        <v>4057</v>
      </c>
      <c r="B1633" s="3" t="s">
        <v>1772</v>
      </c>
      <c r="C1633" s="3" t="s">
        <v>1772</v>
      </c>
      <c r="D1633" s="3" t="s">
        <v>1773</v>
      </c>
      <c r="E1633" s="3" t="str">
        <v>Bettens</v>
      </c>
      <c r="G1633" s="18">
        <v>5225</v>
      </c>
      <c r="H1633" s="18" t="s">
        <v>4549</v>
      </c>
    </row>
    <row r="1634" spans="1:8" x14ac:dyDescent="0.2">
      <c r="A1634" s="3">
        <v>4058</v>
      </c>
      <c r="B1634" s="3" t="s">
        <v>1772</v>
      </c>
      <c r="C1634" s="3" t="s">
        <v>1772</v>
      </c>
      <c r="D1634" s="3" t="s">
        <v>1773</v>
      </c>
      <c r="E1634" s="3" t="str">
        <v>Bournens</v>
      </c>
      <c r="G1634" s="18">
        <v>5233</v>
      </c>
      <c r="H1634" s="18" t="s">
        <v>4550</v>
      </c>
    </row>
    <row r="1635" spans="1:8" x14ac:dyDescent="0.2">
      <c r="A1635" s="3">
        <v>4059</v>
      </c>
      <c r="B1635" s="3" t="s">
        <v>1772</v>
      </c>
      <c r="C1635" s="3" t="s">
        <v>1772</v>
      </c>
      <c r="D1635" s="3" t="s">
        <v>1773</v>
      </c>
      <c r="E1635" s="3" t="str">
        <v>Boussens</v>
      </c>
      <c r="G1635" s="18">
        <v>5234</v>
      </c>
      <c r="H1635" s="18" t="s">
        <v>4549</v>
      </c>
    </row>
    <row r="1636" spans="1:8" x14ac:dyDescent="0.2">
      <c r="A1636" s="3">
        <v>4126</v>
      </c>
      <c r="B1636" s="3" t="s">
        <v>1774</v>
      </c>
      <c r="C1636" s="3" t="s">
        <v>1774</v>
      </c>
      <c r="D1636" s="3" t="s">
        <v>1773</v>
      </c>
      <c r="E1636" s="3" t="str">
        <v>La Chaux (Cossonay)</v>
      </c>
      <c r="G1636" s="18">
        <v>5235</v>
      </c>
      <c r="H1636" s="18" t="s">
        <v>4549</v>
      </c>
    </row>
    <row r="1637" spans="1:8" x14ac:dyDescent="0.2">
      <c r="A1637" s="3">
        <v>4125</v>
      </c>
      <c r="B1637" s="3" t="s">
        <v>1775</v>
      </c>
      <c r="C1637" s="3" t="s">
        <v>1775</v>
      </c>
      <c r="D1637" s="3" t="s">
        <v>1773</v>
      </c>
      <c r="E1637" s="3" t="str">
        <v>Chavannes-le-Veyron</v>
      </c>
      <c r="G1637" s="18">
        <v>5236</v>
      </c>
      <c r="H1637" s="18" t="s">
        <v>4549</v>
      </c>
    </row>
    <row r="1638" spans="1:8" x14ac:dyDescent="0.2">
      <c r="A1638" s="3">
        <v>4147</v>
      </c>
      <c r="B1638" s="3" t="s">
        <v>1776</v>
      </c>
      <c r="C1638" s="3" t="s">
        <v>1777</v>
      </c>
      <c r="D1638" s="3" t="s">
        <v>1778</v>
      </c>
      <c r="E1638" s="3" t="str">
        <v>Chevilly</v>
      </c>
      <c r="G1638" s="18">
        <v>5237</v>
      </c>
      <c r="H1638" s="18" t="s">
        <v>4542</v>
      </c>
    </row>
    <row r="1639" spans="1:8" x14ac:dyDescent="0.2">
      <c r="A1639" s="3">
        <v>4123</v>
      </c>
      <c r="B1639" s="3" t="s">
        <v>1779</v>
      </c>
      <c r="C1639" s="3" t="s">
        <v>1779</v>
      </c>
      <c r="D1639" s="3" t="s">
        <v>1778</v>
      </c>
      <c r="E1639" s="3" t="str">
        <v>Cossonay</v>
      </c>
      <c r="G1639" s="18">
        <v>5242</v>
      </c>
      <c r="H1639" s="18" t="s">
        <v>4549</v>
      </c>
    </row>
    <row r="1640" spans="1:8" x14ac:dyDescent="0.2">
      <c r="A1640" s="3">
        <v>4144</v>
      </c>
      <c r="B1640" s="3" t="s">
        <v>1780</v>
      </c>
      <c r="C1640" s="3" t="s">
        <v>1780</v>
      </c>
      <c r="D1640" s="3" t="s">
        <v>1778</v>
      </c>
      <c r="E1640" s="3" t="str">
        <v>Cuarnens</v>
      </c>
      <c r="G1640" s="18">
        <v>5243</v>
      </c>
      <c r="H1640" s="18" t="s">
        <v>4549</v>
      </c>
    </row>
    <row r="1641" spans="1:8" x14ac:dyDescent="0.2">
      <c r="A1641" s="3">
        <v>4105</v>
      </c>
      <c r="B1641" s="3" t="s">
        <v>1781</v>
      </c>
      <c r="C1641" s="3" t="s">
        <v>1782</v>
      </c>
      <c r="D1641" s="3" t="s">
        <v>1778</v>
      </c>
      <c r="E1641" s="3" t="str">
        <v>Daillens</v>
      </c>
      <c r="G1641" s="18">
        <v>5244</v>
      </c>
      <c r="H1641" s="18" t="s">
        <v>4549</v>
      </c>
    </row>
    <row r="1642" spans="1:8" x14ac:dyDescent="0.2">
      <c r="A1642" s="3">
        <v>4101</v>
      </c>
      <c r="B1642" s="3" t="s">
        <v>1783</v>
      </c>
      <c r="C1642" s="3" t="s">
        <v>1784</v>
      </c>
      <c r="D1642" s="3" t="s">
        <v>1778</v>
      </c>
      <c r="E1642" s="3" t="str">
        <v>Dizy</v>
      </c>
      <c r="G1642" s="18">
        <v>5245</v>
      </c>
      <c r="H1642" s="18" t="s">
        <v>4549</v>
      </c>
    </row>
    <row r="1643" spans="1:8" x14ac:dyDescent="0.2">
      <c r="A1643" s="3">
        <v>4102</v>
      </c>
      <c r="B1643" s="3" t="s">
        <v>1784</v>
      </c>
      <c r="C1643" s="3" t="s">
        <v>1784</v>
      </c>
      <c r="D1643" s="3" t="s">
        <v>1778</v>
      </c>
      <c r="E1643" s="3" t="str">
        <v>Eclépens</v>
      </c>
      <c r="G1643" s="18">
        <v>5246</v>
      </c>
      <c r="H1643" s="18" t="s">
        <v>4549</v>
      </c>
    </row>
    <row r="1644" spans="1:8" x14ac:dyDescent="0.2">
      <c r="A1644" s="3">
        <v>4127</v>
      </c>
      <c r="B1644" s="3" t="s">
        <v>1785</v>
      </c>
      <c r="C1644" s="3" t="s">
        <v>1785</v>
      </c>
      <c r="D1644" s="3" t="s">
        <v>1778</v>
      </c>
      <c r="E1644" s="3" t="str">
        <v>Ferreyres</v>
      </c>
      <c r="G1644" s="18">
        <v>5272</v>
      </c>
      <c r="H1644" s="18" t="s">
        <v>4542</v>
      </c>
    </row>
    <row r="1645" spans="1:8" x14ac:dyDescent="0.2">
      <c r="A1645" s="3">
        <v>4103</v>
      </c>
      <c r="B1645" s="3" t="s">
        <v>1786</v>
      </c>
      <c r="C1645" s="3" t="s">
        <v>1786</v>
      </c>
      <c r="D1645" s="3" t="s">
        <v>1778</v>
      </c>
      <c r="E1645" s="3" t="str">
        <v>Gollion</v>
      </c>
      <c r="G1645" s="18">
        <v>5273</v>
      </c>
      <c r="H1645" s="18" t="s">
        <v>4542</v>
      </c>
    </row>
    <row r="1646" spans="1:8" x14ac:dyDescent="0.2">
      <c r="A1646" s="3">
        <v>4107</v>
      </c>
      <c r="B1646" s="3" t="s">
        <v>1787</v>
      </c>
      <c r="C1646" s="3" t="s">
        <v>1787</v>
      </c>
      <c r="D1646" s="3" t="s">
        <v>1778</v>
      </c>
      <c r="E1646" s="3" t="str">
        <v>Grancy</v>
      </c>
      <c r="G1646" s="18">
        <v>5274</v>
      </c>
      <c r="H1646" s="18" t="s">
        <v>4542</v>
      </c>
    </row>
    <row r="1647" spans="1:8" x14ac:dyDescent="0.2">
      <c r="A1647" s="3">
        <v>4142</v>
      </c>
      <c r="B1647" s="3" t="s">
        <v>1788</v>
      </c>
      <c r="C1647" s="3" t="s">
        <v>1788</v>
      </c>
      <c r="D1647" s="3" t="s">
        <v>1778</v>
      </c>
      <c r="E1647" s="3" t="str">
        <v>L'Isle</v>
      </c>
      <c r="G1647" s="18">
        <v>5275</v>
      </c>
      <c r="H1647" s="18" t="s">
        <v>4542</v>
      </c>
    </row>
    <row r="1648" spans="1:8" x14ac:dyDescent="0.2">
      <c r="A1648" s="3">
        <v>4132</v>
      </c>
      <c r="B1648" s="3" t="s">
        <v>1789</v>
      </c>
      <c r="C1648" s="3" t="s">
        <v>1789</v>
      </c>
      <c r="D1648" s="3" t="s">
        <v>1778</v>
      </c>
      <c r="E1648" s="3" t="str">
        <v>Lussery-Villars</v>
      </c>
      <c r="G1648" s="18">
        <v>5276</v>
      </c>
      <c r="H1648" s="18" t="s">
        <v>4542</v>
      </c>
    </row>
    <row r="1649" spans="1:8" x14ac:dyDescent="0.2">
      <c r="A1649" s="3">
        <v>4104</v>
      </c>
      <c r="B1649" s="3" t="s">
        <v>1790</v>
      </c>
      <c r="C1649" s="3" t="s">
        <v>1791</v>
      </c>
      <c r="D1649" s="3" t="s">
        <v>1778</v>
      </c>
      <c r="E1649" s="3" t="str">
        <v>Mauraz</v>
      </c>
      <c r="G1649" s="18">
        <v>5277</v>
      </c>
      <c r="H1649" s="18" t="s">
        <v>4542</v>
      </c>
    </row>
    <row r="1650" spans="1:8" x14ac:dyDescent="0.2">
      <c r="A1650" s="3">
        <v>4148</v>
      </c>
      <c r="B1650" s="3" t="s">
        <v>1792</v>
      </c>
      <c r="C1650" s="3" t="s">
        <v>1792</v>
      </c>
      <c r="D1650" s="3" t="s">
        <v>1778</v>
      </c>
      <c r="E1650" s="3" t="str">
        <v>Mex (VD)</v>
      </c>
      <c r="G1650" s="18">
        <v>5300</v>
      </c>
      <c r="H1650" s="18" t="s">
        <v>4550</v>
      </c>
    </row>
    <row r="1651" spans="1:8" x14ac:dyDescent="0.2">
      <c r="A1651" s="3">
        <v>4153</v>
      </c>
      <c r="B1651" s="3" t="s">
        <v>1793</v>
      </c>
      <c r="C1651" s="3" t="s">
        <v>1794</v>
      </c>
      <c r="D1651" s="3" t="s">
        <v>1778</v>
      </c>
      <c r="E1651" s="3" t="str">
        <v>Moiry</v>
      </c>
      <c r="G1651" s="18">
        <v>5301</v>
      </c>
      <c r="H1651" s="18" t="s">
        <v>4550</v>
      </c>
    </row>
    <row r="1652" spans="1:8" x14ac:dyDescent="0.2">
      <c r="A1652" s="3">
        <v>4124</v>
      </c>
      <c r="B1652" s="3" t="s">
        <v>1795</v>
      </c>
      <c r="C1652" s="3" t="s">
        <v>1795</v>
      </c>
      <c r="D1652" s="3" t="s">
        <v>1778</v>
      </c>
      <c r="E1652" s="3" t="str">
        <v>Mont-la-Ville</v>
      </c>
      <c r="G1652" s="18">
        <v>5303</v>
      </c>
      <c r="H1652" s="18" t="s">
        <v>4550</v>
      </c>
    </row>
    <row r="1653" spans="1:8" x14ac:dyDescent="0.2">
      <c r="A1653" s="3">
        <v>4106</v>
      </c>
      <c r="B1653" s="3" t="s">
        <v>1796</v>
      </c>
      <c r="C1653" s="3" t="s">
        <v>1796</v>
      </c>
      <c r="D1653" s="3" t="s">
        <v>1778</v>
      </c>
      <c r="E1653" s="3" t="str">
        <v>Montricher</v>
      </c>
      <c r="G1653" s="18">
        <v>5304</v>
      </c>
      <c r="H1653" s="18" t="s">
        <v>4550</v>
      </c>
    </row>
    <row r="1654" spans="1:8" x14ac:dyDescent="0.2">
      <c r="A1654" s="3">
        <v>4223</v>
      </c>
      <c r="B1654" s="3" t="s">
        <v>1797</v>
      </c>
      <c r="C1654" s="3" t="s">
        <v>1797</v>
      </c>
      <c r="D1654" s="3" t="s">
        <v>1778</v>
      </c>
      <c r="E1654" s="3" t="str">
        <v>Orny</v>
      </c>
      <c r="G1654" s="18">
        <v>5305</v>
      </c>
      <c r="H1654" s="18" t="s">
        <v>4550</v>
      </c>
    </row>
    <row r="1655" spans="1:8" x14ac:dyDescent="0.2">
      <c r="A1655" s="3">
        <v>4225</v>
      </c>
      <c r="B1655" s="3" t="s">
        <v>1798</v>
      </c>
      <c r="C1655" s="3" t="s">
        <v>1798</v>
      </c>
      <c r="D1655" s="3" t="s">
        <v>1778</v>
      </c>
      <c r="E1655" s="3" t="str">
        <v>Penthalaz</v>
      </c>
      <c r="G1655" s="18">
        <v>5306</v>
      </c>
      <c r="H1655" s="18" t="s">
        <v>4550</v>
      </c>
    </row>
    <row r="1656" spans="1:8" x14ac:dyDescent="0.2">
      <c r="A1656" s="3">
        <v>4117</v>
      </c>
      <c r="B1656" s="3" t="s">
        <v>1799</v>
      </c>
      <c r="C1656" s="3" t="s">
        <v>1799</v>
      </c>
      <c r="D1656" s="3" t="s">
        <v>1778</v>
      </c>
      <c r="E1656" s="3" t="str">
        <v>Penthaz</v>
      </c>
      <c r="G1656" s="18">
        <v>5312</v>
      </c>
      <c r="H1656" s="18" t="s">
        <v>4550</v>
      </c>
    </row>
    <row r="1657" spans="1:8" x14ac:dyDescent="0.2">
      <c r="A1657" s="3">
        <v>4243</v>
      </c>
      <c r="B1657" s="3" t="s">
        <v>1800</v>
      </c>
      <c r="C1657" s="3" t="s">
        <v>1800</v>
      </c>
      <c r="D1657" s="3" t="s">
        <v>1778</v>
      </c>
      <c r="E1657" s="3" t="str">
        <v>Pompaples</v>
      </c>
      <c r="G1657" s="18">
        <v>5313</v>
      </c>
      <c r="H1657" s="18" t="s">
        <v>4550</v>
      </c>
    </row>
    <row r="1658" spans="1:8" x14ac:dyDescent="0.2">
      <c r="A1658" s="3">
        <v>4202</v>
      </c>
      <c r="B1658" s="3" t="s">
        <v>1801</v>
      </c>
      <c r="C1658" s="3" t="s">
        <v>1801</v>
      </c>
      <c r="D1658" s="3" t="s">
        <v>1778</v>
      </c>
      <c r="E1658" s="3" t="str">
        <v>La Sarraz</v>
      </c>
      <c r="G1658" s="18">
        <v>5314</v>
      </c>
      <c r="H1658" s="18" t="s">
        <v>4550</v>
      </c>
    </row>
    <row r="1659" spans="1:8" x14ac:dyDescent="0.2">
      <c r="A1659" s="3">
        <v>4203</v>
      </c>
      <c r="B1659" s="3" t="s">
        <v>1802</v>
      </c>
      <c r="C1659" s="3" t="s">
        <v>1802</v>
      </c>
      <c r="D1659" s="3" t="s">
        <v>1778</v>
      </c>
      <c r="E1659" s="3" t="str">
        <v>Senarclens</v>
      </c>
      <c r="G1659" s="18">
        <v>5315</v>
      </c>
      <c r="H1659" s="18" t="s">
        <v>4550</v>
      </c>
    </row>
    <row r="1660" spans="1:8" x14ac:dyDescent="0.2">
      <c r="A1660" s="3">
        <v>4242</v>
      </c>
      <c r="B1660" s="3" t="s">
        <v>1803</v>
      </c>
      <c r="C1660" s="3" t="s">
        <v>1803</v>
      </c>
      <c r="D1660" s="3" t="s">
        <v>1778</v>
      </c>
      <c r="E1660" s="3" t="str">
        <v>Sullens</v>
      </c>
      <c r="G1660" s="18">
        <v>5316</v>
      </c>
      <c r="H1660" s="18" t="s">
        <v>4550</v>
      </c>
    </row>
    <row r="1661" spans="1:8" x14ac:dyDescent="0.2">
      <c r="A1661" s="3">
        <v>4253</v>
      </c>
      <c r="B1661" s="3" t="s">
        <v>1804</v>
      </c>
      <c r="C1661" s="3" t="s">
        <v>1804</v>
      </c>
      <c r="D1661" s="3" t="s">
        <v>1778</v>
      </c>
      <c r="E1661" s="3" t="str">
        <v>Vufflens-la-Ville</v>
      </c>
      <c r="G1661" s="18">
        <v>5317</v>
      </c>
      <c r="H1661" s="18" t="s">
        <v>4542</v>
      </c>
    </row>
    <row r="1662" spans="1:8" x14ac:dyDescent="0.2">
      <c r="A1662" s="3">
        <v>4254</v>
      </c>
      <c r="B1662" s="3" t="s">
        <v>1805</v>
      </c>
      <c r="C1662" s="3" t="s">
        <v>1804</v>
      </c>
      <c r="D1662" s="3" t="s">
        <v>1778</v>
      </c>
      <c r="E1662" s="3" t="str">
        <v>Assens</v>
      </c>
      <c r="G1662" s="18">
        <v>5318</v>
      </c>
      <c r="H1662" s="18" t="s">
        <v>4549</v>
      </c>
    </row>
    <row r="1663" spans="1:8" x14ac:dyDescent="0.2">
      <c r="A1663" s="3">
        <v>4224</v>
      </c>
      <c r="B1663" s="3" t="s">
        <v>1806</v>
      </c>
      <c r="C1663" s="3" t="s">
        <v>1806</v>
      </c>
      <c r="D1663" s="3" t="s">
        <v>1778</v>
      </c>
      <c r="E1663" s="3" t="str">
        <v>Bercher</v>
      </c>
      <c r="G1663" s="18">
        <v>5322</v>
      </c>
      <c r="H1663" s="18" t="s">
        <v>4550</v>
      </c>
    </row>
    <row r="1664" spans="1:8" x14ac:dyDescent="0.2">
      <c r="A1664" s="3">
        <v>2814</v>
      </c>
      <c r="B1664" s="3" t="s">
        <v>1807</v>
      </c>
      <c r="C1664" s="3" t="s">
        <v>1807</v>
      </c>
      <c r="D1664" s="3" t="s">
        <v>1778</v>
      </c>
      <c r="E1664" s="3" t="str">
        <v>Bottens</v>
      </c>
      <c r="G1664" s="18">
        <v>5323</v>
      </c>
      <c r="H1664" s="18" t="s">
        <v>4550</v>
      </c>
    </row>
    <row r="1665" spans="1:8" x14ac:dyDescent="0.2">
      <c r="A1665" s="3">
        <v>4244</v>
      </c>
      <c r="B1665" s="3" t="s">
        <v>1808</v>
      </c>
      <c r="C1665" s="3" t="s">
        <v>1808</v>
      </c>
      <c r="D1665" s="3" t="s">
        <v>1778</v>
      </c>
      <c r="E1665" s="3" t="str">
        <v>Bretigny-sur-Morrens</v>
      </c>
      <c r="G1665" s="18">
        <v>5324</v>
      </c>
      <c r="H1665" s="18" t="s">
        <v>4542</v>
      </c>
    </row>
    <row r="1666" spans="1:8" x14ac:dyDescent="0.2">
      <c r="A1666" s="3">
        <v>4246</v>
      </c>
      <c r="B1666" s="3" t="s">
        <v>1809</v>
      </c>
      <c r="C1666" s="3" t="s">
        <v>1810</v>
      </c>
      <c r="D1666" s="3" t="s">
        <v>1778</v>
      </c>
      <c r="E1666" s="3" t="str">
        <v>Cugy (VD)</v>
      </c>
      <c r="G1666" s="18">
        <v>5325</v>
      </c>
      <c r="H1666" s="18" t="s">
        <v>4542</v>
      </c>
    </row>
    <row r="1667" spans="1:8" x14ac:dyDescent="0.2">
      <c r="A1667" s="3">
        <v>4222</v>
      </c>
      <c r="B1667" s="3" t="s">
        <v>1811</v>
      </c>
      <c r="C1667" s="3" t="s">
        <v>1811</v>
      </c>
      <c r="D1667" s="3" t="s">
        <v>1778</v>
      </c>
      <c r="E1667" s="3" t="str">
        <v>Echallens</v>
      </c>
      <c r="G1667" s="18">
        <v>5326</v>
      </c>
      <c r="H1667" s="18" t="s">
        <v>4542</v>
      </c>
    </row>
    <row r="1668" spans="1:8" x14ac:dyDescent="0.2">
      <c r="A1668" s="3">
        <v>4422</v>
      </c>
      <c r="B1668" s="3" t="s">
        <v>1812</v>
      </c>
      <c r="C1668" s="3" t="s">
        <v>1812</v>
      </c>
      <c r="D1668" s="3" t="s">
        <v>1778</v>
      </c>
      <c r="E1668" s="3" t="str">
        <v>Essertines-sur-Yverdon</v>
      </c>
      <c r="G1668" s="18">
        <v>5330</v>
      </c>
      <c r="H1668" s="18" t="s">
        <v>4550</v>
      </c>
    </row>
    <row r="1669" spans="1:8" x14ac:dyDescent="0.2">
      <c r="A1669" s="3">
        <v>4302</v>
      </c>
      <c r="B1669" s="3" t="s">
        <v>1813</v>
      </c>
      <c r="C1669" s="3" t="s">
        <v>1814</v>
      </c>
      <c r="D1669" s="3" t="s">
        <v>1778</v>
      </c>
      <c r="E1669" s="3" t="str">
        <v>Etagnières</v>
      </c>
      <c r="G1669" s="18">
        <v>5332</v>
      </c>
      <c r="H1669" s="18" t="s">
        <v>4550</v>
      </c>
    </row>
    <row r="1670" spans="1:8" x14ac:dyDescent="0.2">
      <c r="A1670" s="3">
        <v>4416</v>
      </c>
      <c r="B1670" s="3" t="s">
        <v>1815</v>
      </c>
      <c r="C1670" s="3" t="s">
        <v>1815</v>
      </c>
      <c r="D1670" s="3" t="s">
        <v>1778</v>
      </c>
      <c r="E1670" s="3" t="str">
        <v>Fey</v>
      </c>
      <c r="G1670" s="18">
        <v>5333</v>
      </c>
      <c r="H1670" s="18" t="s">
        <v>4550</v>
      </c>
    </row>
    <row r="1671" spans="1:8" x14ac:dyDescent="0.2">
      <c r="A1671" s="3">
        <v>4402</v>
      </c>
      <c r="B1671" s="3" t="s">
        <v>1816</v>
      </c>
      <c r="C1671" s="3" t="s">
        <v>1816</v>
      </c>
      <c r="D1671" s="3" t="s">
        <v>1778</v>
      </c>
      <c r="E1671" s="3" t="str">
        <v>Froideville</v>
      </c>
      <c r="G1671" s="18">
        <v>5334</v>
      </c>
      <c r="H1671" s="18" t="s">
        <v>4550</v>
      </c>
    </row>
    <row r="1672" spans="1:8" x14ac:dyDescent="0.2">
      <c r="A1672" s="3">
        <v>4414</v>
      </c>
      <c r="B1672" s="3" t="s">
        <v>1817</v>
      </c>
      <c r="C1672" s="3" t="s">
        <v>1817</v>
      </c>
      <c r="D1672" s="3" t="s">
        <v>1778</v>
      </c>
      <c r="E1672" s="3" t="str">
        <v>Morrens (VD)</v>
      </c>
      <c r="G1672" s="18">
        <v>5400</v>
      </c>
      <c r="H1672" s="18" t="s">
        <v>4550</v>
      </c>
    </row>
    <row r="1673" spans="1:8" x14ac:dyDescent="0.2">
      <c r="A1673" s="3">
        <v>4304</v>
      </c>
      <c r="B1673" s="3" t="s">
        <v>1818</v>
      </c>
      <c r="C1673" s="3" t="s">
        <v>1818</v>
      </c>
      <c r="D1673" s="3" t="s">
        <v>1778</v>
      </c>
      <c r="E1673" s="3" t="str">
        <v>Oulens-sous-Echallens</v>
      </c>
      <c r="G1673" s="18">
        <v>5404</v>
      </c>
      <c r="H1673" s="18" t="s">
        <v>4550</v>
      </c>
    </row>
    <row r="1674" spans="1:8" x14ac:dyDescent="0.2">
      <c r="A1674" s="3">
        <v>4423</v>
      </c>
      <c r="B1674" s="3" t="s">
        <v>1819</v>
      </c>
      <c r="C1674" s="3" t="s">
        <v>1819</v>
      </c>
      <c r="D1674" s="3" t="s">
        <v>1778</v>
      </c>
      <c r="E1674" s="3" t="str">
        <v>Pailly</v>
      </c>
      <c r="G1674" s="18">
        <v>5405</v>
      </c>
      <c r="H1674" s="18" t="s">
        <v>4550</v>
      </c>
    </row>
    <row r="1675" spans="1:8" x14ac:dyDescent="0.2">
      <c r="A1675" s="3">
        <v>4415</v>
      </c>
      <c r="B1675" s="3" t="s">
        <v>1820</v>
      </c>
      <c r="C1675" s="3" t="s">
        <v>1820</v>
      </c>
      <c r="D1675" s="3" t="s">
        <v>1778</v>
      </c>
      <c r="E1675" s="3" t="str">
        <v>Penthéréaz</v>
      </c>
      <c r="G1675" s="18">
        <v>5406</v>
      </c>
      <c r="H1675" s="18" t="s">
        <v>4549</v>
      </c>
    </row>
    <row r="1676" spans="1:8" x14ac:dyDescent="0.2">
      <c r="A1676" s="3">
        <v>4410</v>
      </c>
      <c r="B1676" s="3" t="s">
        <v>1821</v>
      </c>
      <c r="C1676" s="3" t="s">
        <v>1821</v>
      </c>
      <c r="D1676" s="3" t="s">
        <v>1778</v>
      </c>
      <c r="E1676" s="3" t="str">
        <v>Poliez-Pittet</v>
      </c>
      <c r="G1676" s="18">
        <v>5408</v>
      </c>
      <c r="H1676" s="18" t="s">
        <v>4550</v>
      </c>
    </row>
    <row r="1677" spans="1:8" x14ac:dyDescent="0.2">
      <c r="A1677" s="3">
        <v>4419</v>
      </c>
      <c r="B1677" s="3" t="s">
        <v>1822</v>
      </c>
      <c r="C1677" s="3" t="s">
        <v>1822</v>
      </c>
      <c r="D1677" s="3" t="s">
        <v>1778</v>
      </c>
      <c r="E1677" s="3" t="str">
        <v>Rueyres</v>
      </c>
      <c r="G1677" s="18">
        <v>5412</v>
      </c>
      <c r="H1677" s="18" t="s">
        <v>4549</v>
      </c>
    </row>
    <row r="1678" spans="1:8" x14ac:dyDescent="0.2">
      <c r="A1678" s="3">
        <v>4133</v>
      </c>
      <c r="B1678" s="3" t="s">
        <v>1823</v>
      </c>
      <c r="C1678" s="3" t="s">
        <v>1823</v>
      </c>
      <c r="D1678" s="3" t="s">
        <v>1778</v>
      </c>
      <c r="E1678" s="3" t="str">
        <v>Saint-Barthélemy (VD)</v>
      </c>
      <c r="G1678" s="18">
        <v>5413</v>
      </c>
      <c r="H1678" s="18" t="s">
        <v>4549</v>
      </c>
    </row>
    <row r="1679" spans="1:8" x14ac:dyDescent="0.2">
      <c r="A1679" s="3">
        <v>4433</v>
      </c>
      <c r="B1679" s="3" t="s">
        <v>1824</v>
      </c>
      <c r="C1679" s="3" t="s">
        <v>1824</v>
      </c>
      <c r="D1679" s="3" t="s">
        <v>1778</v>
      </c>
      <c r="E1679" s="3" t="str">
        <v>Villars-le-Terroir</v>
      </c>
      <c r="G1679" s="18">
        <v>5415</v>
      </c>
      <c r="H1679" s="18" t="s">
        <v>4550</v>
      </c>
    </row>
    <row r="1680" spans="1:8" x14ac:dyDescent="0.2">
      <c r="A1680" s="3">
        <v>4411</v>
      </c>
      <c r="B1680" s="3" t="s">
        <v>1825</v>
      </c>
      <c r="C1680" s="3" t="s">
        <v>1825</v>
      </c>
      <c r="D1680" s="3" t="s">
        <v>1778</v>
      </c>
      <c r="E1680" s="3" t="str">
        <v>Vuarrens</v>
      </c>
      <c r="G1680" s="18">
        <v>5416</v>
      </c>
      <c r="H1680" s="18" t="s">
        <v>4550</v>
      </c>
    </row>
    <row r="1681" spans="1:8" x14ac:dyDescent="0.2">
      <c r="A1681" s="3">
        <v>4417</v>
      </c>
      <c r="B1681" s="3" t="s">
        <v>1826</v>
      </c>
      <c r="C1681" s="3" t="s">
        <v>1826</v>
      </c>
      <c r="D1681" s="3" t="s">
        <v>1778</v>
      </c>
      <c r="E1681" s="3" t="str">
        <v>Montilliez</v>
      </c>
      <c r="G1681" s="18">
        <v>5417</v>
      </c>
      <c r="H1681" s="18" t="s">
        <v>4550</v>
      </c>
    </row>
    <row r="1682" spans="1:8" x14ac:dyDescent="0.2">
      <c r="A1682" s="3">
        <v>4469</v>
      </c>
      <c r="B1682" s="3" t="s">
        <v>1827</v>
      </c>
      <c r="C1682" s="3" t="s">
        <v>1827</v>
      </c>
      <c r="D1682" s="3" t="s">
        <v>1778</v>
      </c>
      <c r="E1682" s="3" t="str">
        <v>Goumoëns</v>
      </c>
      <c r="G1682" s="18">
        <v>5420</v>
      </c>
      <c r="H1682" s="18" t="s">
        <v>4550</v>
      </c>
    </row>
    <row r="1683" spans="1:8" x14ac:dyDescent="0.2">
      <c r="A1683" s="3">
        <v>4461</v>
      </c>
      <c r="B1683" s="3" t="s">
        <v>1828</v>
      </c>
      <c r="C1683" s="3" t="s">
        <v>1828</v>
      </c>
      <c r="D1683" s="3" t="s">
        <v>1778</v>
      </c>
      <c r="E1683" s="3" t="str">
        <v>Bonvillars</v>
      </c>
      <c r="G1683" s="18">
        <v>5423</v>
      </c>
      <c r="H1683" s="18" t="s">
        <v>4550</v>
      </c>
    </row>
    <row r="1684" spans="1:8" x14ac:dyDescent="0.2">
      <c r="A1684" s="3">
        <v>4446</v>
      </c>
      <c r="B1684" s="3" t="s">
        <v>1829</v>
      </c>
      <c r="C1684" s="3" t="s">
        <v>1829</v>
      </c>
      <c r="D1684" s="3" t="s">
        <v>1778</v>
      </c>
      <c r="E1684" s="3" t="str">
        <v>Bullet</v>
      </c>
      <c r="G1684" s="18">
        <v>5425</v>
      </c>
      <c r="H1684" s="18" t="s">
        <v>4550</v>
      </c>
    </row>
    <row r="1685" spans="1:8" x14ac:dyDescent="0.2">
      <c r="A1685" s="3">
        <v>4463</v>
      </c>
      <c r="B1685" s="3" t="s">
        <v>1830</v>
      </c>
      <c r="C1685" s="3" t="s">
        <v>1830</v>
      </c>
      <c r="D1685" s="3" t="s">
        <v>1778</v>
      </c>
      <c r="E1685" s="3" t="str">
        <v>Champagne</v>
      </c>
      <c r="G1685" s="18">
        <v>5426</v>
      </c>
      <c r="H1685" s="18" t="s">
        <v>4550</v>
      </c>
    </row>
    <row r="1686" spans="1:8" x14ac:dyDescent="0.2">
      <c r="A1686" s="3">
        <v>4442</v>
      </c>
      <c r="B1686" s="3" t="s">
        <v>1831</v>
      </c>
      <c r="C1686" s="3" t="s">
        <v>1831</v>
      </c>
      <c r="D1686" s="3" t="s">
        <v>1778</v>
      </c>
      <c r="E1686" s="3" t="str">
        <v>Concise</v>
      </c>
      <c r="G1686" s="18">
        <v>5430</v>
      </c>
      <c r="H1686" s="18" t="s">
        <v>4550</v>
      </c>
    </row>
    <row r="1687" spans="1:8" x14ac:dyDescent="0.2">
      <c r="A1687" s="3">
        <v>4460</v>
      </c>
      <c r="B1687" s="3" t="s">
        <v>1832</v>
      </c>
      <c r="C1687" s="3" t="s">
        <v>1832</v>
      </c>
      <c r="D1687" s="3" t="s">
        <v>1778</v>
      </c>
      <c r="E1687" s="3" t="str">
        <v>Corcelles-près-Concise</v>
      </c>
      <c r="G1687" s="18">
        <v>5432</v>
      </c>
      <c r="H1687" s="18" t="s">
        <v>4550</v>
      </c>
    </row>
    <row r="1688" spans="1:8" x14ac:dyDescent="0.2">
      <c r="A1688" s="3">
        <v>4445</v>
      </c>
      <c r="B1688" s="3" t="s">
        <v>1833</v>
      </c>
      <c r="C1688" s="3" t="s">
        <v>1833</v>
      </c>
      <c r="D1688" s="3" t="s">
        <v>1778</v>
      </c>
      <c r="E1688" s="3" t="str">
        <v>Fiez</v>
      </c>
      <c r="G1688" s="18">
        <v>5436</v>
      </c>
      <c r="H1688" s="18" t="s">
        <v>4550</v>
      </c>
    </row>
    <row r="1689" spans="1:8" x14ac:dyDescent="0.2">
      <c r="A1689" s="3">
        <v>4465</v>
      </c>
      <c r="B1689" s="3" t="s">
        <v>1834</v>
      </c>
      <c r="C1689" s="3" t="s">
        <v>1834</v>
      </c>
      <c r="D1689" s="3" t="s">
        <v>1778</v>
      </c>
      <c r="E1689" s="3" t="str">
        <v>Fontaines-sur-Grandson</v>
      </c>
      <c r="G1689" s="18">
        <v>5442</v>
      </c>
      <c r="H1689" s="18" t="s">
        <v>4550</v>
      </c>
    </row>
    <row r="1690" spans="1:8" x14ac:dyDescent="0.2">
      <c r="A1690" s="3">
        <v>4452</v>
      </c>
      <c r="B1690" s="3" t="s">
        <v>1835</v>
      </c>
      <c r="C1690" s="3" t="s">
        <v>1835</v>
      </c>
      <c r="D1690" s="3" t="s">
        <v>1778</v>
      </c>
      <c r="E1690" s="3" t="str">
        <v>Giez</v>
      </c>
      <c r="G1690" s="18">
        <v>5443</v>
      </c>
      <c r="H1690" s="18" t="s">
        <v>4550</v>
      </c>
    </row>
    <row r="1691" spans="1:8" x14ac:dyDescent="0.2">
      <c r="A1691" s="3">
        <v>4447</v>
      </c>
      <c r="B1691" s="3" t="s">
        <v>1836</v>
      </c>
      <c r="C1691" s="3" t="s">
        <v>1836</v>
      </c>
      <c r="D1691" s="3" t="s">
        <v>1778</v>
      </c>
      <c r="E1691" s="3" t="str">
        <v>Grandevent</v>
      </c>
      <c r="G1691" s="18">
        <v>5444</v>
      </c>
      <c r="H1691" s="18" t="s">
        <v>4549</v>
      </c>
    </row>
    <row r="1692" spans="1:8" x14ac:dyDescent="0.2">
      <c r="A1692" s="3">
        <v>4496</v>
      </c>
      <c r="B1692" s="3" t="s">
        <v>1837</v>
      </c>
      <c r="C1692" s="3" t="s">
        <v>1838</v>
      </c>
      <c r="D1692" s="3" t="s">
        <v>1778</v>
      </c>
      <c r="E1692" s="3" t="str">
        <v>Grandson</v>
      </c>
      <c r="G1692" s="18">
        <v>5445</v>
      </c>
      <c r="H1692" s="18" t="s">
        <v>4549</v>
      </c>
    </row>
    <row r="1693" spans="1:8" x14ac:dyDescent="0.2">
      <c r="A1693" s="3">
        <v>4448</v>
      </c>
      <c r="B1693" s="3" t="s">
        <v>1839</v>
      </c>
      <c r="C1693" s="3" t="s">
        <v>1839</v>
      </c>
      <c r="D1693" s="3" t="s">
        <v>1778</v>
      </c>
      <c r="E1693" s="3" t="str">
        <v>Mauborget</v>
      </c>
      <c r="G1693" s="18">
        <v>5452</v>
      </c>
      <c r="H1693" s="18" t="s">
        <v>4550</v>
      </c>
    </row>
    <row r="1694" spans="1:8" x14ac:dyDescent="0.2">
      <c r="A1694" s="3">
        <v>4464</v>
      </c>
      <c r="B1694" s="3" t="s">
        <v>1840</v>
      </c>
      <c r="C1694" s="3" t="s">
        <v>1840</v>
      </c>
      <c r="D1694" s="3" t="s">
        <v>1778</v>
      </c>
      <c r="E1694" s="3" t="str">
        <v>Mutrux</v>
      </c>
      <c r="G1694" s="18">
        <v>5453</v>
      </c>
      <c r="H1694" s="18" t="s">
        <v>4550</v>
      </c>
    </row>
    <row r="1695" spans="1:8" x14ac:dyDescent="0.2">
      <c r="A1695" s="3">
        <v>4453</v>
      </c>
      <c r="B1695" s="3" t="s">
        <v>1841</v>
      </c>
      <c r="C1695" s="3" t="s">
        <v>1841</v>
      </c>
      <c r="D1695" s="3" t="s">
        <v>1778</v>
      </c>
      <c r="E1695" s="3" t="str">
        <v>Novalles</v>
      </c>
      <c r="G1695" s="18">
        <v>5454</v>
      </c>
      <c r="H1695" s="18" t="s">
        <v>4551</v>
      </c>
    </row>
    <row r="1696" spans="1:8" x14ac:dyDescent="0.2">
      <c r="A1696" s="3">
        <v>4494</v>
      </c>
      <c r="B1696" s="3" t="s">
        <v>1842</v>
      </c>
      <c r="C1696" s="3" t="s">
        <v>1842</v>
      </c>
      <c r="D1696" s="3" t="s">
        <v>1778</v>
      </c>
      <c r="E1696" s="3" t="str">
        <v>Onnens (VD)</v>
      </c>
      <c r="G1696" s="18">
        <v>5462</v>
      </c>
      <c r="H1696" s="18" t="s">
        <v>4550</v>
      </c>
    </row>
    <row r="1697" spans="1:8" x14ac:dyDescent="0.2">
      <c r="A1697" s="3">
        <v>4466</v>
      </c>
      <c r="B1697" s="3" t="s">
        <v>1843</v>
      </c>
      <c r="C1697" s="3" t="s">
        <v>1843</v>
      </c>
      <c r="D1697" s="3" t="s">
        <v>1778</v>
      </c>
      <c r="E1697" s="3" t="str">
        <v>Provence</v>
      </c>
      <c r="G1697" s="18">
        <v>5463</v>
      </c>
      <c r="H1697" s="18" t="s">
        <v>4550</v>
      </c>
    </row>
    <row r="1698" spans="1:8" x14ac:dyDescent="0.2">
      <c r="A1698" s="3">
        <v>4462</v>
      </c>
      <c r="B1698" s="3" t="s">
        <v>1844</v>
      </c>
      <c r="C1698" s="3" t="s">
        <v>1845</v>
      </c>
      <c r="D1698" s="3" t="s">
        <v>1778</v>
      </c>
      <c r="E1698" s="3" t="str">
        <v>Sainte-Croix</v>
      </c>
      <c r="G1698" s="18">
        <v>5464</v>
      </c>
      <c r="H1698" s="18" t="s">
        <v>4550</v>
      </c>
    </row>
    <row r="1699" spans="1:8" x14ac:dyDescent="0.2">
      <c r="A1699" s="3">
        <v>4467</v>
      </c>
      <c r="B1699" s="3" t="s">
        <v>1846</v>
      </c>
      <c r="C1699" s="3" t="s">
        <v>1846</v>
      </c>
      <c r="D1699" s="3" t="s">
        <v>1778</v>
      </c>
      <c r="E1699" s="3" t="str">
        <v>Tévenon</v>
      </c>
      <c r="G1699" s="18">
        <v>5465</v>
      </c>
      <c r="H1699" s="18" t="s">
        <v>4550</v>
      </c>
    </row>
    <row r="1700" spans="1:8" x14ac:dyDescent="0.2">
      <c r="A1700" s="3">
        <v>4444</v>
      </c>
      <c r="B1700" s="3" t="s">
        <v>1847</v>
      </c>
      <c r="C1700" s="3" t="s">
        <v>1847</v>
      </c>
      <c r="D1700" s="3" t="s">
        <v>1778</v>
      </c>
      <c r="E1700" s="3" t="str">
        <v>Belmont-sur-Lausanne</v>
      </c>
      <c r="G1700" s="18">
        <v>5466</v>
      </c>
      <c r="H1700" s="18" t="s">
        <v>4550</v>
      </c>
    </row>
    <row r="1701" spans="1:8" x14ac:dyDescent="0.2">
      <c r="A1701" s="3">
        <v>4497</v>
      </c>
      <c r="B1701" s="3" t="s">
        <v>1848</v>
      </c>
      <c r="C1701" s="3" t="s">
        <v>1848</v>
      </c>
      <c r="D1701" s="3" t="s">
        <v>1778</v>
      </c>
      <c r="E1701" s="3" t="str">
        <v>Cheseaux-sur-Lausanne</v>
      </c>
      <c r="G1701" s="18">
        <v>5467</v>
      </c>
      <c r="H1701" s="18" t="s">
        <v>4550</v>
      </c>
    </row>
    <row r="1702" spans="1:8" x14ac:dyDescent="0.2">
      <c r="A1702" s="3">
        <v>4450</v>
      </c>
      <c r="B1702" s="3" t="s">
        <v>1849</v>
      </c>
      <c r="C1702" s="3" t="s">
        <v>1849</v>
      </c>
      <c r="D1702" s="3" t="s">
        <v>1778</v>
      </c>
      <c r="E1702" s="3" t="str">
        <v>Crissier</v>
      </c>
      <c r="G1702" s="18">
        <v>5502</v>
      </c>
      <c r="H1702" s="18" t="s">
        <v>4549</v>
      </c>
    </row>
    <row r="1703" spans="1:8" x14ac:dyDescent="0.2">
      <c r="A1703" s="3">
        <v>4492</v>
      </c>
      <c r="B1703" s="3" t="s">
        <v>1850</v>
      </c>
      <c r="C1703" s="3" t="s">
        <v>1850</v>
      </c>
      <c r="D1703" s="3" t="s">
        <v>1778</v>
      </c>
      <c r="E1703" s="3" t="str">
        <v>Epalinges</v>
      </c>
      <c r="G1703" s="18">
        <v>5503</v>
      </c>
      <c r="H1703" s="18" t="s">
        <v>4549</v>
      </c>
    </row>
    <row r="1704" spans="1:8" x14ac:dyDescent="0.2">
      <c r="A1704" s="3">
        <v>4456</v>
      </c>
      <c r="B1704" s="3" t="s">
        <v>1851</v>
      </c>
      <c r="C1704" s="3" t="s">
        <v>1851</v>
      </c>
      <c r="D1704" s="3" t="s">
        <v>1778</v>
      </c>
      <c r="E1704" s="3" t="str">
        <v>Jouxtens-Mézery</v>
      </c>
      <c r="G1704" s="18">
        <v>5504</v>
      </c>
      <c r="H1704" s="18" t="s">
        <v>4549</v>
      </c>
    </row>
    <row r="1705" spans="1:8" x14ac:dyDescent="0.2">
      <c r="A1705" s="3">
        <v>4441</v>
      </c>
      <c r="B1705" s="3" t="s">
        <v>1852</v>
      </c>
      <c r="C1705" s="3" t="s">
        <v>1852</v>
      </c>
      <c r="D1705" s="3" t="s">
        <v>1778</v>
      </c>
      <c r="E1705" s="3" t="str">
        <v>Lausanne</v>
      </c>
      <c r="G1705" s="18">
        <v>5505</v>
      </c>
      <c r="H1705" s="18" t="s">
        <v>4549</v>
      </c>
    </row>
    <row r="1706" spans="1:8" x14ac:dyDescent="0.2">
      <c r="A1706" s="3">
        <v>4493</v>
      </c>
      <c r="B1706" s="3" t="s">
        <v>1853</v>
      </c>
      <c r="C1706" s="3" t="s">
        <v>1853</v>
      </c>
      <c r="D1706" s="3" t="s">
        <v>1778</v>
      </c>
      <c r="E1706" s="3" t="str">
        <v>Le Mont-sur-Lausanne</v>
      </c>
      <c r="G1706" s="18">
        <v>5506</v>
      </c>
      <c r="H1706" s="18" t="s">
        <v>4549</v>
      </c>
    </row>
    <row r="1707" spans="1:8" x14ac:dyDescent="0.2">
      <c r="A1707" s="3">
        <v>4451</v>
      </c>
      <c r="B1707" s="3" t="s">
        <v>1854</v>
      </c>
      <c r="C1707" s="3" t="s">
        <v>1854</v>
      </c>
      <c r="D1707" s="3" t="s">
        <v>1778</v>
      </c>
      <c r="E1707" s="3" t="str">
        <v>Paudex</v>
      </c>
      <c r="G1707" s="18">
        <v>5507</v>
      </c>
      <c r="H1707" s="18" t="s">
        <v>4549</v>
      </c>
    </row>
    <row r="1708" spans="1:8" x14ac:dyDescent="0.2">
      <c r="A1708" s="3">
        <v>4443</v>
      </c>
      <c r="B1708" s="3" t="s">
        <v>1855</v>
      </c>
      <c r="C1708" s="3" t="s">
        <v>1855</v>
      </c>
      <c r="D1708" s="3" t="s">
        <v>1778</v>
      </c>
      <c r="E1708" s="3" t="str">
        <v>Prilly</v>
      </c>
      <c r="G1708" s="18">
        <v>5512</v>
      </c>
      <c r="H1708" s="18" t="s">
        <v>4549</v>
      </c>
    </row>
    <row r="1709" spans="1:8" x14ac:dyDescent="0.2">
      <c r="A1709" s="3">
        <v>4495</v>
      </c>
      <c r="B1709" s="3" t="s">
        <v>1856</v>
      </c>
      <c r="C1709" s="3" t="s">
        <v>1856</v>
      </c>
      <c r="D1709" s="3" t="s">
        <v>1778</v>
      </c>
      <c r="E1709" s="3" t="str">
        <v>Pully</v>
      </c>
      <c r="G1709" s="18">
        <v>5522</v>
      </c>
      <c r="H1709" s="18" t="s">
        <v>4549</v>
      </c>
    </row>
    <row r="1710" spans="1:8" x14ac:dyDescent="0.2">
      <c r="A1710" s="3">
        <v>4455</v>
      </c>
      <c r="B1710" s="3" t="s">
        <v>1857</v>
      </c>
      <c r="C1710" s="3" t="s">
        <v>1857</v>
      </c>
      <c r="D1710" s="3" t="s">
        <v>1778</v>
      </c>
      <c r="E1710" s="3" t="str">
        <v>Renens (VD)</v>
      </c>
      <c r="G1710" s="18">
        <v>5524</v>
      </c>
      <c r="H1710" s="18" t="s">
        <v>4549</v>
      </c>
    </row>
    <row r="1711" spans="1:8" x14ac:dyDescent="0.2">
      <c r="A1711" s="3">
        <v>4424</v>
      </c>
      <c r="B1711" s="3" t="s">
        <v>1858</v>
      </c>
      <c r="C1711" s="3" t="s">
        <v>1858</v>
      </c>
      <c r="D1711" s="3" t="s">
        <v>1778</v>
      </c>
      <c r="E1711" s="3" t="str">
        <v>Romanel-sur-Lausanne</v>
      </c>
      <c r="G1711" s="18">
        <v>5525</v>
      </c>
      <c r="H1711" s="18" t="s">
        <v>4549</v>
      </c>
    </row>
    <row r="1712" spans="1:8" x14ac:dyDescent="0.2">
      <c r="A1712" s="3">
        <v>4431</v>
      </c>
      <c r="B1712" s="3" t="s">
        <v>1859</v>
      </c>
      <c r="C1712" s="3" t="s">
        <v>1859</v>
      </c>
      <c r="D1712" s="3" t="s">
        <v>1778</v>
      </c>
      <c r="E1712" s="3" t="str">
        <v>Chexbres</v>
      </c>
      <c r="G1712" s="18">
        <v>5600</v>
      </c>
      <c r="H1712" s="18" t="s">
        <v>4549</v>
      </c>
    </row>
    <row r="1713" spans="1:8" x14ac:dyDescent="0.2">
      <c r="A1713" s="3">
        <v>4207</v>
      </c>
      <c r="B1713" s="3" t="s">
        <v>1860</v>
      </c>
      <c r="C1713" s="3" t="s">
        <v>1860</v>
      </c>
      <c r="D1713" s="3" t="s">
        <v>1778</v>
      </c>
      <c r="E1713" s="3" t="str">
        <v>Forel (Lavaux)</v>
      </c>
      <c r="G1713" s="18">
        <v>5603</v>
      </c>
      <c r="H1713" s="18" t="s">
        <v>4549</v>
      </c>
    </row>
    <row r="1714" spans="1:8" x14ac:dyDescent="0.2">
      <c r="A1714" s="3">
        <v>4457</v>
      </c>
      <c r="B1714" s="3" t="s">
        <v>1861</v>
      </c>
      <c r="C1714" s="3" t="s">
        <v>1861</v>
      </c>
      <c r="D1714" s="3" t="s">
        <v>1778</v>
      </c>
      <c r="E1714" s="3" t="str">
        <v>Lutry</v>
      </c>
      <c r="G1714" s="18">
        <v>5604</v>
      </c>
      <c r="H1714" s="18" t="s">
        <v>4549</v>
      </c>
    </row>
    <row r="1715" spans="1:8" x14ac:dyDescent="0.2">
      <c r="A1715" s="3">
        <v>4458</v>
      </c>
      <c r="B1715" s="3" t="s">
        <v>1862</v>
      </c>
      <c r="C1715" s="3" t="s">
        <v>1862</v>
      </c>
      <c r="D1715" s="3" t="s">
        <v>1778</v>
      </c>
      <c r="E1715" s="3" t="str">
        <v>Puidoux</v>
      </c>
      <c r="G1715" s="18">
        <v>5605</v>
      </c>
      <c r="H1715" s="18" t="s">
        <v>4549</v>
      </c>
    </row>
    <row r="1716" spans="1:8" x14ac:dyDescent="0.2">
      <c r="A1716" s="3">
        <v>4434</v>
      </c>
      <c r="B1716" s="3" t="s">
        <v>1863</v>
      </c>
      <c r="C1716" s="3" t="s">
        <v>1863</v>
      </c>
      <c r="D1716" s="3" t="s">
        <v>1778</v>
      </c>
      <c r="E1716" s="3" t="str">
        <v>Rivaz</v>
      </c>
      <c r="G1716" s="18">
        <v>5606</v>
      </c>
      <c r="H1716" s="18" t="s">
        <v>4549</v>
      </c>
    </row>
    <row r="1717" spans="1:8" x14ac:dyDescent="0.2">
      <c r="A1717" s="3">
        <v>4432</v>
      </c>
      <c r="B1717" s="3" t="s">
        <v>1864</v>
      </c>
      <c r="C1717" s="3" t="s">
        <v>1864</v>
      </c>
      <c r="D1717" s="3" t="s">
        <v>1778</v>
      </c>
      <c r="E1717" s="3" t="str">
        <v>Saint-Saphorin (Lavaux)</v>
      </c>
      <c r="G1717" s="18">
        <v>5607</v>
      </c>
      <c r="H1717" s="18" t="s">
        <v>4549</v>
      </c>
    </row>
    <row r="1718" spans="1:8" x14ac:dyDescent="0.2">
      <c r="A1718" s="3">
        <v>4438</v>
      </c>
      <c r="B1718" s="3" t="s">
        <v>1865</v>
      </c>
      <c r="C1718" s="3" t="s">
        <v>1865</v>
      </c>
      <c r="D1718" s="3" t="s">
        <v>1778</v>
      </c>
      <c r="E1718" s="3" t="str">
        <v>Savigny</v>
      </c>
      <c r="G1718" s="18">
        <v>5608</v>
      </c>
      <c r="H1718" s="18" t="s">
        <v>4549</v>
      </c>
    </row>
    <row r="1719" spans="1:8" x14ac:dyDescent="0.2">
      <c r="A1719" s="3">
        <v>4426</v>
      </c>
      <c r="B1719" s="3" t="s">
        <v>1866</v>
      </c>
      <c r="C1719" s="3" t="s">
        <v>1866</v>
      </c>
      <c r="D1719" s="3" t="s">
        <v>1778</v>
      </c>
      <c r="E1719" s="3" t="str">
        <v>Bourg-en-Lavaux</v>
      </c>
      <c r="G1719" s="18">
        <v>5610</v>
      </c>
      <c r="H1719" s="18" t="s">
        <v>4549</v>
      </c>
    </row>
    <row r="1720" spans="1:8" x14ac:dyDescent="0.2">
      <c r="A1720" s="3">
        <v>4436</v>
      </c>
      <c r="B1720" s="3" t="s">
        <v>1867</v>
      </c>
      <c r="C1720" s="3" t="s">
        <v>1867</v>
      </c>
      <c r="D1720" s="3" t="s">
        <v>1778</v>
      </c>
      <c r="E1720" s="3" t="str">
        <v>Aclens</v>
      </c>
      <c r="G1720" s="18">
        <v>5611</v>
      </c>
      <c r="H1720" s="18" t="s">
        <v>4549</v>
      </c>
    </row>
    <row r="1721" spans="1:8" x14ac:dyDescent="0.2">
      <c r="A1721" s="3">
        <v>4435</v>
      </c>
      <c r="B1721" s="3" t="s">
        <v>1868</v>
      </c>
      <c r="C1721" s="3" t="s">
        <v>1868</v>
      </c>
      <c r="D1721" s="3" t="s">
        <v>1778</v>
      </c>
      <c r="E1721" s="3" t="str">
        <v>Bremblens</v>
      </c>
      <c r="G1721" s="18">
        <v>5612</v>
      </c>
      <c r="H1721" s="18" t="s">
        <v>4549</v>
      </c>
    </row>
    <row r="1722" spans="1:8" x14ac:dyDescent="0.2">
      <c r="A1722" s="3">
        <v>4436</v>
      </c>
      <c r="B1722" s="3" t="s">
        <v>1869</v>
      </c>
      <c r="C1722" s="3" t="s">
        <v>1870</v>
      </c>
      <c r="D1722" s="3" t="s">
        <v>1778</v>
      </c>
      <c r="E1722" s="3" t="str">
        <v>Buchillon</v>
      </c>
      <c r="G1722" s="18">
        <v>5613</v>
      </c>
      <c r="H1722" s="18" t="s">
        <v>4549</v>
      </c>
    </row>
    <row r="1723" spans="1:8" x14ac:dyDescent="0.2">
      <c r="A1723" s="3">
        <v>4418</v>
      </c>
      <c r="B1723" s="3" t="s">
        <v>1871</v>
      </c>
      <c r="C1723" s="3" t="s">
        <v>1871</v>
      </c>
      <c r="D1723" s="3" t="s">
        <v>1778</v>
      </c>
      <c r="E1723" s="3" t="str">
        <v>Bussigny</v>
      </c>
      <c r="G1723" s="18">
        <v>5614</v>
      </c>
      <c r="H1723" s="18" t="s">
        <v>4549</v>
      </c>
    </row>
    <row r="1724" spans="1:8" x14ac:dyDescent="0.2">
      <c r="A1724" s="3">
        <v>4425</v>
      </c>
      <c r="B1724" s="3" t="s">
        <v>1872</v>
      </c>
      <c r="C1724" s="3" t="s">
        <v>1872</v>
      </c>
      <c r="D1724" s="3" t="s">
        <v>1778</v>
      </c>
      <c r="E1724" s="3" t="str">
        <v>Chavannes-près-Renens</v>
      </c>
      <c r="G1724" s="18">
        <v>5615</v>
      </c>
      <c r="H1724" s="18" t="s">
        <v>4549</v>
      </c>
    </row>
    <row r="1725" spans="1:8" x14ac:dyDescent="0.2">
      <c r="A1725" s="3">
        <v>4437</v>
      </c>
      <c r="B1725" s="3" t="s">
        <v>1873</v>
      </c>
      <c r="C1725" s="3" t="s">
        <v>1873</v>
      </c>
      <c r="D1725" s="3" t="s">
        <v>1778</v>
      </c>
      <c r="E1725" s="3" t="str">
        <v>Chigny</v>
      </c>
      <c r="G1725" s="18">
        <v>5616</v>
      </c>
      <c r="H1725" s="18" t="s">
        <v>4549</v>
      </c>
    </row>
    <row r="1726" spans="1:8" x14ac:dyDescent="0.2">
      <c r="A1726" s="3">
        <v>8214</v>
      </c>
      <c r="B1726" s="3" t="s">
        <v>1874</v>
      </c>
      <c r="C1726" s="3" t="s">
        <v>1874</v>
      </c>
      <c r="D1726" s="3" t="s">
        <v>1875</v>
      </c>
      <c r="E1726" s="3" t="str">
        <v>Clarmont</v>
      </c>
      <c r="G1726" s="18">
        <v>5617</v>
      </c>
      <c r="H1726" s="18" t="s">
        <v>4549</v>
      </c>
    </row>
    <row r="1727" spans="1:8" x14ac:dyDescent="0.2">
      <c r="A1727" s="3">
        <v>8214</v>
      </c>
      <c r="B1727" s="3" t="s">
        <v>1874</v>
      </c>
      <c r="C1727" s="3" t="s">
        <v>1874</v>
      </c>
      <c r="D1727" s="3" t="s">
        <v>1875</v>
      </c>
      <c r="E1727" s="3" t="str">
        <v>Denens</v>
      </c>
      <c r="G1727" s="18">
        <v>5618</v>
      </c>
      <c r="H1727" s="18" t="s">
        <v>4549</v>
      </c>
    </row>
    <row r="1728" spans="1:8" x14ac:dyDescent="0.2">
      <c r="A1728" s="3">
        <v>8224</v>
      </c>
      <c r="B1728" s="3" t="s">
        <v>1876</v>
      </c>
      <c r="C1728" s="3" t="s">
        <v>1876</v>
      </c>
      <c r="D1728" s="3" t="s">
        <v>1875</v>
      </c>
      <c r="E1728" s="3" t="str">
        <v>Denges</v>
      </c>
      <c r="G1728" s="18">
        <v>5619</v>
      </c>
      <c r="H1728" s="18" t="s">
        <v>4549</v>
      </c>
    </row>
    <row r="1729" spans="1:8" x14ac:dyDescent="0.2">
      <c r="A1729" s="3">
        <v>8213</v>
      </c>
      <c r="B1729" s="3" t="s">
        <v>1877</v>
      </c>
      <c r="C1729" s="3" t="s">
        <v>1877</v>
      </c>
      <c r="D1729" s="3" t="s">
        <v>1875</v>
      </c>
      <c r="E1729" s="3" t="str">
        <v>Echandens</v>
      </c>
      <c r="G1729" s="18">
        <v>5620</v>
      </c>
      <c r="H1729" s="18" t="s">
        <v>4549</v>
      </c>
    </row>
    <row r="1730" spans="1:8" x14ac:dyDescent="0.2">
      <c r="A1730" s="3">
        <v>8236</v>
      </c>
      <c r="B1730" s="3" t="s">
        <v>1878</v>
      </c>
      <c r="C1730" s="3" t="s">
        <v>1878</v>
      </c>
      <c r="D1730" s="3" t="s">
        <v>1875</v>
      </c>
      <c r="E1730" s="3" t="str">
        <v>Echichens</v>
      </c>
      <c r="G1730" s="18">
        <v>5621</v>
      </c>
      <c r="H1730" s="18" t="s">
        <v>4549</v>
      </c>
    </row>
    <row r="1731" spans="1:8" x14ac:dyDescent="0.2">
      <c r="A1731" s="3">
        <v>8239</v>
      </c>
      <c r="B1731" s="3" t="s">
        <v>1879</v>
      </c>
      <c r="C1731" s="3" t="s">
        <v>1879</v>
      </c>
      <c r="D1731" s="3" t="s">
        <v>1875</v>
      </c>
      <c r="E1731" s="3" t="str">
        <v>Ecublens (VD)</v>
      </c>
      <c r="G1731" s="18">
        <v>5622</v>
      </c>
      <c r="H1731" s="18" t="s">
        <v>4549</v>
      </c>
    </row>
    <row r="1732" spans="1:8" x14ac:dyDescent="0.2">
      <c r="A1732" s="3">
        <v>8235</v>
      </c>
      <c r="B1732" s="3" t="s">
        <v>1880</v>
      </c>
      <c r="C1732" s="3" t="s">
        <v>1881</v>
      </c>
      <c r="D1732" s="3" t="s">
        <v>1875</v>
      </c>
      <c r="E1732" s="3" t="str">
        <v>Etoy</v>
      </c>
      <c r="G1732" s="18">
        <v>5623</v>
      </c>
      <c r="H1732" s="18" t="s">
        <v>4549</v>
      </c>
    </row>
    <row r="1733" spans="1:8" x14ac:dyDescent="0.2">
      <c r="A1733" s="3">
        <v>8234</v>
      </c>
      <c r="B1733" s="3" t="s">
        <v>1882</v>
      </c>
      <c r="C1733" s="3" t="s">
        <v>1883</v>
      </c>
      <c r="D1733" s="3" t="s">
        <v>1875</v>
      </c>
      <c r="E1733" s="3" t="str">
        <v>Lavigny</v>
      </c>
      <c r="G1733" s="18">
        <v>5624</v>
      </c>
      <c r="H1733" s="18" t="s">
        <v>4549</v>
      </c>
    </row>
    <row r="1734" spans="1:8" x14ac:dyDescent="0.2">
      <c r="A1734" s="3">
        <v>8236</v>
      </c>
      <c r="B1734" s="3" t="s">
        <v>1884</v>
      </c>
      <c r="C1734" s="3" t="s">
        <v>1885</v>
      </c>
      <c r="D1734" s="3" t="s">
        <v>1875</v>
      </c>
      <c r="E1734" s="3" t="str">
        <v>Lonay</v>
      </c>
      <c r="G1734" s="18">
        <v>5625</v>
      </c>
      <c r="H1734" s="18" t="s">
        <v>4549</v>
      </c>
    </row>
    <row r="1735" spans="1:8" x14ac:dyDescent="0.2">
      <c r="A1735" s="3">
        <v>8240</v>
      </c>
      <c r="B1735" s="3" t="s">
        <v>1885</v>
      </c>
      <c r="C1735" s="3" t="s">
        <v>1885</v>
      </c>
      <c r="D1735" s="3" t="s">
        <v>1875</v>
      </c>
      <c r="E1735" s="3" t="str">
        <v>Lully (VD)</v>
      </c>
      <c r="G1735" s="18">
        <v>5626</v>
      </c>
      <c r="H1735" s="18" t="s">
        <v>4549</v>
      </c>
    </row>
    <row r="1736" spans="1:8" x14ac:dyDescent="0.2">
      <c r="A1736" s="3">
        <v>8241</v>
      </c>
      <c r="B1736" s="3" t="s">
        <v>1886</v>
      </c>
      <c r="C1736" s="3" t="s">
        <v>1885</v>
      </c>
      <c r="D1736" s="3" t="s">
        <v>1875</v>
      </c>
      <c r="E1736" s="3" t="str">
        <v>Lussy-sur-Morges</v>
      </c>
      <c r="G1736" s="18">
        <v>5627</v>
      </c>
      <c r="H1736" s="18" t="s">
        <v>4549</v>
      </c>
    </row>
    <row r="1737" spans="1:8" x14ac:dyDescent="0.2">
      <c r="A1737" s="3">
        <v>8242</v>
      </c>
      <c r="B1737" s="3" t="s">
        <v>1887</v>
      </c>
      <c r="C1737" s="3" t="s">
        <v>1885</v>
      </c>
      <c r="D1737" s="3" t="s">
        <v>1875</v>
      </c>
      <c r="E1737" s="3" t="str">
        <v>Morges</v>
      </c>
      <c r="G1737" s="18">
        <v>5628</v>
      </c>
      <c r="H1737" s="18" t="s">
        <v>4549</v>
      </c>
    </row>
    <row r="1738" spans="1:8" x14ac:dyDescent="0.2">
      <c r="A1738" s="3">
        <v>8242</v>
      </c>
      <c r="B1738" s="3" t="s">
        <v>1888</v>
      </c>
      <c r="C1738" s="3" t="s">
        <v>1885</v>
      </c>
      <c r="D1738" s="3" t="s">
        <v>1875</v>
      </c>
      <c r="E1738" s="3" t="str">
        <v>Préverenges</v>
      </c>
      <c r="G1738" s="18">
        <v>5630</v>
      </c>
      <c r="H1738" s="18" t="s">
        <v>4549</v>
      </c>
    </row>
    <row r="1739" spans="1:8" x14ac:dyDescent="0.2">
      <c r="A1739" s="3">
        <v>8243</v>
      </c>
      <c r="B1739" s="3" t="s">
        <v>1889</v>
      </c>
      <c r="C1739" s="3" t="s">
        <v>1885</v>
      </c>
      <c r="D1739" s="3" t="s">
        <v>1875</v>
      </c>
      <c r="E1739" s="3" t="str">
        <v>Romanel-sur-Morges</v>
      </c>
      <c r="G1739" s="18">
        <v>5632</v>
      </c>
      <c r="H1739" s="18" t="s">
        <v>4549</v>
      </c>
    </row>
    <row r="1740" spans="1:8" x14ac:dyDescent="0.2">
      <c r="A1740" s="3">
        <v>8233</v>
      </c>
      <c r="B1740" s="3" t="s">
        <v>1890</v>
      </c>
      <c r="C1740" s="3" t="s">
        <v>1891</v>
      </c>
      <c r="D1740" s="3" t="s">
        <v>1875</v>
      </c>
      <c r="E1740" s="3" t="str">
        <v>Saint-Prex</v>
      </c>
      <c r="G1740" s="18">
        <v>5634</v>
      </c>
      <c r="H1740" s="18" t="s">
        <v>4546</v>
      </c>
    </row>
    <row r="1741" spans="1:8" x14ac:dyDescent="0.2">
      <c r="A1741" s="3">
        <v>8222</v>
      </c>
      <c r="B1741" s="3" t="s">
        <v>1892</v>
      </c>
      <c r="C1741" s="3" t="s">
        <v>1892</v>
      </c>
      <c r="D1741" s="3" t="s">
        <v>1875</v>
      </c>
      <c r="E1741" s="3" t="str">
        <v>Saint-Sulpice (VD)</v>
      </c>
      <c r="G1741" s="18">
        <v>5636</v>
      </c>
      <c r="H1741" s="18" t="s">
        <v>4546</v>
      </c>
    </row>
    <row r="1742" spans="1:8" x14ac:dyDescent="0.2">
      <c r="A1742" s="3">
        <v>8223</v>
      </c>
      <c r="B1742" s="3" t="s">
        <v>1893</v>
      </c>
      <c r="C1742" s="3" t="s">
        <v>1892</v>
      </c>
      <c r="D1742" s="3" t="s">
        <v>1875</v>
      </c>
      <c r="E1742" s="3" t="str">
        <v>Tolochenaz</v>
      </c>
      <c r="G1742" s="18">
        <v>5637</v>
      </c>
      <c r="H1742" s="18" t="s">
        <v>4546</v>
      </c>
    </row>
    <row r="1743" spans="1:8" x14ac:dyDescent="0.2">
      <c r="A1743" s="3">
        <v>8454</v>
      </c>
      <c r="B1743" s="3" t="s">
        <v>1894</v>
      </c>
      <c r="C1743" s="3" t="s">
        <v>1894</v>
      </c>
      <c r="D1743" s="3" t="s">
        <v>1875</v>
      </c>
      <c r="E1743" s="3" t="str">
        <v>Vaux-sur-Morges</v>
      </c>
      <c r="G1743" s="18">
        <v>5642</v>
      </c>
      <c r="H1743" s="18" t="s">
        <v>4546</v>
      </c>
    </row>
    <row r="1744" spans="1:8" x14ac:dyDescent="0.2">
      <c r="A1744" s="3">
        <v>8232</v>
      </c>
      <c r="B1744" s="3" t="s">
        <v>1895</v>
      </c>
      <c r="C1744" s="3" t="s">
        <v>1895</v>
      </c>
      <c r="D1744" s="3" t="s">
        <v>1875</v>
      </c>
      <c r="E1744" s="3" t="str">
        <v>Villars-Sainte-Croix</v>
      </c>
      <c r="G1744" s="18">
        <v>5643</v>
      </c>
      <c r="H1744" s="18" t="s">
        <v>4546</v>
      </c>
    </row>
    <row r="1745" spans="1:8" x14ac:dyDescent="0.2">
      <c r="A1745" s="3">
        <v>8212</v>
      </c>
      <c r="B1745" s="3" t="s">
        <v>1896</v>
      </c>
      <c r="C1745" s="3" t="s">
        <v>1896</v>
      </c>
      <c r="D1745" s="3" t="s">
        <v>1875</v>
      </c>
      <c r="E1745" s="3" t="str">
        <v>Villars-sous-Yens</v>
      </c>
      <c r="G1745" s="18">
        <v>5644</v>
      </c>
      <c r="H1745" s="18" t="s">
        <v>4546</v>
      </c>
    </row>
    <row r="1746" spans="1:8" x14ac:dyDescent="0.2">
      <c r="A1746" s="3">
        <v>8455</v>
      </c>
      <c r="B1746" s="3" t="s">
        <v>1897</v>
      </c>
      <c r="C1746" s="3" t="s">
        <v>1897</v>
      </c>
      <c r="D1746" s="3" t="s">
        <v>1875</v>
      </c>
      <c r="E1746" s="3" t="str">
        <v>Vufflens-le-Château</v>
      </c>
      <c r="G1746" s="18">
        <v>5645</v>
      </c>
      <c r="H1746" s="18" t="s">
        <v>4546</v>
      </c>
    </row>
    <row r="1747" spans="1:8" x14ac:dyDescent="0.2">
      <c r="A1747" s="3">
        <v>8200</v>
      </c>
      <c r="B1747" s="3" t="s">
        <v>1898</v>
      </c>
      <c r="C1747" s="3" t="s">
        <v>1898</v>
      </c>
      <c r="D1747" s="3" t="s">
        <v>1875</v>
      </c>
      <c r="E1747" s="3" t="str">
        <v>Vullierens</v>
      </c>
      <c r="G1747" s="18">
        <v>5646</v>
      </c>
      <c r="H1747" s="18" t="s">
        <v>4546</v>
      </c>
    </row>
    <row r="1748" spans="1:8" x14ac:dyDescent="0.2">
      <c r="A1748" s="3">
        <v>8203</v>
      </c>
      <c r="B1748" s="3" t="s">
        <v>1898</v>
      </c>
      <c r="C1748" s="3" t="s">
        <v>1898</v>
      </c>
      <c r="D1748" s="3" t="s">
        <v>1875</v>
      </c>
      <c r="E1748" s="3" t="str">
        <v>Yens</v>
      </c>
      <c r="G1748" s="18">
        <v>5647</v>
      </c>
      <c r="H1748" s="18" t="s">
        <v>4546</v>
      </c>
    </row>
    <row r="1749" spans="1:8" x14ac:dyDescent="0.2">
      <c r="A1749" s="3">
        <v>8207</v>
      </c>
      <c r="B1749" s="3" t="s">
        <v>1898</v>
      </c>
      <c r="C1749" s="3" t="s">
        <v>1898</v>
      </c>
      <c r="D1749" s="3" t="s">
        <v>1875</v>
      </c>
      <c r="E1749" s="3" t="str">
        <v>Hautemorges</v>
      </c>
      <c r="G1749" s="18">
        <v>5702</v>
      </c>
      <c r="H1749" s="18" t="s">
        <v>4549</v>
      </c>
    </row>
    <row r="1750" spans="1:8" x14ac:dyDescent="0.2">
      <c r="A1750" s="3">
        <v>8208</v>
      </c>
      <c r="B1750" s="3" t="s">
        <v>1898</v>
      </c>
      <c r="C1750" s="3" t="s">
        <v>1898</v>
      </c>
      <c r="D1750" s="3" t="s">
        <v>1875</v>
      </c>
      <c r="E1750" s="3" t="str">
        <v>Boulens</v>
      </c>
      <c r="G1750" s="18">
        <v>5703</v>
      </c>
      <c r="H1750" s="18" t="s">
        <v>4549</v>
      </c>
    </row>
    <row r="1751" spans="1:8" x14ac:dyDescent="0.2">
      <c r="A1751" s="3">
        <v>8231</v>
      </c>
      <c r="B1751" s="3" t="s">
        <v>1899</v>
      </c>
      <c r="C1751" s="3" t="s">
        <v>1898</v>
      </c>
      <c r="D1751" s="3" t="s">
        <v>1875</v>
      </c>
      <c r="E1751" s="3" t="str">
        <v>Bussy-sur-Moudon</v>
      </c>
      <c r="G1751" s="18">
        <v>5704</v>
      </c>
      <c r="H1751" s="18" t="s">
        <v>4549</v>
      </c>
    </row>
    <row r="1752" spans="1:8" x14ac:dyDescent="0.2">
      <c r="A1752" s="3">
        <v>8228</v>
      </c>
      <c r="B1752" s="3" t="s">
        <v>1900</v>
      </c>
      <c r="C1752" s="3" t="s">
        <v>1900</v>
      </c>
      <c r="D1752" s="3" t="s">
        <v>1875</v>
      </c>
      <c r="E1752" s="3" t="str">
        <v>Chavannes-sur-Moudon</v>
      </c>
      <c r="G1752" s="18">
        <v>5705</v>
      </c>
      <c r="H1752" s="18" t="s">
        <v>4549</v>
      </c>
    </row>
    <row r="1753" spans="1:8" x14ac:dyDescent="0.2">
      <c r="A1753" s="3">
        <v>8226</v>
      </c>
      <c r="B1753" s="3" t="s">
        <v>1901</v>
      </c>
      <c r="C1753" s="3" t="s">
        <v>1901</v>
      </c>
      <c r="D1753" s="3" t="s">
        <v>1875</v>
      </c>
      <c r="E1753" s="3" t="str">
        <v>Curtilles</v>
      </c>
      <c r="G1753" s="18">
        <v>5706</v>
      </c>
      <c r="H1753" s="18" t="s">
        <v>4549</v>
      </c>
    </row>
    <row r="1754" spans="1:8" x14ac:dyDescent="0.2">
      <c r="A1754" s="3">
        <v>8225</v>
      </c>
      <c r="B1754" s="3" t="s">
        <v>1902</v>
      </c>
      <c r="C1754" s="3" t="s">
        <v>1902</v>
      </c>
      <c r="D1754" s="3" t="s">
        <v>1875</v>
      </c>
      <c r="E1754" s="3" t="str">
        <v>Dompierre (VD)</v>
      </c>
      <c r="G1754" s="18">
        <v>5707</v>
      </c>
      <c r="H1754" s="18" t="s">
        <v>4549</v>
      </c>
    </row>
    <row r="1755" spans="1:8" x14ac:dyDescent="0.2">
      <c r="A1755" s="3">
        <v>8263</v>
      </c>
      <c r="B1755" s="3" t="s">
        <v>1903</v>
      </c>
      <c r="C1755" s="3" t="s">
        <v>1904</v>
      </c>
      <c r="D1755" s="3" t="s">
        <v>1875</v>
      </c>
      <c r="E1755" s="3" t="str">
        <v>Hermenches</v>
      </c>
      <c r="G1755" s="18">
        <v>5708</v>
      </c>
      <c r="H1755" s="18" t="s">
        <v>4549</v>
      </c>
    </row>
    <row r="1756" spans="1:8" x14ac:dyDescent="0.2">
      <c r="A1756" s="3">
        <v>8261</v>
      </c>
      <c r="B1756" s="3" t="s">
        <v>1905</v>
      </c>
      <c r="C1756" s="3" t="s">
        <v>1905</v>
      </c>
      <c r="D1756" s="3" t="s">
        <v>1875</v>
      </c>
      <c r="E1756" s="3" t="str">
        <v>Lovatens</v>
      </c>
      <c r="G1756" s="18">
        <v>5712</v>
      </c>
      <c r="H1756" s="18" t="s">
        <v>4549</v>
      </c>
    </row>
    <row r="1757" spans="1:8" x14ac:dyDescent="0.2">
      <c r="A1757" s="3">
        <v>8262</v>
      </c>
      <c r="B1757" s="3" t="s">
        <v>1906</v>
      </c>
      <c r="C1757" s="3" t="s">
        <v>1906</v>
      </c>
      <c r="D1757" s="3" t="s">
        <v>1875</v>
      </c>
      <c r="E1757" s="3" t="str">
        <v>Lucens</v>
      </c>
      <c r="G1757" s="18">
        <v>5722</v>
      </c>
      <c r="H1757" s="18" t="s">
        <v>4549</v>
      </c>
    </row>
    <row r="1758" spans="1:8" x14ac:dyDescent="0.2">
      <c r="A1758" s="3">
        <v>8260</v>
      </c>
      <c r="B1758" s="3" t="s">
        <v>1907</v>
      </c>
      <c r="C1758" s="3" t="s">
        <v>1907</v>
      </c>
      <c r="D1758" s="3" t="s">
        <v>1875</v>
      </c>
      <c r="E1758" s="3" t="str">
        <v>Moudon</v>
      </c>
      <c r="G1758" s="18">
        <v>5723</v>
      </c>
      <c r="H1758" s="18" t="s">
        <v>4549</v>
      </c>
    </row>
    <row r="1759" spans="1:8" x14ac:dyDescent="0.2">
      <c r="A1759" s="3">
        <v>8215</v>
      </c>
      <c r="B1759" s="3" t="s">
        <v>1908</v>
      </c>
      <c r="C1759" s="3" t="s">
        <v>1908</v>
      </c>
      <c r="D1759" s="3" t="s">
        <v>1875</v>
      </c>
      <c r="E1759" s="3" t="str">
        <v>Ogens</v>
      </c>
      <c r="G1759" s="18">
        <v>5724</v>
      </c>
      <c r="H1759" s="18" t="s">
        <v>4549</v>
      </c>
    </row>
    <row r="1760" spans="1:8" x14ac:dyDescent="0.2">
      <c r="A1760" s="3">
        <v>8216</v>
      </c>
      <c r="B1760" s="3" t="s">
        <v>1909</v>
      </c>
      <c r="C1760" s="3" t="s">
        <v>1909</v>
      </c>
      <c r="D1760" s="3" t="s">
        <v>1875</v>
      </c>
      <c r="E1760" s="3" t="str">
        <v>Prévonloup</v>
      </c>
      <c r="G1760" s="18">
        <v>5725</v>
      </c>
      <c r="H1760" s="18" t="s">
        <v>4549</v>
      </c>
    </row>
    <row r="1761" spans="1:8" x14ac:dyDescent="0.2">
      <c r="A1761" s="3">
        <v>8219</v>
      </c>
      <c r="B1761" s="3" t="s">
        <v>1910</v>
      </c>
      <c r="C1761" s="3" t="s">
        <v>1910</v>
      </c>
      <c r="D1761" s="3" t="s">
        <v>1875</v>
      </c>
      <c r="E1761" s="3" t="str">
        <v>Rossenges</v>
      </c>
      <c r="G1761" s="18">
        <v>5726</v>
      </c>
      <c r="H1761" s="18" t="s">
        <v>4549</v>
      </c>
    </row>
    <row r="1762" spans="1:8" x14ac:dyDescent="0.2">
      <c r="A1762" s="3">
        <v>8217</v>
      </c>
      <c r="B1762" s="3" t="s">
        <v>1911</v>
      </c>
      <c r="C1762" s="3" t="s">
        <v>1911</v>
      </c>
      <c r="D1762" s="3" t="s">
        <v>1875</v>
      </c>
      <c r="E1762" s="3" t="str">
        <v>Syens</v>
      </c>
      <c r="G1762" s="18">
        <v>5727</v>
      </c>
      <c r="H1762" s="18" t="s">
        <v>4549</v>
      </c>
    </row>
    <row r="1763" spans="1:8" x14ac:dyDescent="0.2">
      <c r="A1763" s="3">
        <v>8217</v>
      </c>
      <c r="B1763" s="3" t="s">
        <v>1911</v>
      </c>
      <c r="C1763" s="3" t="s">
        <v>1911</v>
      </c>
      <c r="D1763" s="3" t="s">
        <v>1875</v>
      </c>
      <c r="E1763" s="3" t="str">
        <v>Villars-le-Comte</v>
      </c>
      <c r="G1763" s="18">
        <v>5728</v>
      </c>
      <c r="H1763" s="18" t="s">
        <v>4549</v>
      </c>
    </row>
    <row r="1764" spans="1:8" x14ac:dyDescent="0.2">
      <c r="A1764" s="3">
        <v>8218</v>
      </c>
      <c r="B1764" s="3" t="s">
        <v>1912</v>
      </c>
      <c r="C1764" s="3" t="s">
        <v>1911</v>
      </c>
      <c r="D1764" s="3" t="s">
        <v>1875</v>
      </c>
      <c r="E1764" s="3" t="str">
        <v>Vucherens</v>
      </c>
      <c r="G1764" s="18">
        <v>5732</v>
      </c>
      <c r="H1764" s="18" t="s">
        <v>4549</v>
      </c>
    </row>
    <row r="1765" spans="1:8" x14ac:dyDescent="0.2">
      <c r="A1765" s="3">
        <v>9100</v>
      </c>
      <c r="B1765" s="3" t="s">
        <v>1913</v>
      </c>
      <c r="C1765" s="3" t="s">
        <v>1913</v>
      </c>
      <c r="D1765" s="3" t="s">
        <v>1914</v>
      </c>
      <c r="E1765" s="3" t="str">
        <v>Montanaire</v>
      </c>
      <c r="G1765" s="18">
        <v>5733</v>
      </c>
      <c r="H1765" s="18" t="s">
        <v>4549</v>
      </c>
    </row>
    <row r="1766" spans="1:8" x14ac:dyDescent="0.2">
      <c r="A1766" s="3">
        <v>9112</v>
      </c>
      <c r="B1766" s="3" t="s">
        <v>1915</v>
      </c>
      <c r="C1766" s="3" t="s">
        <v>1913</v>
      </c>
      <c r="D1766" s="3" t="s">
        <v>1914</v>
      </c>
      <c r="E1766" s="3" t="str">
        <v>Arnex-sur-Nyon</v>
      </c>
      <c r="G1766" s="18">
        <v>5734</v>
      </c>
      <c r="H1766" s="18" t="s">
        <v>4549</v>
      </c>
    </row>
    <row r="1767" spans="1:8" x14ac:dyDescent="0.2">
      <c r="A1767" s="3">
        <v>9064</v>
      </c>
      <c r="B1767" s="3" t="s">
        <v>1916</v>
      </c>
      <c r="C1767" s="3" t="s">
        <v>1916</v>
      </c>
      <c r="D1767" s="3" t="s">
        <v>1914</v>
      </c>
      <c r="E1767" s="3" t="str">
        <v>Arzier-Le Muids</v>
      </c>
      <c r="G1767" s="18">
        <v>5735</v>
      </c>
      <c r="H1767" s="18" t="s">
        <v>4549</v>
      </c>
    </row>
    <row r="1768" spans="1:8" x14ac:dyDescent="0.2">
      <c r="A1768" s="3">
        <v>9105</v>
      </c>
      <c r="B1768" s="3" t="s">
        <v>1917</v>
      </c>
      <c r="C1768" s="3" t="s">
        <v>1917</v>
      </c>
      <c r="D1768" s="3" t="s">
        <v>1914</v>
      </c>
      <c r="E1768" s="3" t="str">
        <v>Bassins</v>
      </c>
      <c r="G1768" s="18">
        <v>5736</v>
      </c>
      <c r="H1768" s="18" t="s">
        <v>4549</v>
      </c>
    </row>
    <row r="1769" spans="1:8" x14ac:dyDescent="0.2">
      <c r="A1769" s="3">
        <v>9103</v>
      </c>
      <c r="B1769" s="3" t="s">
        <v>1918</v>
      </c>
      <c r="C1769" s="3" t="s">
        <v>1918</v>
      </c>
      <c r="D1769" s="3" t="s">
        <v>1914</v>
      </c>
      <c r="E1769" s="3" t="str">
        <v>Begnins</v>
      </c>
      <c r="G1769" s="18">
        <v>5737</v>
      </c>
      <c r="H1769" s="18" t="s">
        <v>4549</v>
      </c>
    </row>
    <row r="1770" spans="1:8" x14ac:dyDescent="0.2">
      <c r="A1770" s="3">
        <v>9063</v>
      </c>
      <c r="B1770" s="3" t="s">
        <v>1919</v>
      </c>
      <c r="C1770" s="3" t="s">
        <v>1920</v>
      </c>
      <c r="D1770" s="3" t="s">
        <v>1914</v>
      </c>
      <c r="E1770" s="3" t="str">
        <v>Bogis-Bossey</v>
      </c>
      <c r="G1770" s="18">
        <v>5742</v>
      </c>
      <c r="H1770" s="18" t="s">
        <v>4549</v>
      </c>
    </row>
    <row r="1771" spans="1:8" x14ac:dyDescent="0.2">
      <c r="A1771" s="3">
        <v>9107</v>
      </c>
      <c r="B1771" s="3" t="s">
        <v>1921</v>
      </c>
      <c r="C1771" s="3" t="s">
        <v>1921</v>
      </c>
      <c r="D1771" s="3" t="s">
        <v>1914</v>
      </c>
      <c r="E1771" s="3" t="str">
        <v>Borex</v>
      </c>
      <c r="G1771" s="18">
        <v>5745</v>
      </c>
      <c r="H1771" s="18" t="s">
        <v>4549</v>
      </c>
    </row>
    <row r="1772" spans="1:8" x14ac:dyDescent="0.2">
      <c r="A1772" s="3">
        <v>9104</v>
      </c>
      <c r="B1772" s="3" t="s">
        <v>1922</v>
      </c>
      <c r="C1772" s="3" t="s">
        <v>1922</v>
      </c>
      <c r="D1772" s="3" t="s">
        <v>1914</v>
      </c>
      <c r="E1772" s="3" t="str">
        <v>Chavannes-de-Bogis</v>
      </c>
      <c r="G1772" s="18">
        <v>5746</v>
      </c>
      <c r="H1772" s="18" t="s">
        <v>4549</v>
      </c>
    </row>
    <row r="1773" spans="1:8" x14ac:dyDescent="0.2">
      <c r="A1773" s="3">
        <v>9055</v>
      </c>
      <c r="B1773" s="3" t="s">
        <v>1923</v>
      </c>
      <c r="C1773" s="3" t="s">
        <v>1923</v>
      </c>
      <c r="D1773" s="3" t="s">
        <v>1914</v>
      </c>
      <c r="E1773" s="3" t="str">
        <v>Chavannes-des-Bois</v>
      </c>
      <c r="G1773" s="18">
        <v>6003</v>
      </c>
      <c r="H1773" s="18" t="s">
        <v>4546</v>
      </c>
    </row>
    <row r="1774" spans="1:8" x14ac:dyDescent="0.2">
      <c r="A1774" s="3">
        <v>9056</v>
      </c>
      <c r="B1774" s="3" t="s">
        <v>1924</v>
      </c>
      <c r="C1774" s="3" t="s">
        <v>1924</v>
      </c>
      <c r="D1774" s="3" t="s">
        <v>1914</v>
      </c>
      <c r="E1774" s="3" t="str">
        <v>Chéserex</v>
      </c>
      <c r="G1774" s="18">
        <v>6004</v>
      </c>
      <c r="H1774" s="18" t="s">
        <v>4546</v>
      </c>
    </row>
    <row r="1775" spans="1:8" x14ac:dyDescent="0.2">
      <c r="A1775" s="3">
        <v>9037</v>
      </c>
      <c r="B1775" s="3" t="s">
        <v>1925</v>
      </c>
      <c r="C1775" s="3" t="s">
        <v>1926</v>
      </c>
      <c r="D1775" s="3" t="s">
        <v>1914</v>
      </c>
      <c r="E1775" s="3" t="str">
        <v>Coinsins</v>
      </c>
      <c r="G1775" s="18">
        <v>6005</v>
      </c>
      <c r="H1775" s="18" t="s">
        <v>4546</v>
      </c>
    </row>
    <row r="1776" spans="1:8" x14ac:dyDescent="0.2">
      <c r="A1776" s="3">
        <v>9042</v>
      </c>
      <c r="B1776" s="3" t="s">
        <v>1926</v>
      </c>
      <c r="C1776" s="3" t="s">
        <v>1926</v>
      </c>
      <c r="D1776" s="3" t="s">
        <v>1914</v>
      </c>
      <c r="E1776" s="3" t="str">
        <v>Commugny</v>
      </c>
      <c r="G1776" s="18">
        <v>6006</v>
      </c>
      <c r="H1776" s="18" t="s">
        <v>4546</v>
      </c>
    </row>
    <row r="1777" spans="1:8" x14ac:dyDescent="0.2">
      <c r="A1777" s="3">
        <v>9052</v>
      </c>
      <c r="B1777" s="3" t="s">
        <v>1927</v>
      </c>
      <c r="C1777" s="3" t="s">
        <v>1928</v>
      </c>
      <c r="D1777" s="3" t="s">
        <v>1914</v>
      </c>
      <c r="E1777" s="3" t="str">
        <v>Coppet</v>
      </c>
      <c r="G1777" s="18">
        <v>6010</v>
      </c>
      <c r="H1777" s="18" t="s">
        <v>4546</v>
      </c>
    </row>
    <row r="1778" spans="1:8" x14ac:dyDescent="0.2">
      <c r="A1778" s="3">
        <v>9053</v>
      </c>
      <c r="B1778" s="3" t="s">
        <v>1929</v>
      </c>
      <c r="C1778" s="3" t="s">
        <v>1928</v>
      </c>
      <c r="D1778" s="3" t="s">
        <v>1914</v>
      </c>
      <c r="E1778" s="3" t="str">
        <v>Crans (VD)</v>
      </c>
      <c r="G1778" s="18">
        <v>6012</v>
      </c>
      <c r="H1778" s="18" t="s">
        <v>4546</v>
      </c>
    </row>
    <row r="1779" spans="1:8" x14ac:dyDescent="0.2">
      <c r="A1779" s="3">
        <v>9062</v>
      </c>
      <c r="B1779" s="3" t="s">
        <v>1930</v>
      </c>
      <c r="C1779" s="3" t="s">
        <v>1928</v>
      </c>
      <c r="D1779" s="3" t="s">
        <v>1914</v>
      </c>
      <c r="E1779" s="3" t="str">
        <v>Crassier</v>
      </c>
      <c r="G1779" s="18">
        <v>6013</v>
      </c>
      <c r="H1779" s="18" t="s">
        <v>4546</v>
      </c>
    </row>
    <row r="1780" spans="1:8" x14ac:dyDescent="0.2">
      <c r="A1780" s="3">
        <v>9043</v>
      </c>
      <c r="B1780" s="3" t="s">
        <v>1931</v>
      </c>
      <c r="C1780" s="3" t="s">
        <v>1931</v>
      </c>
      <c r="D1780" s="3" t="s">
        <v>1914</v>
      </c>
      <c r="E1780" s="3" t="str">
        <v>Duillier</v>
      </c>
      <c r="G1780" s="18">
        <v>6014</v>
      </c>
      <c r="H1780" s="18" t="s">
        <v>4546</v>
      </c>
    </row>
    <row r="1781" spans="1:8" x14ac:dyDescent="0.2">
      <c r="A1781" s="3">
        <v>9035</v>
      </c>
      <c r="B1781" s="3" t="s">
        <v>1932</v>
      </c>
      <c r="C1781" s="3" t="s">
        <v>1933</v>
      </c>
      <c r="D1781" s="3" t="s">
        <v>1914</v>
      </c>
      <c r="E1781" s="3" t="str">
        <v>Eysins</v>
      </c>
      <c r="G1781" s="18">
        <v>6015</v>
      </c>
      <c r="H1781" s="18" t="s">
        <v>4546</v>
      </c>
    </row>
    <row r="1782" spans="1:8" x14ac:dyDescent="0.2">
      <c r="A1782" s="3">
        <v>9410</v>
      </c>
      <c r="B1782" s="3" t="s">
        <v>1934</v>
      </c>
      <c r="C1782" s="3" t="s">
        <v>1934</v>
      </c>
      <c r="D1782" s="3" t="s">
        <v>1914</v>
      </c>
      <c r="E1782" s="3" t="str">
        <v>Founex</v>
      </c>
      <c r="G1782" s="18">
        <v>6016</v>
      </c>
      <c r="H1782" s="18" t="s">
        <v>4546</v>
      </c>
    </row>
    <row r="1783" spans="1:8" x14ac:dyDescent="0.2">
      <c r="A1783" s="3">
        <v>9405</v>
      </c>
      <c r="B1783" s="3" t="s">
        <v>1935</v>
      </c>
      <c r="C1783" s="3" t="s">
        <v>1936</v>
      </c>
      <c r="D1783" s="3" t="s">
        <v>1914</v>
      </c>
      <c r="E1783" s="3" t="str">
        <v>Genolier</v>
      </c>
      <c r="G1783" s="18">
        <v>6017</v>
      </c>
      <c r="H1783" s="18" t="s">
        <v>4546</v>
      </c>
    </row>
    <row r="1784" spans="1:8" x14ac:dyDescent="0.2">
      <c r="A1784" s="3">
        <v>9426</v>
      </c>
      <c r="B1784" s="3" t="s">
        <v>1936</v>
      </c>
      <c r="C1784" s="3" t="s">
        <v>1936</v>
      </c>
      <c r="D1784" s="3" t="s">
        <v>1914</v>
      </c>
      <c r="E1784" s="3" t="str">
        <v>Gingins</v>
      </c>
      <c r="G1784" s="18">
        <v>6018</v>
      </c>
      <c r="H1784" s="18" t="s">
        <v>4546</v>
      </c>
    </row>
    <row r="1785" spans="1:8" x14ac:dyDescent="0.2">
      <c r="A1785" s="3">
        <v>9038</v>
      </c>
      <c r="B1785" s="3" t="s">
        <v>1937</v>
      </c>
      <c r="C1785" s="3" t="s">
        <v>1937</v>
      </c>
      <c r="D1785" s="3" t="s">
        <v>1914</v>
      </c>
      <c r="E1785" s="3" t="str">
        <v>Givrins</v>
      </c>
      <c r="G1785" s="18">
        <v>6019</v>
      </c>
      <c r="H1785" s="18" t="s">
        <v>4546</v>
      </c>
    </row>
    <row r="1786" spans="1:8" x14ac:dyDescent="0.2">
      <c r="A1786" s="3">
        <v>9411</v>
      </c>
      <c r="B1786" s="3" t="s">
        <v>1938</v>
      </c>
      <c r="C1786" s="3" t="s">
        <v>1939</v>
      </c>
      <c r="D1786" s="3" t="s">
        <v>1914</v>
      </c>
      <c r="E1786" s="3" t="str">
        <v>Gland</v>
      </c>
      <c r="G1786" s="18">
        <v>6020</v>
      </c>
      <c r="H1786" s="18" t="s">
        <v>4546</v>
      </c>
    </row>
    <row r="1787" spans="1:8" x14ac:dyDescent="0.2">
      <c r="A1787" s="3">
        <v>9411</v>
      </c>
      <c r="B1787" s="3" t="s">
        <v>1940</v>
      </c>
      <c r="C1787" s="3" t="s">
        <v>1939</v>
      </c>
      <c r="D1787" s="3" t="s">
        <v>1914</v>
      </c>
      <c r="E1787" s="3" t="str">
        <v>Grens</v>
      </c>
      <c r="G1787" s="18">
        <v>6022</v>
      </c>
      <c r="H1787" s="18" t="s">
        <v>4546</v>
      </c>
    </row>
    <row r="1788" spans="1:8" x14ac:dyDescent="0.2">
      <c r="A1788" s="3">
        <v>9044</v>
      </c>
      <c r="B1788" s="3" t="s">
        <v>1941</v>
      </c>
      <c r="C1788" s="3" t="s">
        <v>1942</v>
      </c>
      <c r="D1788" s="3" t="s">
        <v>1914</v>
      </c>
      <c r="E1788" s="3" t="str">
        <v>Mies</v>
      </c>
      <c r="G1788" s="18">
        <v>6023</v>
      </c>
      <c r="H1788" s="18" t="s">
        <v>4546</v>
      </c>
    </row>
    <row r="1789" spans="1:8" x14ac:dyDescent="0.2">
      <c r="A1789" s="3">
        <v>9428</v>
      </c>
      <c r="B1789" s="3" t="s">
        <v>1943</v>
      </c>
      <c r="C1789" s="3" t="s">
        <v>1943</v>
      </c>
      <c r="D1789" s="3" t="s">
        <v>1914</v>
      </c>
      <c r="E1789" s="3" t="str">
        <v>Nyon</v>
      </c>
      <c r="G1789" s="18">
        <v>6024</v>
      </c>
      <c r="H1789" s="18" t="s">
        <v>4546</v>
      </c>
    </row>
    <row r="1790" spans="1:8" x14ac:dyDescent="0.2">
      <c r="A1790" s="3">
        <v>9427</v>
      </c>
      <c r="B1790" s="3" t="s">
        <v>1944</v>
      </c>
      <c r="C1790" s="3" t="s">
        <v>1944</v>
      </c>
      <c r="D1790" s="3" t="s">
        <v>1914</v>
      </c>
      <c r="E1790" s="3" t="str">
        <v>Prangins</v>
      </c>
      <c r="G1790" s="18">
        <v>6025</v>
      </c>
      <c r="H1790" s="18" t="s">
        <v>4546</v>
      </c>
    </row>
    <row r="1791" spans="1:8" x14ac:dyDescent="0.2">
      <c r="A1791" s="3">
        <v>9050</v>
      </c>
      <c r="B1791" s="3" t="s">
        <v>1945</v>
      </c>
      <c r="C1791" s="3" t="s">
        <v>1945</v>
      </c>
      <c r="D1791" s="3" t="s">
        <v>1946</v>
      </c>
      <c r="E1791" s="3" t="str">
        <v>La Rippe</v>
      </c>
      <c r="G1791" s="18">
        <v>6026</v>
      </c>
      <c r="H1791" s="18" t="s">
        <v>4546</v>
      </c>
    </row>
    <row r="1792" spans="1:8" x14ac:dyDescent="0.2">
      <c r="A1792" s="3">
        <v>9050</v>
      </c>
      <c r="B1792" s="3" t="s">
        <v>1947</v>
      </c>
      <c r="C1792" s="3" t="s">
        <v>1945</v>
      </c>
      <c r="D1792" s="3" t="s">
        <v>1946</v>
      </c>
      <c r="E1792" s="3" t="str">
        <v>Saint-Cergue</v>
      </c>
      <c r="G1792" s="18">
        <v>6027</v>
      </c>
      <c r="H1792" s="18" t="s">
        <v>4546</v>
      </c>
    </row>
    <row r="1793" spans="1:8" x14ac:dyDescent="0.2">
      <c r="A1793" s="3">
        <v>9108</v>
      </c>
      <c r="B1793" s="3" t="s">
        <v>1948</v>
      </c>
      <c r="C1793" s="3" t="s">
        <v>1948</v>
      </c>
      <c r="D1793" s="3" t="s">
        <v>1946</v>
      </c>
      <c r="E1793" s="3" t="str">
        <v>Signy-Avenex</v>
      </c>
      <c r="G1793" s="18">
        <v>6028</v>
      </c>
      <c r="H1793" s="18" t="s">
        <v>4546</v>
      </c>
    </row>
    <row r="1794" spans="1:8" x14ac:dyDescent="0.2">
      <c r="A1794" s="3">
        <v>9108</v>
      </c>
      <c r="B1794" s="3" t="s">
        <v>1949</v>
      </c>
      <c r="C1794" s="3" t="s">
        <v>1948</v>
      </c>
      <c r="D1794" s="3" t="s">
        <v>1946</v>
      </c>
      <c r="E1794" s="3" t="str">
        <v>Tannay</v>
      </c>
      <c r="G1794" s="18">
        <v>6030</v>
      </c>
      <c r="H1794" s="18" t="s">
        <v>4546</v>
      </c>
    </row>
    <row r="1795" spans="1:8" x14ac:dyDescent="0.2">
      <c r="A1795" s="3">
        <v>9108</v>
      </c>
      <c r="B1795" s="3" t="s">
        <v>1950</v>
      </c>
      <c r="C1795" s="3" t="s">
        <v>1948</v>
      </c>
      <c r="D1795" s="3" t="s">
        <v>1946</v>
      </c>
      <c r="E1795" s="3" t="str">
        <v>Trélex</v>
      </c>
      <c r="G1795" s="18">
        <v>6032</v>
      </c>
      <c r="H1795" s="18" t="s">
        <v>4546</v>
      </c>
    </row>
    <row r="1796" spans="1:8" x14ac:dyDescent="0.2">
      <c r="A1796" s="3">
        <v>9050</v>
      </c>
      <c r="B1796" s="3" t="s">
        <v>1951</v>
      </c>
      <c r="C1796" s="3" t="s">
        <v>1952</v>
      </c>
      <c r="D1796" s="3" t="s">
        <v>1946</v>
      </c>
      <c r="E1796" s="3" t="str">
        <v>Le Vaud</v>
      </c>
      <c r="G1796" s="18">
        <v>6033</v>
      </c>
      <c r="H1796" s="18" t="s">
        <v>4546</v>
      </c>
    </row>
    <row r="1797" spans="1:8" x14ac:dyDescent="0.2">
      <c r="A1797" s="3">
        <v>9050</v>
      </c>
      <c r="B1797" s="3" t="s">
        <v>1953</v>
      </c>
      <c r="C1797" s="3" t="s">
        <v>1952</v>
      </c>
      <c r="D1797" s="3" t="s">
        <v>1946</v>
      </c>
      <c r="E1797" s="3" t="str">
        <v>Vich</v>
      </c>
      <c r="G1797" s="18">
        <v>6034</v>
      </c>
      <c r="H1797" s="18" t="s">
        <v>4546</v>
      </c>
    </row>
    <row r="1798" spans="1:8" x14ac:dyDescent="0.2">
      <c r="A1798" s="3">
        <v>9054</v>
      </c>
      <c r="B1798" s="3" t="s">
        <v>1954</v>
      </c>
      <c r="C1798" s="3" t="s">
        <v>1952</v>
      </c>
      <c r="D1798" s="3" t="s">
        <v>1946</v>
      </c>
      <c r="E1798" s="3" t="str">
        <v>L'Abergement</v>
      </c>
      <c r="G1798" s="18">
        <v>6035</v>
      </c>
      <c r="H1798" s="18" t="s">
        <v>4546</v>
      </c>
    </row>
    <row r="1799" spans="1:8" x14ac:dyDescent="0.2">
      <c r="A1799" s="3">
        <v>9413</v>
      </c>
      <c r="B1799" s="3" t="s">
        <v>1955</v>
      </c>
      <c r="C1799" s="3" t="s">
        <v>1955</v>
      </c>
      <c r="D1799" s="3" t="s">
        <v>1946</v>
      </c>
      <c r="E1799" s="3" t="str">
        <v>Agiez</v>
      </c>
      <c r="G1799" s="18">
        <v>6036</v>
      </c>
      <c r="H1799" s="18" t="s">
        <v>4546</v>
      </c>
    </row>
    <row r="1800" spans="1:8" x14ac:dyDescent="0.2">
      <c r="A1800" s="3">
        <v>9413</v>
      </c>
      <c r="B1800" s="3" t="s">
        <v>1955</v>
      </c>
      <c r="C1800" s="3" t="s">
        <v>1955</v>
      </c>
      <c r="D1800" s="3" t="s">
        <v>1946</v>
      </c>
      <c r="E1800" s="3" t="str">
        <v>Arnex-sur-Orbe</v>
      </c>
      <c r="G1800" s="18">
        <v>6037</v>
      </c>
      <c r="H1800" s="18" t="s">
        <v>4546</v>
      </c>
    </row>
    <row r="1801" spans="1:8" x14ac:dyDescent="0.2">
      <c r="A1801" s="3">
        <v>9442</v>
      </c>
      <c r="B1801" s="3" t="s">
        <v>1956</v>
      </c>
      <c r="C1801" s="3" t="s">
        <v>1955</v>
      </c>
      <c r="D1801" s="3" t="s">
        <v>1946</v>
      </c>
      <c r="E1801" s="3" t="str">
        <v>Ballaigues</v>
      </c>
      <c r="G1801" s="18">
        <v>6038</v>
      </c>
      <c r="H1801" s="18" t="s">
        <v>4546</v>
      </c>
    </row>
    <row r="1802" spans="1:8" x14ac:dyDescent="0.2">
      <c r="A1802" s="3">
        <v>9050</v>
      </c>
      <c r="B1802" s="3" t="s">
        <v>1957</v>
      </c>
      <c r="C1802" s="3" t="s">
        <v>1958</v>
      </c>
      <c r="D1802" s="3" t="s">
        <v>1946</v>
      </c>
      <c r="E1802" s="3" t="str">
        <v>Baulmes</v>
      </c>
      <c r="G1802" s="18">
        <v>6039</v>
      </c>
      <c r="H1802" s="18" t="s">
        <v>4546</v>
      </c>
    </row>
    <row r="1803" spans="1:8" x14ac:dyDescent="0.2">
      <c r="A1803" s="3">
        <v>9050</v>
      </c>
      <c r="B1803" s="3" t="s">
        <v>1959</v>
      </c>
      <c r="C1803" s="3" t="s">
        <v>1958</v>
      </c>
      <c r="D1803" s="3" t="s">
        <v>1946</v>
      </c>
      <c r="E1803" s="3" t="str">
        <v>Bavois</v>
      </c>
      <c r="G1803" s="18">
        <v>6042</v>
      </c>
      <c r="H1803" s="18" t="s">
        <v>4546</v>
      </c>
    </row>
    <row r="1804" spans="1:8" x14ac:dyDescent="0.2">
      <c r="A1804" s="3">
        <v>9057</v>
      </c>
      <c r="B1804" s="3" t="s">
        <v>1960</v>
      </c>
      <c r="C1804" s="3" t="s">
        <v>1958</v>
      </c>
      <c r="D1804" s="3" t="s">
        <v>1946</v>
      </c>
      <c r="E1804" s="3" t="str">
        <v>Bofflens</v>
      </c>
      <c r="G1804" s="18">
        <v>6043</v>
      </c>
      <c r="H1804" s="18" t="s">
        <v>4546</v>
      </c>
    </row>
    <row r="1805" spans="1:8" x14ac:dyDescent="0.2">
      <c r="A1805" s="3">
        <v>9057</v>
      </c>
      <c r="B1805" s="3" t="s">
        <v>1961</v>
      </c>
      <c r="C1805" s="3" t="s">
        <v>1958</v>
      </c>
      <c r="D1805" s="3" t="s">
        <v>1946</v>
      </c>
      <c r="E1805" s="3" t="str">
        <v>Bretonnières</v>
      </c>
      <c r="G1805" s="18">
        <v>6044</v>
      </c>
      <c r="H1805" s="18" t="s">
        <v>4546</v>
      </c>
    </row>
    <row r="1806" spans="1:8" x14ac:dyDescent="0.2">
      <c r="A1806" s="3">
        <v>9057</v>
      </c>
      <c r="B1806" s="3" t="s">
        <v>1962</v>
      </c>
      <c r="C1806" s="3" t="s">
        <v>1958</v>
      </c>
      <c r="D1806" s="3" t="s">
        <v>1946</v>
      </c>
      <c r="E1806" s="3" t="str">
        <v>Chavornay</v>
      </c>
      <c r="G1806" s="18">
        <v>6045</v>
      </c>
      <c r="H1806" s="18" t="s">
        <v>4546</v>
      </c>
    </row>
    <row r="1807" spans="1:8" x14ac:dyDescent="0.2">
      <c r="A1807" s="3">
        <v>9058</v>
      </c>
      <c r="B1807" s="3" t="s">
        <v>1963</v>
      </c>
      <c r="C1807" s="3" t="s">
        <v>1958</v>
      </c>
      <c r="D1807" s="3" t="s">
        <v>1946</v>
      </c>
      <c r="E1807" s="3" t="str">
        <v>Les Clées</v>
      </c>
      <c r="G1807" s="18">
        <v>6047</v>
      </c>
      <c r="H1807" s="18" t="s">
        <v>4546</v>
      </c>
    </row>
    <row r="1808" spans="1:8" x14ac:dyDescent="0.2">
      <c r="A1808" s="3">
        <v>9308</v>
      </c>
      <c r="B1808" s="3" t="s">
        <v>1964</v>
      </c>
      <c r="C1808" s="3" t="s">
        <v>1965</v>
      </c>
      <c r="D1808" s="3" t="s">
        <v>1966</v>
      </c>
      <c r="E1808" s="3" t="str">
        <v>Croy</v>
      </c>
      <c r="G1808" s="18">
        <v>6048</v>
      </c>
      <c r="H1808" s="18" t="s">
        <v>4546</v>
      </c>
    </row>
    <row r="1809" spans="1:8" x14ac:dyDescent="0.2">
      <c r="A1809" s="3">
        <v>9312</v>
      </c>
      <c r="B1809" s="3" t="s">
        <v>1965</v>
      </c>
      <c r="C1809" s="3" t="s">
        <v>1965</v>
      </c>
      <c r="D1809" s="3" t="s">
        <v>1966</v>
      </c>
      <c r="E1809" s="3" t="str">
        <v>Juriens</v>
      </c>
      <c r="G1809" s="18">
        <v>6052</v>
      </c>
      <c r="H1809" s="18" t="s">
        <v>4546</v>
      </c>
    </row>
    <row r="1810" spans="1:8" x14ac:dyDescent="0.2">
      <c r="A1810" s="3">
        <v>9313</v>
      </c>
      <c r="B1810" s="3" t="s">
        <v>1967</v>
      </c>
      <c r="C1810" s="3" t="s">
        <v>1967</v>
      </c>
      <c r="D1810" s="3" t="s">
        <v>1966</v>
      </c>
      <c r="E1810" s="3" t="str">
        <v>Lignerolle</v>
      </c>
      <c r="G1810" s="18">
        <v>6053</v>
      </c>
      <c r="H1810" s="18" t="s">
        <v>4546</v>
      </c>
    </row>
    <row r="1811" spans="1:8" x14ac:dyDescent="0.2">
      <c r="A1811" s="3">
        <v>9000</v>
      </c>
      <c r="B1811" s="3" t="s">
        <v>1968</v>
      </c>
      <c r="C1811" s="3" t="s">
        <v>1968</v>
      </c>
      <c r="D1811" s="3" t="s">
        <v>1966</v>
      </c>
      <c r="E1811" s="3" t="str">
        <v>Montcherand</v>
      </c>
      <c r="G1811" s="18">
        <v>6055</v>
      </c>
      <c r="H1811" s="18" t="s">
        <v>4546</v>
      </c>
    </row>
    <row r="1812" spans="1:8" x14ac:dyDescent="0.2">
      <c r="A1812" s="3">
        <v>9008</v>
      </c>
      <c r="B1812" s="3" t="s">
        <v>1968</v>
      </c>
      <c r="C1812" s="3" t="s">
        <v>1968</v>
      </c>
      <c r="D1812" s="3" t="s">
        <v>1966</v>
      </c>
      <c r="E1812" s="3" t="str">
        <v>Orbe</v>
      </c>
      <c r="G1812" s="18">
        <v>6056</v>
      </c>
      <c r="H1812" s="18" t="s">
        <v>4546</v>
      </c>
    </row>
    <row r="1813" spans="1:8" x14ac:dyDescent="0.2">
      <c r="A1813" s="3">
        <v>9010</v>
      </c>
      <c r="B1813" s="3" t="s">
        <v>1968</v>
      </c>
      <c r="C1813" s="3" t="s">
        <v>1968</v>
      </c>
      <c r="D1813" s="3" t="s">
        <v>1966</v>
      </c>
      <c r="E1813" s="3" t="str">
        <v>La Praz</v>
      </c>
      <c r="G1813" s="18">
        <v>6060</v>
      </c>
      <c r="H1813" s="18" t="s">
        <v>4546</v>
      </c>
    </row>
    <row r="1814" spans="1:8" x14ac:dyDescent="0.2">
      <c r="A1814" s="3">
        <v>9011</v>
      </c>
      <c r="B1814" s="3" t="s">
        <v>1968</v>
      </c>
      <c r="C1814" s="3" t="s">
        <v>1968</v>
      </c>
      <c r="D1814" s="3" t="s">
        <v>1966</v>
      </c>
      <c r="E1814" s="3" t="str">
        <v>Premier</v>
      </c>
      <c r="G1814" s="18">
        <v>6062</v>
      </c>
      <c r="H1814" s="18" t="s">
        <v>4546</v>
      </c>
    </row>
    <row r="1815" spans="1:8" x14ac:dyDescent="0.2">
      <c r="A1815" s="3">
        <v>9012</v>
      </c>
      <c r="B1815" s="3" t="s">
        <v>1968</v>
      </c>
      <c r="C1815" s="3" t="s">
        <v>1968</v>
      </c>
      <c r="D1815" s="3" t="s">
        <v>1966</v>
      </c>
      <c r="E1815" s="3" t="str">
        <v>Rances</v>
      </c>
      <c r="G1815" s="18">
        <v>6063</v>
      </c>
      <c r="H1815" s="18" t="s">
        <v>4546</v>
      </c>
    </row>
    <row r="1816" spans="1:8" x14ac:dyDescent="0.2">
      <c r="A1816" s="3">
        <v>9014</v>
      </c>
      <c r="B1816" s="3" t="s">
        <v>1968</v>
      </c>
      <c r="C1816" s="3" t="s">
        <v>1968</v>
      </c>
      <c r="D1816" s="3" t="s">
        <v>1966</v>
      </c>
      <c r="E1816" s="3" t="str">
        <v>Romainmôtier-Envy</v>
      </c>
      <c r="G1816" s="18">
        <v>6064</v>
      </c>
      <c r="H1816" s="18" t="s">
        <v>4546</v>
      </c>
    </row>
    <row r="1817" spans="1:8" x14ac:dyDescent="0.2">
      <c r="A1817" s="3">
        <v>9015</v>
      </c>
      <c r="B1817" s="3" t="s">
        <v>1968</v>
      </c>
      <c r="C1817" s="3" t="s">
        <v>1968</v>
      </c>
      <c r="D1817" s="3" t="s">
        <v>1966</v>
      </c>
      <c r="E1817" s="3" t="str">
        <v>Sergey</v>
      </c>
      <c r="G1817" s="18">
        <v>6066</v>
      </c>
      <c r="H1817" s="18" t="s">
        <v>4546</v>
      </c>
    </row>
    <row r="1818" spans="1:8" x14ac:dyDescent="0.2">
      <c r="A1818" s="3">
        <v>9016</v>
      </c>
      <c r="B1818" s="3" t="s">
        <v>1968</v>
      </c>
      <c r="C1818" s="3" t="s">
        <v>1968</v>
      </c>
      <c r="D1818" s="3" t="s">
        <v>1966</v>
      </c>
      <c r="E1818" s="3" t="str">
        <v>Valeyres-sous-Rances</v>
      </c>
      <c r="G1818" s="18">
        <v>6067</v>
      </c>
      <c r="H1818" s="18" t="s">
        <v>4552</v>
      </c>
    </row>
    <row r="1819" spans="1:8" x14ac:dyDescent="0.2">
      <c r="A1819" s="3">
        <v>9300</v>
      </c>
      <c r="B1819" s="3" t="s">
        <v>1969</v>
      </c>
      <c r="C1819" s="3" t="s">
        <v>1969</v>
      </c>
      <c r="D1819" s="3" t="s">
        <v>1966</v>
      </c>
      <c r="E1819" s="3" t="str">
        <v>Vallorbe</v>
      </c>
      <c r="G1819" s="18">
        <v>6068</v>
      </c>
      <c r="H1819" s="18" t="s">
        <v>4552</v>
      </c>
    </row>
    <row r="1820" spans="1:8" x14ac:dyDescent="0.2">
      <c r="A1820" s="3">
        <v>9305</v>
      </c>
      <c r="B1820" s="3" t="s">
        <v>1970</v>
      </c>
      <c r="C1820" s="3" t="s">
        <v>1971</v>
      </c>
      <c r="D1820" s="3" t="s">
        <v>1966</v>
      </c>
      <c r="E1820" s="3" t="str">
        <v>Vaulion</v>
      </c>
      <c r="G1820" s="18">
        <v>6072</v>
      </c>
      <c r="H1820" s="18" t="s">
        <v>4546</v>
      </c>
    </row>
    <row r="1821" spans="1:8" x14ac:dyDescent="0.2">
      <c r="A1821" s="3">
        <v>9034</v>
      </c>
      <c r="B1821" s="3" t="s">
        <v>1972</v>
      </c>
      <c r="C1821" s="3" t="s">
        <v>1972</v>
      </c>
      <c r="D1821" s="3" t="s">
        <v>1966</v>
      </c>
      <c r="E1821" s="3" t="str">
        <v>Vuiteboeuf</v>
      </c>
      <c r="G1821" s="18">
        <v>6073</v>
      </c>
      <c r="H1821" s="18" t="s">
        <v>4546</v>
      </c>
    </row>
    <row r="1822" spans="1:8" x14ac:dyDescent="0.2">
      <c r="A1822" s="3">
        <v>9036</v>
      </c>
      <c r="B1822" s="3" t="s">
        <v>1973</v>
      </c>
      <c r="C1822" s="3" t="s">
        <v>1972</v>
      </c>
      <c r="D1822" s="3" t="s">
        <v>1966</v>
      </c>
      <c r="E1822" s="3" t="str">
        <v>Corcelles-le-Jorat</v>
      </c>
      <c r="G1822" s="18">
        <v>6074</v>
      </c>
      <c r="H1822" s="18" t="s">
        <v>4546</v>
      </c>
    </row>
    <row r="1823" spans="1:8" x14ac:dyDescent="0.2">
      <c r="A1823" s="3">
        <v>9403</v>
      </c>
      <c r="B1823" s="3" t="s">
        <v>1974</v>
      </c>
      <c r="C1823" s="3" t="s">
        <v>1974</v>
      </c>
      <c r="D1823" s="3" t="s">
        <v>1966</v>
      </c>
      <c r="E1823" s="3" t="str">
        <v>Maracon</v>
      </c>
      <c r="G1823" s="18">
        <v>6078</v>
      </c>
      <c r="H1823" s="18" t="s">
        <v>4546</v>
      </c>
    </row>
    <row r="1824" spans="1:8" x14ac:dyDescent="0.2">
      <c r="A1824" s="3">
        <v>9402</v>
      </c>
      <c r="B1824" s="3" t="s">
        <v>1975</v>
      </c>
      <c r="C1824" s="3" t="s">
        <v>1975</v>
      </c>
      <c r="D1824" s="3" t="s">
        <v>1966</v>
      </c>
      <c r="E1824" s="3" t="str">
        <v>Montpreveyres</v>
      </c>
      <c r="G1824" s="18">
        <v>6083</v>
      </c>
      <c r="H1824" s="18" t="s">
        <v>4544</v>
      </c>
    </row>
    <row r="1825" spans="1:8" x14ac:dyDescent="0.2">
      <c r="A1825" s="3">
        <v>9400</v>
      </c>
      <c r="B1825" s="3" t="s">
        <v>1976</v>
      </c>
      <c r="C1825" s="3" t="s">
        <v>1976</v>
      </c>
      <c r="D1825" s="3" t="s">
        <v>1966</v>
      </c>
      <c r="E1825" s="3" t="str">
        <v>Ropraz</v>
      </c>
      <c r="G1825" s="18">
        <v>6084</v>
      </c>
      <c r="H1825" s="18" t="s">
        <v>4544</v>
      </c>
    </row>
    <row r="1826" spans="1:8" x14ac:dyDescent="0.2">
      <c r="A1826" s="3">
        <v>9404</v>
      </c>
      <c r="B1826" s="3" t="s">
        <v>1977</v>
      </c>
      <c r="C1826" s="3" t="s">
        <v>1977</v>
      </c>
      <c r="D1826" s="3" t="s">
        <v>1966</v>
      </c>
      <c r="E1826" s="3" t="str">
        <v>Servion</v>
      </c>
      <c r="G1826" s="18">
        <v>6085</v>
      </c>
      <c r="H1826" s="18" t="s">
        <v>4544</v>
      </c>
    </row>
    <row r="1827" spans="1:8" x14ac:dyDescent="0.2">
      <c r="A1827" s="3">
        <v>9323</v>
      </c>
      <c r="B1827" s="3" t="s">
        <v>1978</v>
      </c>
      <c r="C1827" s="3" t="s">
        <v>1978</v>
      </c>
      <c r="D1827" s="3" t="s">
        <v>1966</v>
      </c>
      <c r="E1827" s="3" t="str">
        <v>Vulliens</v>
      </c>
      <c r="G1827" s="18">
        <v>6086</v>
      </c>
      <c r="H1827" s="18" t="s">
        <v>4544</v>
      </c>
    </row>
    <row r="1828" spans="1:8" x14ac:dyDescent="0.2">
      <c r="A1828" s="3">
        <v>9327</v>
      </c>
      <c r="B1828" s="3" t="s">
        <v>1979</v>
      </c>
      <c r="C1828" s="3" t="s">
        <v>1979</v>
      </c>
      <c r="D1828" s="3" t="s">
        <v>1966</v>
      </c>
      <c r="E1828" s="3" t="str">
        <v>Jorat-Menthue</v>
      </c>
      <c r="G1828" s="18">
        <v>6102</v>
      </c>
      <c r="H1828" s="18" t="s">
        <v>4546</v>
      </c>
    </row>
    <row r="1829" spans="1:8" x14ac:dyDescent="0.2">
      <c r="A1829" s="3">
        <v>9033</v>
      </c>
      <c r="B1829" s="3" t="s">
        <v>1980</v>
      </c>
      <c r="C1829" s="3" t="s">
        <v>1980</v>
      </c>
      <c r="D1829" s="3" t="s">
        <v>1966</v>
      </c>
      <c r="E1829" s="3" t="str">
        <v>Oron</v>
      </c>
      <c r="G1829" s="18">
        <v>6103</v>
      </c>
      <c r="H1829" s="18" t="s">
        <v>4546</v>
      </c>
    </row>
    <row r="1830" spans="1:8" x14ac:dyDescent="0.2">
      <c r="A1830" s="3">
        <v>9434</v>
      </c>
      <c r="B1830" s="3" t="s">
        <v>1981</v>
      </c>
      <c r="C1830" s="3" t="s">
        <v>1982</v>
      </c>
      <c r="D1830" s="3" t="s">
        <v>1966</v>
      </c>
      <c r="E1830" s="3" t="str">
        <v>Jorat-Mézières</v>
      </c>
      <c r="G1830" s="18">
        <v>6105</v>
      </c>
      <c r="H1830" s="18" t="s">
        <v>4546</v>
      </c>
    </row>
    <row r="1831" spans="1:8" x14ac:dyDescent="0.2">
      <c r="A1831" s="3">
        <v>9435</v>
      </c>
      <c r="B1831" s="3" t="s">
        <v>1983</v>
      </c>
      <c r="C1831" s="3" t="s">
        <v>1982</v>
      </c>
      <c r="D1831" s="3" t="s">
        <v>1966</v>
      </c>
      <c r="E1831" s="3" t="str">
        <v>Champtauroz</v>
      </c>
      <c r="G1831" s="18">
        <v>6106</v>
      </c>
      <c r="H1831" s="18" t="s">
        <v>4546</v>
      </c>
    </row>
    <row r="1832" spans="1:8" x14ac:dyDescent="0.2">
      <c r="A1832" s="3">
        <v>9436</v>
      </c>
      <c r="B1832" s="3" t="s">
        <v>1984</v>
      </c>
      <c r="C1832" s="3" t="s">
        <v>1984</v>
      </c>
      <c r="D1832" s="3" t="s">
        <v>1966</v>
      </c>
      <c r="E1832" s="3" t="str">
        <v>Chevroux</v>
      </c>
      <c r="G1832" s="18">
        <v>6110</v>
      </c>
      <c r="H1832" s="18" t="s">
        <v>4546</v>
      </c>
    </row>
    <row r="1833" spans="1:8" x14ac:dyDescent="0.2">
      <c r="A1833" s="3">
        <v>9411</v>
      </c>
      <c r="B1833" s="3" t="s">
        <v>1938</v>
      </c>
      <c r="C1833" s="3" t="s">
        <v>1985</v>
      </c>
      <c r="D1833" s="3" t="s">
        <v>1966</v>
      </c>
      <c r="E1833" s="3" t="str">
        <v>Corcelles-près-Payerne</v>
      </c>
      <c r="G1833" s="18">
        <v>6112</v>
      </c>
      <c r="H1833" s="18" t="s">
        <v>4546</v>
      </c>
    </row>
    <row r="1834" spans="1:8" x14ac:dyDescent="0.2">
      <c r="A1834" s="3">
        <v>9442</v>
      </c>
      <c r="B1834" s="3" t="s">
        <v>1985</v>
      </c>
      <c r="C1834" s="3" t="s">
        <v>1985</v>
      </c>
      <c r="D1834" s="3" t="s">
        <v>1966</v>
      </c>
      <c r="E1834" s="3" t="str">
        <v>Grandcour</v>
      </c>
      <c r="G1834" s="18">
        <v>6113</v>
      </c>
      <c r="H1834" s="18" t="s">
        <v>4546</v>
      </c>
    </row>
    <row r="1835" spans="1:8" x14ac:dyDescent="0.2">
      <c r="A1835" s="3">
        <v>9444</v>
      </c>
      <c r="B1835" s="3" t="s">
        <v>1986</v>
      </c>
      <c r="C1835" s="3" t="s">
        <v>1986</v>
      </c>
      <c r="D1835" s="3" t="s">
        <v>1966</v>
      </c>
      <c r="E1835" s="3" t="str">
        <v>Henniez</v>
      </c>
      <c r="G1835" s="18">
        <v>6114</v>
      </c>
      <c r="H1835" s="18" t="s">
        <v>4546</v>
      </c>
    </row>
    <row r="1836" spans="1:8" x14ac:dyDescent="0.2">
      <c r="A1836" s="3">
        <v>9424</v>
      </c>
      <c r="B1836" s="3" t="s">
        <v>1987</v>
      </c>
      <c r="C1836" s="3" t="s">
        <v>1987</v>
      </c>
      <c r="D1836" s="3" t="s">
        <v>1966</v>
      </c>
      <c r="E1836" s="3" t="str">
        <v>Missy</v>
      </c>
      <c r="G1836" s="18">
        <v>6122</v>
      </c>
      <c r="H1836" s="18" t="s">
        <v>4546</v>
      </c>
    </row>
    <row r="1837" spans="1:8" x14ac:dyDescent="0.2">
      <c r="A1837" s="3">
        <v>9430</v>
      </c>
      <c r="B1837" s="3" t="s">
        <v>1988</v>
      </c>
      <c r="C1837" s="3" t="s">
        <v>1989</v>
      </c>
      <c r="D1837" s="3" t="s">
        <v>1966</v>
      </c>
      <c r="E1837" s="3" t="str">
        <v>Payerne</v>
      </c>
      <c r="G1837" s="18">
        <v>6123</v>
      </c>
      <c r="H1837" s="18" t="s">
        <v>4546</v>
      </c>
    </row>
    <row r="1838" spans="1:8" x14ac:dyDescent="0.2">
      <c r="A1838" s="3">
        <v>9422</v>
      </c>
      <c r="B1838" s="3" t="s">
        <v>1990</v>
      </c>
      <c r="C1838" s="3" t="s">
        <v>1991</v>
      </c>
      <c r="D1838" s="3" t="s">
        <v>1966</v>
      </c>
      <c r="E1838" s="3" t="str">
        <v>Trey</v>
      </c>
      <c r="G1838" s="18">
        <v>6125</v>
      </c>
      <c r="H1838" s="18" t="s">
        <v>4546</v>
      </c>
    </row>
    <row r="1839" spans="1:8" x14ac:dyDescent="0.2">
      <c r="A1839" s="3">
        <v>9423</v>
      </c>
      <c r="B1839" s="3" t="s">
        <v>1992</v>
      </c>
      <c r="C1839" s="3" t="s">
        <v>1991</v>
      </c>
      <c r="D1839" s="3" t="s">
        <v>1966</v>
      </c>
      <c r="E1839" s="3" t="str">
        <v>Treytorrens (Payerne)</v>
      </c>
      <c r="G1839" s="18">
        <v>6126</v>
      </c>
      <c r="H1839" s="18" t="s">
        <v>4546</v>
      </c>
    </row>
    <row r="1840" spans="1:8" x14ac:dyDescent="0.2">
      <c r="A1840" s="3">
        <v>9425</v>
      </c>
      <c r="B1840" s="3" t="s">
        <v>1991</v>
      </c>
      <c r="C1840" s="3" t="s">
        <v>1991</v>
      </c>
      <c r="D1840" s="3" t="s">
        <v>1966</v>
      </c>
      <c r="E1840" s="3" t="str">
        <v>Villarzel</v>
      </c>
      <c r="G1840" s="18">
        <v>6130</v>
      </c>
      <c r="H1840" s="18" t="s">
        <v>4545</v>
      </c>
    </row>
    <row r="1841" spans="1:8" x14ac:dyDescent="0.2">
      <c r="A1841" s="3">
        <v>9443</v>
      </c>
      <c r="B1841" s="3" t="s">
        <v>1993</v>
      </c>
      <c r="C1841" s="3" t="s">
        <v>1993</v>
      </c>
      <c r="D1841" s="3" t="s">
        <v>1966</v>
      </c>
      <c r="E1841" s="3" t="str">
        <v>Valbroye</v>
      </c>
      <c r="G1841" s="18">
        <v>6132</v>
      </c>
      <c r="H1841" s="18" t="s">
        <v>4545</v>
      </c>
    </row>
    <row r="1842" spans="1:8" x14ac:dyDescent="0.2">
      <c r="A1842" s="3">
        <v>9450</v>
      </c>
      <c r="B1842" s="3" t="s">
        <v>1994</v>
      </c>
      <c r="C1842" s="3" t="s">
        <v>1995</v>
      </c>
      <c r="D1842" s="3" t="s">
        <v>1966</v>
      </c>
      <c r="E1842" s="3" t="str">
        <v>Château-d'Oex</v>
      </c>
      <c r="G1842" s="18">
        <v>6133</v>
      </c>
      <c r="H1842" s="18" t="s">
        <v>4545</v>
      </c>
    </row>
    <row r="1843" spans="1:8" x14ac:dyDescent="0.2">
      <c r="A1843" s="3">
        <v>9450</v>
      </c>
      <c r="B1843" s="3" t="s">
        <v>1996</v>
      </c>
      <c r="C1843" s="3" t="s">
        <v>1995</v>
      </c>
      <c r="D1843" s="3" t="s">
        <v>1966</v>
      </c>
      <c r="E1843" s="3" t="str">
        <v>Rossinière</v>
      </c>
      <c r="G1843" s="18">
        <v>6142</v>
      </c>
      <c r="H1843" s="18" t="s">
        <v>4545</v>
      </c>
    </row>
    <row r="1844" spans="1:8" x14ac:dyDescent="0.2">
      <c r="A1844" s="3">
        <v>9452</v>
      </c>
      <c r="B1844" s="3" t="s">
        <v>1997</v>
      </c>
      <c r="C1844" s="3" t="s">
        <v>1995</v>
      </c>
      <c r="D1844" s="3" t="s">
        <v>1966</v>
      </c>
      <c r="E1844" s="3" t="str">
        <v>Rougemont</v>
      </c>
      <c r="G1844" s="18">
        <v>6143</v>
      </c>
      <c r="H1844" s="18" t="s">
        <v>4545</v>
      </c>
    </row>
    <row r="1845" spans="1:8" x14ac:dyDescent="0.2">
      <c r="A1845" s="3">
        <v>9464</v>
      </c>
      <c r="B1845" s="3" t="s">
        <v>1998</v>
      </c>
      <c r="C1845" s="3" t="s">
        <v>1995</v>
      </c>
      <c r="D1845" s="3" t="s">
        <v>1966</v>
      </c>
      <c r="E1845" s="3" t="str">
        <v>Allaman</v>
      </c>
      <c r="G1845" s="18">
        <v>6144</v>
      </c>
      <c r="H1845" s="18" t="s">
        <v>4545</v>
      </c>
    </row>
    <row r="1846" spans="1:8" x14ac:dyDescent="0.2">
      <c r="A1846" s="3">
        <v>9453</v>
      </c>
      <c r="B1846" s="3" t="s">
        <v>1999</v>
      </c>
      <c r="C1846" s="3" t="s">
        <v>1999</v>
      </c>
      <c r="D1846" s="3" t="s">
        <v>1966</v>
      </c>
      <c r="E1846" s="3" t="str">
        <v>Bursinel</v>
      </c>
      <c r="G1846" s="18">
        <v>6145</v>
      </c>
      <c r="H1846" s="18" t="s">
        <v>4545</v>
      </c>
    </row>
    <row r="1847" spans="1:8" x14ac:dyDescent="0.2">
      <c r="A1847" s="3">
        <v>9437</v>
      </c>
      <c r="B1847" s="3" t="s">
        <v>2000</v>
      </c>
      <c r="C1847" s="3" t="s">
        <v>2001</v>
      </c>
      <c r="D1847" s="3" t="s">
        <v>1966</v>
      </c>
      <c r="E1847" s="3" t="str">
        <v>Bursins</v>
      </c>
      <c r="G1847" s="18">
        <v>6146</v>
      </c>
      <c r="H1847" s="18" t="s">
        <v>4545</v>
      </c>
    </row>
    <row r="1848" spans="1:8" x14ac:dyDescent="0.2">
      <c r="A1848" s="3">
        <v>9451</v>
      </c>
      <c r="B1848" s="3" t="s">
        <v>2002</v>
      </c>
      <c r="C1848" s="3" t="s">
        <v>2003</v>
      </c>
      <c r="D1848" s="3" t="s">
        <v>1966</v>
      </c>
      <c r="E1848" s="3" t="str">
        <v>Burtigny</v>
      </c>
      <c r="G1848" s="18">
        <v>6147</v>
      </c>
      <c r="H1848" s="18" t="s">
        <v>4545</v>
      </c>
    </row>
    <row r="1849" spans="1:8" x14ac:dyDescent="0.2">
      <c r="A1849" s="3">
        <v>9462</v>
      </c>
      <c r="B1849" s="3" t="s">
        <v>2004</v>
      </c>
      <c r="C1849" s="3" t="s">
        <v>2003</v>
      </c>
      <c r="D1849" s="3" t="s">
        <v>1966</v>
      </c>
      <c r="E1849" s="3" t="str">
        <v>Dully</v>
      </c>
      <c r="G1849" s="18">
        <v>6152</v>
      </c>
      <c r="H1849" s="18" t="s">
        <v>4545</v>
      </c>
    </row>
    <row r="1850" spans="1:8" x14ac:dyDescent="0.2">
      <c r="A1850" s="3">
        <v>9463</v>
      </c>
      <c r="B1850" s="3" t="s">
        <v>2005</v>
      </c>
      <c r="C1850" s="3" t="s">
        <v>2003</v>
      </c>
      <c r="D1850" s="3" t="s">
        <v>1966</v>
      </c>
      <c r="E1850" s="3" t="str">
        <v>Essertines-sur-Rolle</v>
      </c>
      <c r="G1850" s="18">
        <v>6153</v>
      </c>
      <c r="H1850" s="18" t="s">
        <v>4545</v>
      </c>
    </row>
    <row r="1851" spans="1:8" x14ac:dyDescent="0.2">
      <c r="A1851" s="3">
        <v>9445</v>
      </c>
      <c r="B1851" s="3" t="s">
        <v>2006</v>
      </c>
      <c r="C1851" s="3" t="s">
        <v>2006</v>
      </c>
      <c r="D1851" s="3" t="s">
        <v>1966</v>
      </c>
      <c r="E1851" s="3" t="str">
        <v>Gilly</v>
      </c>
      <c r="G1851" s="18">
        <v>6154</v>
      </c>
      <c r="H1851" s="18" t="s">
        <v>4545</v>
      </c>
    </row>
    <row r="1852" spans="1:8" x14ac:dyDescent="0.2">
      <c r="A1852" s="3">
        <v>9464</v>
      </c>
      <c r="B1852" s="3" t="s">
        <v>2007</v>
      </c>
      <c r="C1852" s="3" t="s">
        <v>2008</v>
      </c>
      <c r="D1852" s="3" t="s">
        <v>1966</v>
      </c>
      <c r="E1852" s="3" t="str">
        <v>Luins</v>
      </c>
      <c r="G1852" s="18">
        <v>6156</v>
      </c>
      <c r="H1852" s="18" t="s">
        <v>4545</v>
      </c>
    </row>
    <row r="1853" spans="1:8" x14ac:dyDescent="0.2">
      <c r="A1853" s="3">
        <v>9470</v>
      </c>
      <c r="B1853" s="3" t="s">
        <v>2009</v>
      </c>
      <c r="C1853" s="3" t="s">
        <v>2010</v>
      </c>
      <c r="D1853" s="3" t="s">
        <v>1966</v>
      </c>
      <c r="E1853" s="3" t="str">
        <v>Mont-sur-Rolle</v>
      </c>
      <c r="G1853" s="18">
        <v>6162</v>
      </c>
      <c r="H1853" s="18" t="s">
        <v>4546</v>
      </c>
    </row>
    <row r="1854" spans="1:8" x14ac:dyDescent="0.2">
      <c r="A1854" s="3">
        <v>9473</v>
      </c>
      <c r="B1854" s="3" t="s">
        <v>2011</v>
      </c>
      <c r="C1854" s="3" t="s">
        <v>2011</v>
      </c>
      <c r="D1854" s="3" t="s">
        <v>1966</v>
      </c>
      <c r="E1854" s="3" t="str">
        <v>Perroy</v>
      </c>
      <c r="G1854" s="18">
        <v>6163</v>
      </c>
      <c r="H1854" s="18" t="s">
        <v>4546</v>
      </c>
    </row>
    <row r="1855" spans="1:8" x14ac:dyDescent="0.2">
      <c r="A1855" s="3">
        <v>9470</v>
      </c>
      <c r="B1855" s="3" t="s">
        <v>2012</v>
      </c>
      <c r="C1855" s="3" t="s">
        <v>2013</v>
      </c>
      <c r="D1855" s="3" t="s">
        <v>1966</v>
      </c>
      <c r="E1855" s="3" t="str">
        <v>Rolle</v>
      </c>
      <c r="G1855" s="18">
        <v>6166</v>
      </c>
      <c r="H1855" s="18" t="s">
        <v>4546</v>
      </c>
    </row>
    <row r="1856" spans="1:8" x14ac:dyDescent="0.2">
      <c r="A1856" s="3">
        <v>9472</v>
      </c>
      <c r="B1856" s="3" t="s">
        <v>2013</v>
      </c>
      <c r="C1856" s="3" t="s">
        <v>2013</v>
      </c>
      <c r="D1856" s="3" t="s">
        <v>1966</v>
      </c>
      <c r="E1856" s="3" t="str">
        <v>Tartegnin</v>
      </c>
      <c r="G1856" s="18">
        <v>6167</v>
      </c>
      <c r="H1856" s="18" t="s">
        <v>4546</v>
      </c>
    </row>
    <row r="1857" spans="1:8" x14ac:dyDescent="0.2">
      <c r="A1857" s="3">
        <v>9472</v>
      </c>
      <c r="B1857" s="3" t="s">
        <v>2014</v>
      </c>
      <c r="C1857" s="3" t="s">
        <v>2013</v>
      </c>
      <c r="D1857" s="3" t="s">
        <v>1966</v>
      </c>
      <c r="E1857" s="3" t="str">
        <v>Vinzel</v>
      </c>
      <c r="G1857" s="18">
        <v>6170</v>
      </c>
      <c r="H1857" s="18" t="s">
        <v>4546</v>
      </c>
    </row>
    <row r="1858" spans="1:8" x14ac:dyDescent="0.2">
      <c r="A1858" s="3">
        <v>9465</v>
      </c>
      <c r="B1858" s="3" t="s">
        <v>2015</v>
      </c>
      <c r="C1858" s="3" t="s">
        <v>2016</v>
      </c>
      <c r="D1858" s="3" t="s">
        <v>1966</v>
      </c>
      <c r="E1858" s="3" t="str">
        <v>L'Abbaye</v>
      </c>
      <c r="G1858" s="18">
        <v>6173</v>
      </c>
      <c r="H1858" s="18" t="s">
        <v>4546</v>
      </c>
    </row>
    <row r="1859" spans="1:8" x14ac:dyDescent="0.2">
      <c r="A1859" s="3">
        <v>9466</v>
      </c>
      <c r="B1859" s="3" t="s">
        <v>2016</v>
      </c>
      <c r="C1859" s="3" t="s">
        <v>2016</v>
      </c>
      <c r="D1859" s="3" t="s">
        <v>1966</v>
      </c>
      <c r="E1859" s="3" t="str">
        <v>Le Chenit</v>
      </c>
      <c r="G1859" s="18">
        <v>6174</v>
      </c>
      <c r="H1859" s="18" t="s">
        <v>4552</v>
      </c>
    </row>
    <row r="1860" spans="1:8" x14ac:dyDescent="0.2">
      <c r="A1860" s="3">
        <v>9467</v>
      </c>
      <c r="B1860" s="3" t="s">
        <v>2017</v>
      </c>
      <c r="C1860" s="3" t="s">
        <v>2016</v>
      </c>
      <c r="D1860" s="3" t="s">
        <v>1966</v>
      </c>
      <c r="E1860" s="3" t="str">
        <v>Le Lieu</v>
      </c>
      <c r="G1860" s="18">
        <v>6182</v>
      </c>
      <c r="H1860" s="18" t="s">
        <v>4546</v>
      </c>
    </row>
    <row r="1861" spans="1:8" x14ac:dyDescent="0.2">
      <c r="A1861" s="3">
        <v>9468</v>
      </c>
      <c r="B1861" s="3" t="s">
        <v>2018</v>
      </c>
      <c r="C1861" s="3" t="s">
        <v>2016</v>
      </c>
      <c r="D1861" s="3" t="s">
        <v>1966</v>
      </c>
      <c r="E1861" s="3" t="str">
        <v>Chardonne</v>
      </c>
      <c r="G1861" s="18">
        <v>6192</v>
      </c>
      <c r="H1861" s="18" t="s">
        <v>4537</v>
      </c>
    </row>
    <row r="1862" spans="1:8" x14ac:dyDescent="0.2">
      <c r="A1862" s="3">
        <v>9469</v>
      </c>
      <c r="B1862" s="3" t="s">
        <v>2019</v>
      </c>
      <c r="C1862" s="3" t="s">
        <v>2016</v>
      </c>
      <c r="D1862" s="3" t="s">
        <v>1966</v>
      </c>
      <c r="E1862" s="3" t="str">
        <v>Corseaux</v>
      </c>
      <c r="G1862" s="18">
        <v>6196</v>
      </c>
      <c r="H1862" s="18" t="s">
        <v>4537</v>
      </c>
    </row>
    <row r="1863" spans="1:8" x14ac:dyDescent="0.2">
      <c r="A1863" s="3">
        <v>9475</v>
      </c>
      <c r="B1863" s="3" t="s">
        <v>2020</v>
      </c>
      <c r="C1863" s="3" t="s">
        <v>2020</v>
      </c>
      <c r="D1863" s="3" t="s">
        <v>1966</v>
      </c>
      <c r="E1863" s="3" t="str">
        <v>Corsier-sur-Vevey</v>
      </c>
      <c r="G1863" s="18">
        <v>6197</v>
      </c>
      <c r="H1863" s="18" t="s">
        <v>4537</v>
      </c>
    </row>
    <row r="1864" spans="1:8" x14ac:dyDescent="0.2">
      <c r="A1864" s="3">
        <v>9476</v>
      </c>
      <c r="B1864" s="3" t="s">
        <v>2021</v>
      </c>
      <c r="C1864" s="3" t="s">
        <v>2022</v>
      </c>
      <c r="D1864" s="3" t="s">
        <v>1966</v>
      </c>
      <c r="E1864" s="3" t="str">
        <v>Jongny</v>
      </c>
      <c r="G1864" s="18">
        <v>6203</v>
      </c>
      <c r="H1864" s="18" t="s">
        <v>4546</v>
      </c>
    </row>
    <row r="1865" spans="1:8" x14ac:dyDescent="0.2">
      <c r="A1865" s="3">
        <v>9476</v>
      </c>
      <c r="B1865" s="3" t="s">
        <v>2023</v>
      </c>
      <c r="C1865" s="3" t="s">
        <v>2022</v>
      </c>
      <c r="D1865" s="3" t="s">
        <v>1966</v>
      </c>
      <c r="E1865" s="3" t="str">
        <v>Montreux</v>
      </c>
      <c r="G1865" s="18">
        <v>6204</v>
      </c>
      <c r="H1865" s="18" t="s">
        <v>4546</v>
      </c>
    </row>
    <row r="1866" spans="1:8" x14ac:dyDescent="0.2">
      <c r="A1866" s="3">
        <v>9477</v>
      </c>
      <c r="B1866" s="3" t="s">
        <v>2024</v>
      </c>
      <c r="C1866" s="3" t="s">
        <v>2022</v>
      </c>
      <c r="D1866" s="3" t="s">
        <v>1966</v>
      </c>
      <c r="E1866" s="3" t="str">
        <v>La Tour-de-Peilz</v>
      </c>
      <c r="G1866" s="18">
        <v>6205</v>
      </c>
      <c r="H1866" s="18" t="s">
        <v>4546</v>
      </c>
    </row>
    <row r="1867" spans="1:8" x14ac:dyDescent="0.2">
      <c r="A1867" s="3">
        <v>9478</v>
      </c>
      <c r="B1867" s="3" t="s">
        <v>2025</v>
      </c>
      <c r="C1867" s="3" t="s">
        <v>2022</v>
      </c>
      <c r="D1867" s="3" t="s">
        <v>1966</v>
      </c>
      <c r="E1867" s="3" t="str">
        <v>Vevey</v>
      </c>
      <c r="G1867" s="18">
        <v>6206</v>
      </c>
      <c r="H1867" s="18" t="s">
        <v>4546</v>
      </c>
    </row>
    <row r="1868" spans="1:8" x14ac:dyDescent="0.2">
      <c r="A1868" s="3">
        <v>9479</v>
      </c>
      <c r="B1868" s="3" t="s">
        <v>2026</v>
      </c>
      <c r="C1868" s="3" t="s">
        <v>2022</v>
      </c>
      <c r="D1868" s="3" t="s">
        <v>1966</v>
      </c>
      <c r="E1868" s="3" t="str">
        <v>Veytaux</v>
      </c>
      <c r="G1868" s="18">
        <v>6207</v>
      </c>
      <c r="H1868" s="18" t="s">
        <v>4546</v>
      </c>
    </row>
    <row r="1869" spans="1:8" x14ac:dyDescent="0.2">
      <c r="A1869" s="3">
        <v>9479</v>
      </c>
      <c r="B1869" s="3" t="s">
        <v>2027</v>
      </c>
      <c r="C1869" s="3" t="s">
        <v>2022</v>
      </c>
      <c r="D1869" s="3" t="s">
        <v>1966</v>
      </c>
      <c r="E1869" s="3" t="str">
        <v>Blonay - Saint-Légier</v>
      </c>
      <c r="G1869" s="18">
        <v>6208</v>
      </c>
      <c r="H1869" s="18" t="s">
        <v>4546</v>
      </c>
    </row>
    <row r="1870" spans="1:8" x14ac:dyDescent="0.2">
      <c r="A1870" s="3">
        <v>9479</v>
      </c>
      <c r="B1870" s="3" t="s">
        <v>2028</v>
      </c>
      <c r="C1870" s="3" t="s">
        <v>2022</v>
      </c>
      <c r="D1870" s="3" t="s">
        <v>1966</v>
      </c>
      <c r="E1870" s="3" t="str">
        <v>Belmont-sur-Yverdon</v>
      </c>
      <c r="G1870" s="18">
        <v>6210</v>
      </c>
      <c r="H1870" s="18" t="s">
        <v>4546</v>
      </c>
    </row>
    <row r="1871" spans="1:8" x14ac:dyDescent="0.2">
      <c r="A1871" s="3">
        <v>7310</v>
      </c>
      <c r="B1871" s="3" t="s">
        <v>2029</v>
      </c>
      <c r="C1871" s="3" t="s">
        <v>2029</v>
      </c>
      <c r="D1871" s="3" t="s">
        <v>1966</v>
      </c>
      <c r="E1871" s="3" t="str">
        <v>Bioley-Magnoux</v>
      </c>
      <c r="G1871" s="18">
        <v>6211</v>
      </c>
      <c r="H1871" s="18" t="s">
        <v>4549</v>
      </c>
    </row>
    <row r="1872" spans="1:8" x14ac:dyDescent="0.2">
      <c r="A1872" s="3">
        <v>8890</v>
      </c>
      <c r="B1872" s="3" t="s">
        <v>2030</v>
      </c>
      <c r="C1872" s="3" t="s">
        <v>2030</v>
      </c>
      <c r="D1872" s="3" t="s">
        <v>1966</v>
      </c>
      <c r="E1872" s="3" t="str">
        <v>Chamblon</v>
      </c>
      <c r="G1872" s="18">
        <v>6212</v>
      </c>
      <c r="H1872" s="18" t="s">
        <v>4549</v>
      </c>
    </row>
    <row r="1873" spans="1:8" x14ac:dyDescent="0.2">
      <c r="A1873" s="3">
        <v>8893</v>
      </c>
      <c r="B1873" s="3" t="s">
        <v>2031</v>
      </c>
      <c r="C1873" s="3" t="s">
        <v>2030</v>
      </c>
      <c r="D1873" s="3" t="s">
        <v>1966</v>
      </c>
      <c r="E1873" s="3" t="str">
        <v>Champvent</v>
      </c>
      <c r="G1873" s="18">
        <v>6213</v>
      </c>
      <c r="H1873" s="18" t="s">
        <v>4549</v>
      </c>
    </row>
    <row r="1874" spans="1:8" x14ac:dyDescent="0.2">
      <c r="A1874" s="3">
        <v>8894</v>
      </c>
      <c r="B1874" s="3" t="s">
        <v>2032</v>
      </c>
      <c r="C1874" s="3" t="s">
        <v>2030</v>
      </c>
      <c r="D1874" s="3" t="s">
        <v>1966</v>
      </c>
      <c r="E1874" s="3" t="str">
        <v>Chavannes-le-Chêne</v>
      </c>
      <c r="G1874" s="18">
        <v>6214</v>
      </c>
      <c r="H1874" s="18" t="s">
        <v>4546</v>
      </c>
    </row>
    <row r="1875" spans="1:8" x14ac:dyDescent="0.2">
      <c r="A1875" s="3">
        <v>8895</v>
      </c>
      <c r="B1875" s="3" t="s">
        <v>2033</v>
      </c>
      <c r="C1875" s="3" t="s">
        <v>2030</v>
      </c>
      <c r="D1875" s="3" t="s">
        <v>1966</v>
      </c>
      <c r="E1875" s="3" t="str">
        <v>Chêne-Pâquier</v>
      </c>
      <c r="G1875" s="18">
        <v>6215</v>
      </c>
      <c r="H1875" s="18" t="s">
        <v>4546</v>
      </c>
    </row>
    <row r="1876" spans="1:8" x14ac:dyDescent="0.2">
      <c r="A1876" s="3">
        <v>8896</v>
      </c>
      <c r="B1876" s="3" t="s">
        <v>2034</v>
      </c>
      <c r="C1876" s="3" t="s">
        <v>2030</v>
      </c>
      <c r="D1876" s="3" t="s">
        <v>1966</v>
      </c>
      <c r="E1876" s="3" t="str">
        <v>Cheseaux-Noréaz</v>
      </c>
      <c r="G1876" s="18">
        <v>6216</v>
      </c>
      <c r="H1876" s="18" t="s">
        <v>4546</v>
      </c>
    </row>
    <row r="1877" spans="1:8" x14ac:dyDescent="0.2">
      <c r="A1877" s="3">
        <v>8897</v>
      </c>
      <c r="B1877" s="3" t="s">
        <v>2035</v>
      </c>
      <c r="C1877" s="3" t="s">
        <v>2030</v>
      </c>
      <c r="D1877" s="3" t="s">
        <v>1966</v>
      </c>
      <c r="E1877" s="3" t="str">
        <v>Cronay</v>
      </c>
      <c r="G1877" s="18">
        <v>6217</v>
      </c>
      <c r="H1877" s="18" t="s">
        <v>4546</v>
      </c>
    </row>
    <row r="1878" spans="1:8" x14ac:dyDescent="0.2">
      <c r="A1878" s="3">
        <v>8898</v>
      </c>
      <c r="B1878" s="3" t="s">
        <v>2036</v>
      </c>
      <c r="C1878" s="3" t="s">
        <v>2030</v>
      </c>
      <c r="D1878" s="3" t="s">
        <v>1966</v>
      </c>
      <c r="E1878" s="3" t="str">
        <v>Cuarny</v>
      </c>
      <c r="G1878" s="18">
        <v>6218</v>
      </c>
      <c r="H1878" s="18" t="s">
        <v>4545</v>
      </c>
    </row>
    <row r="1879" spans="1:8" x14ac:dyDescent="0.2">
      <c r="A1879" s="3">
        <v>7325</v>
      </c>
      <c r="B1879" s="3" t="s">
        <v>2037</v>
      </c>
      <c r="C1879" s="3" t="s">
        <v>2038</v>
      </c>
      <c r="D1879" s="3" t="s">
        <v>1966</v>
      </c>
      <c r="E1879" s="3" t="str">
        <v>Démoret</v>
      </c>
      <c r="G1879" s="18">
        <v>6221</v>
      </c>
      <c r="H1879" s="18" t="s">
        <v>4549</v>
      </c>
    </row>
    <row r="1880" spans="1:8" x14ac:dyDescent="0.2">
      <c r="A1880" s="3">
        <v>7326</v>
      </c>
      <c r="B1880" s="3" t="s">
        <v>2039</v>
      </c>
      <c r="C1880" s="3" t="s">
        <v>2038</v>
      </c>
      <c r="D1880" s="3" t="s">
        <v>1966</v>
      </c>
      <c r="E1880" s="3" t="str">
        <v>Donneloye</v>
      </c>
      <c r="G1880" s="18">
        <v>6222</v>
      </c>
      <c r="H1880" s="18" t="s">
        <v>4549</v>
      </c>
    </row>
    <row r="1881" spans="1:8" x14ac:dyDescent="0.2">
      <c r="A1881" s="3">
        <v>8886</v>
      </c>
      <c r="B1881" s="3" t="s">
        <v>2040</v>
      </c>
      <c r="C1881" s="3" t="s">
        <v>2038</v>
      </c>
      <c r="D1881" s="3" t="s">
        <v>1966</v>
      </c>
      <c r="E1881" s="3" t="str">
        <v>Ependes (VD)</v>
      </c>
      <c r="G1881" s="18">
        <v>6231</v>
      </c>
      <c r="H1881" s="18" t="s">
        <v>4549</v>
      </c>
    </row>
    <row r="1882" spans="1:8" x14ac:dyDescent="0.2">
      <c r="A1882" s="3">
        <v>8887</v>
      </c>
      <c r="B1882" s="3" t="s">
        <v>2038</v>
      </c>
      <c r="C1882" s="3" t="s">
        <v>2038</v>
      </c>
      <c r="D1882" s="3" t="s">
        <v>1966</v>
      </c>
      <c r="E1882" s="3" t="str">
        <v>Mathod</v>
      </c>
      <c r="G1882" s="18">
        <v>6232</v>
      </c>
      <c r="H1882" s="18" t="s">
        <v>4549</v>
      </c>
    </row>
    <row r="1883" spans="1:8" x14ac:dyDescent="0.2">
      <c r="A1883" s="3">
        <v>8888</v>
      </c>
      <c r="B1883" s="3" t="s">
        <v>2041</v>
      </c>
      <c r="C1883" s="3" t="s">
        <v>2038</v>
      </c>
      <c r="D1883" s="3" t="s">
        <v>1966</v>
      </c>
      <c r="E1883" s="3" t="str">
        <v>Molondin</v>
      </c>
      <c r="G1883" s="18">
        <v>6233</v>
      </c>
      <c r="H1883" s="18" t="s">
        <v>4549</v>
      </c>
    </row>
    <row r="1884" spans="1:8" x14ac:dyDescent="0.2">
      <c r="A1884" s="3">
        <v>8889</v>
      </c>
      <c r="B1884" s="3" t="s">
        <v>2042</v>
      </c>
      <c r="C1884" s="3" t="s">
        <v>2038</v>
      </c>
      <c r="D1884" s="3" t="s">
        <v>1966</v>
      </c>
      <c r="E1884" s="3" t="str">
        <v>Montagny-près-Yverdon</v>
      </c>
      <c r="G1884" s="18">
        <v>6234</v>
      </c>
      <c r="H1884" s="18" t="s">
        <v>4549</v>
      </c>
    </row>
    <row r="1885" spans="1:8" x14ac:dyDescent="0.2">
      <c r="A1885" s="3">
        <v>7312</v>
      </c>
      <c r="B1885" s="3" t="s">
        <v>2043</v>
      </c>
      <c r="C1885" s="3" t="s">
        <v>2043</v>
      </c>
      <c r="D1885" s="3" t="s">
        <v>1966</v>
      </c>
      <c r="E1885" s="3" t="str">
        <v>Oppens</v>
      </c>
      <c r="G1885" s="18">
        <v>6235</v>
      </c>
      <c r="H1885" s="18" t="s">
        <v>4549</v>
      </c>
    </row>
    <row r="1886" spans="1:8" x14ac:dyDescent="0.2">
      <c r="A1886" s="3">
        <v>7313</v>
      </c>
      <c r="B1886" s="3" t="s">
        <v>2044</v>
      </c>
      <c r="C1886" s="3" t="s">
        <v>2043</v>
      </c>
      <c r="D1886" s="3" t="s">
        <v>1966</v>
      </c>
      <c r="E1886" s="3" t="str">
        <v>Orges</v>
      </c>
      <c r="G1886" s="18">
        <v>6236</v>
      </c>
      <c r="H1886" s="18" t="s">
        <v>4549</v>
      </c>
    </row>
    <row r="1887" spans="1:8" x14ac:dyDescent="0.2">
      <c r="A1887" s="3">
        <v>7314</v>
      </c>
      <c r="B1887" s="3" t="s">
        <v>2045</v>
      </c>
      <c r="C1887" s="3" t="s">
        <v>2043</v>
      </c>
      <c r="D1887" s="3" t="s">
        <v>1966</v>
      </c>
      <c r="E1887" s="3" t="str">
        <v>Orzens</v>
      </c>
      <c r="G1887" s="18">
        <v>6242</v>
      </c>
      <c r="H1887" s="18" t="s">
        <v>4549</v>
      </c>
    </row>
    <row r="1888" spans="1:8" x14ac:dyDescent="0.2">
      <c r="A1888" s="3">
        <v>7315</v>
      </c>
      <c r="B1888" s="3" t="s">
        <v>2046</v>
      </c>
      <c r="C1888" s="3" t="s">
        <v>2043</v>
      </c>
      <c r="D1888" s="3" t="s">
        <v>1966</v>
      </c>
      <c r="E1888" s="3" t="str">
        <v>Pomy</v>
      </c>
      <c r="G1888" s="18">
        <v>6243</v>
      </c>
      <c r="H1888" s="18" t="s">
        <v>4545</v>
      </c>
    </row>
    <row r="1889" spans="1:8" x14ac:dyDescent="0.2">
      <c r="A1889" s="3">
        <v>7317</v>
      </c>
      <c r="B1889" s="3" t="s">
        <v>2047</v>
      </c>
      <c r="C1889" s="3" t="s">
        <v>2043</v>
      </c>
      <c r="D1889" s="3" t="s">
        <v>1966</v>
      </c>
      <c r="E1889" s="3" t="str">
        <v>Rovray</v>
      </c>
      <c r="G1889" s="18">
        <v>6244</v>
      </c>
      <c r="H1889" s="18" t="s">
        <v>4545</v>
      </c>
    </row>
    <row r="1890" spans="1:8" x14ac:dyDescent="0.2">
      <c r="A1890" s="3">
        <v>7317</v>
      </c>
      <c r="B1890" s="3" t="s">
        <v>2048</v>
      </c>
      <c r="C1890" s="3" t="s">
        <v>2043</v>
      </c>
      <c r="D1890" s="3" t="s">
        <v>1966</v>
      </c>
      <c r="E1890" s="3" t="str">
        <v>Suchy</v>
      </c>
      <c r="G1890" s="18">
        <v>6245</v>
      </c>
      <c r="H1890" s="18" t="s">
        <v>4545</v>
      </c>
    </row>
    <row r="1891" spans="1:8" x14ac:dyDescent="0.2">
      <c r="A1891" s="3">
        <v>8877</v>
      </c>
      <c r="B1891" s="3" t="s">
        <v>2049</v>
      </c>
      <c r="C1891" s="3" t="s">
        <v>2050</v>
      </c>
      <c r="D1891" s="3" t="s">
        <v>1966</v>
      </c>
      <c r="E1891" s="3" t="str">
        <v>Suscévaz</v>
      </c>
      <c r="G1891" s="18">
        <v>6246</v>
      </c>
      <c r="H1891" s="18" t="s">
        <v>4545</v>
      </c>
    </row>
    <row r="1892" spans="1:8" x14ac:dyDescent="0.2">
      <c r="A1892" s="3">
        <v>8878</v>
      </c>
      <c r="B1892" s="3" t="s">
        <v>2051</v>
      </c>
      <c r="C1892" s="3" t="s">
        <v>2050</v>
      </c>
      <c r="D1892" s="3" t="s">
        <v>1966</v>
      </c>
      <c r="E1892" s="3" t="str">
        <v>Treycovagnes</v>
      </c>
      <c r="G1892" s="18">
        <v>6247</v>
      </c>
      <c r="H1892" s="18" t="s">
        <v>4545</v>
      </c>
    </row>
    <row r="1893" spans="1:8" x14ac:dyDescent="0.2">
      <c r="A1893" s="3">
        <v>8882</v>
      </c>
      <c r="B1893" s="3" t="s">
        <v>2052</v>
      </c>
      <c r="C1893" s="3" t="s">
        <v>2050</v>
      </c>
      <c r="D1893" s="3" t="s">
        <v>1966</v>
      </c>
      <c r="E1893" s="3" t="str">
        <v>Ursins</v>
      </c>
      <c r="G1893" s="18">
        <v>6248</v>
      </c>
      <c r="H1893" s="18" t="s">
        <v>4545</v>
      </c>
    </row>
    <row r="1894" spans="1:8" x14ac:dyDescent="0.2">
      <c r="A1894" s="3">
        <v>8883</v>
      </c>
      <c r="B1894" s="3" t="s">
        <v>2050</v>
      </c>
      <c r="C1894" s="3" t="s">
        <v>2050</v>
      </c>
      <c r="D1894" s="3" t="s">
        <v>1966</v>
      </c>
      <c r="E1894" s="3" t="str">
        <v>Valeyres-sous-Montagny</v>
      </c>
      <c r="G1894" s="18">
        <v>6252</v>
      </c>
      <c r="H1894" s="18" t="s">
        <v>4545</v>
      </c>
    </row>
    <row r="1895" spans="1:8" x14ac:dyDescent="0.2">
      <c r="A1895" s="3">
        <v>8884</v>
      </c>
      <c r="B1895" s="3" t="s">
        <v>2053</v>
      </c>
      <c r="C1895" s="3" t="s">
        <v>2050</v>
      </c>
      <c r="D1895" s="3" t="s">
        <v>1966</v>
      </c>
      <c r="E1895" s="3" t="str">
        <v>Valeyres-sous-Ursins</v>
      </c>
      <c r="G1895" s="18">
        <v>6253</v>
      </c>
      <c r="H1895" s="18" t="s">
        <v>4549</v>
      </c>
    </row>
    <row r="1896" spans="1:8" x14ac:dyDescent="0.2">
      <c r="A1896" s="3">
        <v>8885</v>
      </c>
      <c r="B1896" s="3" t="s">
        <v>2054</v>
      </c>
      <c r="C1896" s="3" t="s">
        <v>2050</v>
      </c>
      <c r="D1896" s="3" t="s">
        <v>1966</v>
      </c>
      <c r="E1896" s="3" t="str">
        <v>Villars-Epeney</v>
      </c>
      <c r="G1896" s="18">
        <v>6260</v>
      </c>
      <c r="H1896" s="18" t="s">
        <v>4549</v>
      </c>
    </row>
    <row r="1897" spans="1:8" x14ac:dyDescent="0.2">
      <c r="A1897" s="3">
        <v>7320</v>
      </c>
      <c r="B1897" s="3" t="s">
        <v>2055</v>
      </c>
      <c r="C1897" s="3" t="s">
        <v>2055</v>
      </c>
      <c r="D1897" s="3" t="s">
        <v>1966</v>
      </c>
      <c r="E1897" s="3" t="str">
        <v>Vugelles-La Mothe</v>
      </c>
      <c r="G1897" s="18">
        <v>6262</v>
      </c>
      <c r="H1897" s="18" t="s">
        <v>4545</v>
      </c>
    </row>
    <row r="1898" spans="1:8" x14ac:dyDescent="0.2">
      <c r="A1898" s="3">
        <v>7323</v>
      </c>
      <c r="B1898" s="3" t="s">
        <v>2056</v>
      </c>
      <c r="C1898" s="3" t="s">
        <v>2057</v>
      </c>
      <c r="D1898" s="3" t="s">
        <v>1966</v>
      </c>
      <c r="E1898" s="3" t="str">
        <v>Yverdon-les-Bains</v>
      </c>
      <c r="G1898" s="18">
        <v>6263</v>
      </c>
      <c r="H1898" s="18" t="s">
        <v>4545</v>
      </c>
    </row>
    <row r="1899" spans="1:8" x14ac:dyDescent="0.2">
      <c r="A1899" s="3">
        <v>7323</v>
      </c>
      <c r="B1899" s="3" t="s">
        <v>2056</v>
      </c>
      <c r="C1899" s="3" t="s">
        <v>2057</v>
      </c>
      <c r="D1899" s="3" t="s">
        <v>1966</v>
      </c>
      <c r="E1899" s="3" t="str">
        <v>Yvonand</v>
      </c>
      <c r="G1899" s="18">
        <v>6264</v>
      </c>
      <c r="H1899" s="18" t="s">
        <v>4545</v>
      </c>
    </row>
    <row r="1900" spans="1:8" x14ac:dyDescent="0.2">
      <c r="A1900" s="3">
        <v>7324</v>
      </c>
      <c r="B1900" s="3" t="s">
        <v>2058</v>
      </c>
      <c r="C1900" s="3" t="s">
        <v>2057</v>
      </c>
      <c r="D1900" s="3" t="s">
        <v>1966</v>
      </c>
      <c r="E1900" s="3" t="str">
        <v>Brig-Glis</v>
      </c>
      <c r="G1900" s="18">
        <v>6265</v>
      </c>
      <c r="H1900" s="18" t="s">
        <v>4545</v>
      </c>
    </row>
    <row r="1901" spans="1:8" x14ac:dyDescent="0.2">
      <c r="A1901" s="3">
        <v>8880</v>
      </c>
      <c r="B1901" s="3" t="s">
        <v>2059</v>
      </c>
      <c r="C1901" s="3" t="s">
        <v>2059</v>
      </c>
      <c r="D1901" s="3" t="s">
        <v>1966</v>
      </c>
      <c r="E1901" s="3" t="str">
        <v>Eggerberg</v>
      </c>
      <c r="G1901" s="18">
        <v>6274</v>
      </c>
      <c r="H1901" s="18" t="s">
        <v>4546</v>
      </c>
    </row>
    <row r="1902" spans="1:8" x14ac:dyDescent="0.2">
      <c r="A1902" s="3">
        <v>8881</v>
      </c>
      <c r="B1902" s="3" t="s">
        <v>2060</v>
      </c>
      <c r="C1902" s="3" t="s">
        <v>2059</v>
      </c>
      <c r="D1902" s="3" t="s">
        <v>1966</v>
      </c>
      <c r="E1902" s="3" t="str">
        <v>Naters</v>
      </c>
      <c r="G1902" s="18">
        <v>6275</v>
      </c>
      <c r="H1902" s="18" t="s">
        <v>4546</v>
      </c>
    </row>
    <row r="1903" spans="1:8" x14ac:dyDescent="0.2">
      <c r="A1903" s="3">
        <v>8881</v>
      </c>
      <c r="B1903" s="3" t="s">
        <v>2061</v>
      </c>
      <c r="C1903" s="3" t="s">
        <v>2059</v>
      </c>
      <c r="D1903" s="3" t="s">
        <v>1966</v>
      </c>
      <c r="E1903" s="3" t="str">
        <v>Ried-Brig</v>
      </c>
      <c r="G1903" s="18">
        <v>6276</v>
      </c>
      <c r="H1903" s="18" t="s">
        <v>4546</v>
      </c>
    </row>
    <row r="1904" spans="1:8" x14ac:dyDescent="0.2">
      <c r="A1904" s="3">
        <v>8892</v>
      </c>
      <c r="B1904" s="3" t="s">
        <v>2062</v>
      </c>
      <c r="C1904" s="3" t="s">
        <v>2059</v>
      </c>
      <c r="D1904" s="3" t="s">
        <v>1966</v>
      </c>
      <c r="E1904" s="3" t="str">
        <v>Simplon</v>
      </c>
      <c r="G1904" s="18">
        <v>6277</v>
      </c>
      <c r="H1904" s="18" t="s">
        <v>4546</v>
      </c>
    </row>
    <row r="1905" spans="1:8" x14ac:dyDescent="0.2">
      <c r="A1905" s="3">
        <v>8873</v>
      </c>
      <c r="B1905" s="3" t="s">
        <v>2063</v>
      </c>
      <c r="C1905" s="3" t="s">
        <v>2063</v>
      </c>
      <c r="D1905" s="3" t="s">
        <v>1966</v>
      </c>
      <c r="E1905" s="3" t="str">
        <v>Termen</v>
      </c>
      <c r="G1905" s="18">
        <v>6280</v>
      </c>
      <c r="H1905" s="18" t="s">
        <v>4546</v>
      </c>
    </row>
    <row r="1906" spans="1:8" x14ac:dyDescent="0.2">
      <c r="A1906" s="3">
        <v>8717</v>
      </c>
      <c r="B1906" s="3" t="s">
        <v>2064</v>
      </c>
      <c r="C1906" s="3" t="s">
        <v>2065</v>
      </c>
      <c r="D1906" s="3" t="s">
        <v>1966</v>
      </c>
      <c r="E1906" s="3" t="str">
        <v>Zwischbergen</v>
      </c>
      <c r="G1906" s="18">
        <v>6283</v>
      </c>
      <c r="H1906" s="18" t="s">
        <v>4546</v>
      </c>
    </row>
    <row r="1907" spans="1:8" x14ac:dyDescent="0.2">
      <c r="A1907" s="3">
        <v>8722</v>
      </c>
      <c r="B1907" s="3" t="s">
        <v>2066</v>
      </c>
      <c r="C1907" s="3" t="s">
        <v>2066</v>
      </c>
      <c r="D1907" s="3" t="s">
        <v>1966</v>
      </c>
      <c r="E1907" s="3" t="str">
        <v>Ardon</v>
      </c>
      <c r="G1907" s="18">
        <v>6284</v>
      </c>
      <c r="H1907" s="18" t="s">
        <v>4546</v>
      </c>
    </row>
    <row r="1908" spans="1:8" x14ac:dyDescent="0.2">
      <c r="A1908" s="3">
        <v>8718</v>
      </c>
      <c r="B1908" s="3" t="s">
        <v>2067</v>
      </c>
      <c r="C1908" s="3" t="s">
        <v>2067</v>
      </c>
      <c r="D1908" s="3" t="s">
        <v>1966</v>
      </c>
      <c r="E1908" s="3" t="str">
        <v>Chamoson</v>
      </c>
      <c r="G1908" s="18">
        <v>6285</v>
      </c>
      <c r="H1908" s="18" t="s">
        <v>4546</v>
      </c>
    </row>
    <row r="1909" spans="1:8" x14ac:dyDescent="0.2">
      <c r="A1909" s="3">
        <v>8723</v>
      </c>
      <c r="B1909" s="3" t="s">
        <v>2068</v>
      </c>
      <c r="C1909" s="3" t="s">
        <v>2067</v>
      </c>
      <c r="D1909" s="3" t="s">
        <v>1966</v>
      </c>
      <c r="E1909" s="3" t="str">
        <v>Conthey</v>
      </c>
      <c r="G1909" s="18">
        <v>6286</v>
      </c>
      <c r="H1909" s="18" t="s">
        <v>4549</v>
      </c>
    </row>
    <row r="1910" spans="1:8" x14ac:dyDescent="0.2">
      <c r="A1910" s="3">
        <v>8723</v>
      </c>
      <c r="B1910" s="3" t="s">
        <v>2069</v>
      </c>
      <c r="C1910" s="3" t="s">
        <v>2067</v>
      </c>
      <c r="D1910" s="3" t="s">
        <v>1966</v>
      </c>
      <c r="E1910" s="3" t="str">
        <v>Nendaz</v>
      </c>
      <c r="G1910" s="18">
        <v>6287</v>
      </c>
      <c r="H1910" s="18" t="s">
        <v>4549</v>
      </c>
    </row>
    <row r="1911" spans="1:8" x14ac:dyDescent="0.2">
      <c r="A1911" s="3">
        <v>8866</v>
      </c>
      <c r="B1911" s="3" t="s">
        <v>2070</v>
      </c>
      <c r="C1911" s="3" t="s">
        <v>2067</v>
      </c>
      <c r="D1911" s="3" t="s">
        <v>1966</v>
      </c>
      <c r="E1911" s="3" t="str">
        <v>Vétroz</v>
      </c>
      <c r="G1911" s="18">
        <v>6288</v>
      </c>
      <c r="H1911" s="18" t="s">
        <v>4549</v>
      </c>
    </row>
    <row r="1912" spans="1:8" x14ac:dyDescent="0.2">
      <c r="A1912" s="3">
        <v>8872</v>
      </c>
      <c r="B1912" s="3" t="s">
        <v>2071</v>
      </c>
      <c r="C1912" s="3" t="s">
        <v>2071</v>
      </c>
      <c r="D1912" s="3" t="s">
        <v>1966</v>
      </c>
      <c r="E1912" s="3" t="str">
        <v>Bourg-Saint-Pierre</v>
      </c>
      <c r="G1912" s="18">
        <v>6289</v>
      </c>
      <c r="H1912" s="18" t="s">
        <v>4549</v>
      </c>
    </row>
    <row r="1913" spans="1:8" x14ac:dyDescent="0.2">
      <c r="A1913" s="3">
        <v>8716</v>
      </c>
      <c r="B1913" s="3" t="s">
        <v>2072</v>
      </c>
      <c r="C1913" s="3" t="s">
        <v>2072</v>
      </c>
      <c r="D1913" s="3" t="s">
        <v>1966</v>
      </c>
      <c r="E1913" s="3" t="str">
        <v>Liddes</v>
      </c>
      <c r="G1913" s="18">
        <v>6294</v>
      </c>
      <c r="H1913" s="18" t="s">
        <v>4549</v>
      </c>
    </row>
    <row r="1914" spans="1:8" x14ac:dyDescent="0.2">
      <c r="A1914" s="3">
        <v>8730</v>
      </c>
      <c r="B1914" s="3" t="s">
        <v>2073</v>
      </c>
      <c r="C1914" s="3" t="s">
        <v>2073</v>
      </c>
      <c r="D1914" s="3" t="s">
        <v>1966</v>
      </c>
      <c r="E1914" s="3" t="str">
        <v>Orsières</v>
      </c>
      <c r="G1914" s="18">
        <v>6295</v>
      </c>
      <c r="H1914" s="18" t="s">
        <v>4549</v>
      </c>
    </row>
    <row r="1915" spans="1:8" x14ac:dyDescent="0.2">
      <c r="A1915" s="3">
        <v>8640</v>
      </c>
      <c r="B1915" s="3" t="s">
        <v>2074</v>
      </c>
      <c r="C1915" s="3" t="s">
        <v>2075</v>
      </c>
      <c r="D1915" s="3" t="s">
        <v>1966</v>
      </c>
      <c r="E1915" s="3" t="str">
        <v>Sembrancher</v>
      </c>
      <c r="G1915" s="18">
        <v>6300</v>
      </c>
      <c r="H1915" s="18" t="s">
        <v>4546</v>
      </c>
    </row>
    <row r="1916" spans="1:8" x14ac:dyDescent="0.2">
      <c r="A1916" s="3">
        <v>8645</v>
      </c>
      <c r="B1916" s="3" t="s">
        <v>2076</v>
      </c>
      <c r="C1916" s="3" t="s">
        <v>2075</v>
      </c>
      <c r="D1916" s="3" t="s">
        <v>1966</v>
      </c>
      <c r="E1916" s="3" t="str">
        <v>Val de Bagnes</v>
      </c>
      <c r="G1916" s="18">
        <v>6312</v>
      </c>
      <c r="H1916" s="18" t="s">
        <v>4546</v>
      </c>
    </row>
    <row r="1917" spans="1:8" x14ac:dyDescent="0.2">
      <c r="A1917" s="3">
        <v>8646</v>
      </c>
      <c r="B1917" s="3" t="s">
        <v>2077</v>
      </c>
      <c r="C1917" s="3" t="s">
        <v>2075</v>
      </c>
      <c r="D1917" s="3" t="s">
        <v>1966</v>
      </c>
      <c r="E1917" s="3" t="str">
        <v>Bellwald</v>
      </c>
      <c r="G1917" s="18">
        <v>6313</v>
      </c>
      <c r="H1917" s="18" t="s">
        <v>4551</v>
      </c>
    </row>
    <row r="1918" spans="1:8" x14ac:dyDescent="0.2">
      <c r="A1918" s="3">
        <v>8715</v>
      </c>
      <c r="B1918" s="3" t="s">
        <v>2078</v>
      </c>
      <c r="C1918" s="3" t="s">
        <v>2075</v>
      </c>
      <c r="D1918" s="3" t="s">
        <v>1966</v>
      </c>
      <c r="E1918" s="3" t="str">
        <v>Binn</v>
      </c>
      <c r="G1918" s="18">
        <v>6314</v>
      </c>
      <c r="H1918" s="18" t="s">
        <v>4546</v>
      </c>
    </row>
    <row r="1919" spans="1:8" x14ac:dyDescent="0.2">
      <c r="A1919" s="3">
        <v>8725</v>
      </c>
      <c r="B1919" s="3" t="s">
        <v>2079</v>
      </c>
      <c r="C1919" s="3" t="s">
        <v>2080</v>
      </c>
      <c r="D1919" s="3" t="s">
        <v>1966</v>
      </c>
      <c r="E1919" s="3" t="str">
        <v>Ernen</v>
      </c>
      <c r="G1919" s="18">
        <v>6315</v>
      </c>
      <c r="H1919" s="18" t="s">
        <v>4546</v>
      </c>
    </row>
    <row r="1920" spans="1:8" x14ac:dyDescent="0.2">
      <c r="A1920" s="3">
        <v>8725</v>
      </c>
      <c r="B1920" s="3" t="s">
        <v>2081</v>
      </c>
      <c r="C1920" s="3" t="s">
        <v>2080</v>
      </c>
      <c r="D1920" s="3" t="s">
        <v>1966</v>
      </c>
      <c r="E1920" s="3" t="str">
        <v>Fiesch</v>
      </c>
      <c r="G1920" s="18">
        <v>6317</v>
      </c>
      <c r="H1920" s="18" t="s">
        <v>4546</v>
      </c>
    </row>
    <row r="1921" spans="1:8" x14ac:dyDescent="0.2">
      <c r="A1921" s="3">
        <v>8737</v>
      </c>
      <c r="B1921" s="3" t="s">
        <v>2080</v>
      </c>
      <c r="C1921" s="3" t="s">
        <v>2080</v>
      </c>
      <c r="D1921" s="3" t="s">
        <v>1966</v>
      </c>
      <c r="E1921" s="3" t="str">
        <v>Fieschertal</v>
      </c>
      <c r="G1921" s="18">
        <v>6318</v>
      </c>
      <c r="H1921" s="18" t="s">
        <v>4546</v>
      </c>
    </row>
    <row r="1922" spans="1:8" x14ac:dyDescent="0.2">
      <c r="A1922" s="3">
        <v>8738</v>
      </c>
      <c r="B1922" s="3" t="s">
        <v>2082</v>
      </c>
      <c r="C1922" s="3" t="s">
        <v>2080</v>
      </c>
      <c r="D1922" s="3" t="s">
        <v>1966</v>
      </c>
      <c r="E1922" s="3" t="str">
        <v>Lax</v>
      </c>
      <c r="G1922" s="18">
        <v>6319</v>
      </c>
      <c r="H1922" s="18" t="s">
        <v>4551</v>
      </c>
    </row>
    <row r="1923" spans="1:8" x14ac:dyDescent="0.2">
      <c r="A1923" s="3">
        <v>8739</v>
      </c>
      <c r="B1923" s="3" t="s">
        <v>2083</v>
      </c>
      <c r="C1923" s="3" t="s">
        <v>2080</v>
      </c>
      <c r="D1923" s="3" t="s">
        <v>1966</v>
      </c>
      <c r="E1923" s="3" t="str">
        <v>Obergoms</v>
      </c>
      <c r="G1923" s="18">
        <v>6330</v>
      </c>
      <c r="H1923" s="18" t="s">
        <v>4546</v>
      </c>
    </row>
    <row r="1924" spans="1:8" x14ac:dyDescent="0.2">
      <c r="A1924" s="3">
        <v>8638</v>
      </c>
      <c r="B1924" s="3" t="s">
        <v>2084</v>
      </c>
      <c r="C1924" s="3" t="s">
        <v>2085</v>
      </c>
      <c r="D1924" s="3" t="s">
        <v>1966</v>
      </c>
      <c r="E1924" s="3" t="str">
        <v>Goms</v>
      </c>
      <c r="G1924" s="18">
        <v>6331</v>
      </c>
      <c r="H1924" s="18" t="s">
        <v>4546</v>
      </c>
    </row>
    <row r="1925" spans="1:8" x14ac:dyDescent="0.2">
      <c r="A1925" s="3">
        <v>8727</v>
      </c>
      <c r="B1925" s="3" t="s">
        <v>2086</v>
      </c>
      <c r="C1925" s="3" t="s">
        <v>2085</v>
      </c>
      <c r="D1925" s="3" t="s">
        <v>1966</v>
      </c>
      <c r="E1925" s="3" t="str">
        <v>Ayent</v>
      </c>
      <c r="G1925" s="18">
        <v>6332</v>
      </c>
      <c r="H1925" s="18" t="s">
        <v>4546</v>
      </c>
    </row>
    <row r="1926" spans="1:8" x14ac:dyDescent="0.2">
      <c r="A1926" s="3">
        <v>8732</v>
      </c>
      <c r="B1926" s="3" t="s">
        <v>2087</v>
      </c>
      <c r="C1926" s="3" t="s">
        <v>2085</v>
      </c>
      <c r="D1926" s="3" t="s">
        <v>1966</v>
      </c>
      <c r="E1926" s="3" t="str">
        <v>Evolène</v>
      </c>
      <c r="G1926" s="18">
        <v>6333</v>
      </c>
      <c r="H1926" s="18" t="s">
        <v>4546</v>
      </c>
    </row>
    <row r="1927" spans="1:8" x14ac:dyDescent="0.2">
      <c r="A1927" s="3">
        <v>8733</v>
      </c>
      <c r="B1927" s="3" t="s">
        <v>2088</v>
      </c>
      <c r="C1927" s="3" t="s">
        <v>2085</v>
      </c>
      <c r="D1927" s="3" t="s">
        <v>1966</v>
      </c>
      <c r="E1927" s="3" t="str">
        <v>Hérémence</v>
      </c>
      <c r="G1927" s="18">
        <v>6340</v>
      </c>
      <c r="H1927" s="18" t="s">
        <v>4551</v>
      </c>
    </row>
    <row r="1928" spans="1:8" x14ac:dyDescent="0.2">
      <c r="A1928" s="3">
        <v>8734</v>
      </c>
      <c r="B1928" s="3" t="s">
        <v>2089</v>
      </c>
      <c r="C1928" s="3" t="s">
        <v>2085</v>
      </c>
      <c r="D1928" s="3" t="s">
        <v>1966</v>
      </c>
      <c r="E1928" s="3" t="str">
        <v>Saint-Martin (VS)</v>
      </c>
      <c r="G1928" s="18">
        <v>6343</v>
      </c>
      <c r="H1928" s="18" t="s">
        <v>4546</v>
      </c>
    </row>
    <row r="1929" spans="1:8" x14ac:dyDescent="0.2">
      <c r="A1929" s="3">
        <v>8735</v>
      </c>
      <c r="B1929" s="3" t="s">
        <v>2090</v>
      </c>
      <c r="C1929" s="3" t="s">
        <v>2085</v>
      </c>
      <c r="D1929" s="3" t="s">
        <v>1966</v>
      </c>
      <c r="E1929" s="3" t="str">
        <v>Vex</v>
      </c>
      <c r="G1929" s="18">
        <v>6344</v>
      </c>
      <c r="H1929" s="18" t="s">
        <v>4546</v>
      </c>
    </row>
    <row r="1930" spans="1:8" x14ac:dyDescent="0.2">
      <c r="A1930" s="3">
        <v>8735</v>
      </c>
      <c r="B1930" s="3" t="s">
        <v>2091</v>
      </c>
      <c r="C1930" s="3" t="s">
        <v>2085</v>
      </c>
      <c r="D1930" s="3" t="s">
        <v>1966</v>
      </c>
      <c r="E1930" s="3" t="str">
        <v>Mont-Noble</v>
      </c>
      <c r="G1930" s="18">
        <v>6345</v>
      </c>
      <c r="H1930" s="18" t="s">
        <v>4551</v>
      </c>
    </row>
    <row r="1931" spans="1:8" x14ac:dyDescent="0.2">
      <c r="A1931" s="3">
        <v>9642</v>
      </c>
      <c r="B1931" s="3" t="s">
        <v>2092</v>
      </c>
      <c r="C1931" s="3" t="s">
        <v>2092</v>
      </c>
      <c r="D1931" s="3" t="s">
        <v>1966</v>
      </c>
      <c r="E1931" s="3" t="str">
        <v>Agarn</v>
      </c>
      <c r="G1931" s="18">
        <v>6353</v>
      </c>
      <c r="H1931" s="18" t="s">
        <v>4546</v>
      </c>
    </row>
    <row r="1932" spans="1:8" x14ac:dyDescent="0.2">
      <c r="A1932" s="3">
        <v>9656</v>
      </c>
      <c r="B1932" s="3" t="s">
        <v>2093</v>
      </c>
      <c r="C1932" s="3" t="s">
        <v>2094</v>
      </c>
      <c r="D1932" s="3" t="s">
        <v>1966</v>
      </c>
      <c r="E1932" s="3" t="str">
        <v>Albinen</v>
      </c>
      <c r="G1932" s="18">
        <v>6354</v>
      </c>
      <c r="H1932" s="18" t="s">
        <v>4546</v>
      </c>
    </row>
    <row r="1933" spans="1:8" x14ac:dyDescent="0.2">
      <c r="A1933" s="3">
        <v>9657</v>
      </c>
      <c r="B1933" s="3" t="s">
        <v>2095</v>
      </c>
      <c r="C1933" s="3" t="s">
        <v>2094</v>
      </c>
      <c r="D1933" s="3" t="s">
        <v>1966</v>
      </c>
      <c r="E1933" s="3" t="str">
        <v>Ergisch</v>
      </c>
      <c r="G1933" s="18">
        <v>6356</v>
      </c>
      <c r="H1933" s="18" t="s">
        <v>4552</v>
      </c>
    </row>
    <row r="1934" spans="1:8" x14ac:dyDescent="0.2">
      <c r="A1934" s="3">
        <v>9658</v>
      </c>
      <c r="B1934" s="3" t="s">
        <v>2096</v>
      </c>
      <c r="C1934" s="3" t="s">
        <v>2094</v>
      </c>
      <c r="D1934" s="3" t="s">
        <v>1966</v>
      </c>
      <c r="E1934" s="3" t="str">
        <v>Inden</v>
      </c>
      <c r="G1934" s="18">
        <v>6362</v>
      </c>
      <c r="H1934" s="18" t="s">
        <v>4546</v>
      </c>
    </row>
    <row r="1935" spans="1:8" x14ac:dyDescent="0.2">
      <c r="A1935" s="3">
        <v>9643</v>
      </c>
      <c r="B1935" s="3" t="s">
        <v>2097</v>
      </c>
      <c r="C1935" s="3" t="s">
        <v>2098</v>
      </c>
      <c r="D1935" s="3" t="s">
        <v>1966</v>
      </c>
      <c r="E1935" s="3" t="str">
        <v>Leuk</v>
      </c>
      <c r="G1935" s="18">
        <v>6363</v>
      </c>
      <c r="H1935" s="18" t="s">
        <v>4546</v>
      </c>
    </row>
    <row r="1936" spans="1:8" x14ac:dyDescent="0.2">
      <c r="A1936" s="3">
        <v>9650</v>
      </c>
      <c r="B1936" s="3" t="s">
        <v>2098</v>
      </c>
      <c r="C1936" s="3" t="s">
        <v>2098</v>
      </c>
      <c r="D1936" s="3" t="s">
        <v>1966</v>
      </c>
      <c r="E1936" s="3" t="str">
        <v>Leukerbad</v>
      </c>
      <c r="G1936" s="18">
        <v>6365</v>
      </c>
      <c r="H1936" s="18" t="s">
        <v>4546</v>
      </c>
    </row>
    <row r="1937" spans="1:8" x14ac:dyDescent="0.2">
      <c r="A1937" s="3">
        <v>9651</v>
      </c>
      <c r="B1937" s="3" t="s">
        <v>2099</v>
      </c>
      <c r="C1937" s="3" t="s">
        <v>2098</v>
      </c>
      <c r="D1937" s="3" t="s">
        <v>1966</v>
      </c>
      <c r="E1937" s="3" t="str">
        <v>Oberems</v>
      </c>
      <c r="G1937" s="18">
        <v>6370</v>
      </c>
      <c r="H1937" s="18" t="s">
        <v>4546</v>
      </c>
    </row>
    <row r="1938" spans="1:8" x14ac:dyDescent="0.2">
      <c r="A1938" s="3">
        <v>9652</v>
      </c>
      <c r="B1938" s="3" t="s">
        <v>2100</v>
      </c>
      <c r="C1938" s="3" t="s">
        <v>2098</v>
      </c>
      <c r="D1938" s="3" t="s">
        <v>1966</v>
      </c>
      <c r="E1938" s="3" t="str">
        <v>Salgesch</v>
      </c>
      <c r="G1938" s="18">
        <v>6372</v>
      </c>
      <c r="H1938" s="18" t="s">
        <v>4546</v>
      </c>
    </row>
    <row r="1939" spans="1:8" x14ac:dyDescent="0.2">
      <c r="A1939" s="3">
        <v>9655</v>
      </c>
      <c r="B1939" s="3" t="s">
        <v>2101</v>
      </c>
      <c r="C1939" s="3" t="s">
        <v>2098</v>
      </c>
      <c r="D1939" s="3" t="s">
        <v>1966</v>
      </c>
      <c r="E1939" s="3" t="str">
        <v>Varen</v>
      </c>
      <c r="G1939" s="18">
        <v>6373</v>
      </c>
      <c r="H1939" s="18" t="s">
        <v>4546</v>
      </c>
    </row>
    <row r="1940" spans="1:8" x14ac:dyDescent="0.2">
      <c r="A1940" s="3">
        <v>9633</v>
      </c>
      <c r="B1940" s="3" t="s">
        <v>2102</v>
      </c>
      <c r="C1940" s="3" t="s">
        <v>2102</v>
      </c>
      <c r="D1940" s="3" t="s">
        <v>1966</v>
      </c>
      <c r="E1940" s="3" t="str">
        <v>Guttet-Feschel</v>
      </c>
      <c r="G1940" s="18">
        <v>6374</v>
      </c>
      <c r="H1940" s="18" t="s">
        <v>4546</v>
      </c>
    </row>
    <row r="1941" spans="1:8" x14ac:dyDescent="0.2">
      <c r="A1941" s="3">
        <v>9633</v>
      </c>
      <c r="B1941" s="3" t="s">
        <v>2103</v>
      </c>
      <c r="C1941" s="3" t="s">
        <v>2102</v>
      </c>
      <c r="D1941" s="3" t="s">
        <v>1966</v>
      </c>
      <c r="E1941" s="3" t="str">
        <v>Gampel-Bratsch</v>
      </c>
      <c r="G1941" s="18">
        <v>6375</v>
      </c>
      <c r="H1941" s="18" t="s">
        <v>4553</v>
      </c>
    </row>
    <row r="1942" spans="1:8" x14ac:dyDescent="0.2">
      <c r="A1942" s="3">
        <v>9620</v>
      </c>
      <c r="B1942" s="3" t="s">
        <v>2104</v>
      </c>
      <c r="C1942" s="3" t="s">
        <v>2104</v>
      </c>
      <c r="D1942" s="3" t="s">
        <v>1966</v>
      </c>
      <c r="E1942" s="3" t="str">
        <v>Turtmann-Unterems</v>
      </c>
      <c r="G1942" s="18">
        <v>6376</v>
      </c>
      <c r="H1942" s="18" t="s">
        <v>4553</v>
      </c>
    </row>
    <row r="1943" spans="1:8" x14ac:dyDescent="0.2">
      <c r="A1943" s="3">
        <v>9621</v>
      </c>
      <c r="B1943" s="3" t="s">
        <v>2105</v>
      </c>
      <c r="C1943" s="3" t="s">
        <v>2105</v>
      </c>
      <c r="D1943" s="3" t="s">
        <v>1966</v>
      </c>
      <c r="E1943" s="3" t="str">
        <v>Bovernier</v>
      </c>
      <c r="G1943" s="18">
        <v>6377</v>
      </c>
      <c r="H1943" s="18" t="s">
        <v>4553</v>
      </c>
    </row>
    <row r="1944" spans="1:8" x14ac:dyDescent="0.2">
      <c r="A1944" s="3">
        <v>9114</v>
      </c>
      <c r="B1944" s="3" t="s">
        <v>2106</v>
      </c>
      <c r="C1944" s="3" t="s">
        <v>2107</v>
      </c>
      <c r="D1944" s="3" t="s">
        <v>1966</v>
      </c>
      <c r="E1944" s="3" t="str">
        <v>Fully</v>
      </c>
      <c r="G1944" s="18">
        <v>6382</v>
      </c>
      <c r="H1944" s="18" t="s">
        <v>4546</v>
      </c>
    </row>
    <row r="1945" spans="1:8" x14ac:dyDescent="0.2">
      <c r="A1945" s="3">
        <v>9115</v>
      </c>
      <c r="B1945" s="3" t="s">
        <v>2108</v>
      </c>
      <c r="C1945" s="3" t="s">
        <v>2107</v>
      </c>
      <c r="D1945" s="3" t="s">
        <v>1966</v>
      </c>
      <c r="E1945" s="3" t="str">
        <v>Isérables</v>
      </c>
      <c r="G1945" s="18">
        <v>6383</v>
      </c>
      <c r="H1945" s="18" t="s">
        <v>4546</v>
      </c>
    </row>
    <row r="1946" spans="1:8" x14ac:dyDescent="0.2">
      <c r="A1946" s="3">
        <v>9122</v>
      </c>
      <c r="B1946" s="3" t="s">
        <v>2109</v>
      </c>
      <c r="C1946" s="3" t="s">
        <v>2107</v>
      </c>
      <c r="D1946" s="3" t="s">
        <v>1966</v>
      </c>
      <c r="E1946" s="3" t="str">
        <v>Leytron</v>
      </c>
      <c r="G1946" s="18">
        <v>6386</v>
      </c>
      <c r="H1946" s="18" t="s">
        <v>4553</v>
      </c>
    </row>
    <row r="1947" spans="1:8" x14ac:dyDescent="0.2">
      <c r="A1947" s="3">
        <v>9122</v>
      </c>
      <c r="B1947" s="3" t="s">
        <v>2110</v>
      </c>
      <c r="C1947" s="3" t="s">
        <v>2107</v>
      </c>
      <c r="D1947" s="3" t="s">
        <v>1966</v>
      </c>
      <c r="E1947" s="3" t="str">
        <v>Martigny</v>
      </c>
      <c r="G1947" s="18">
        <v>6387</v>
      </c>
      <c r="H1947" s="18" t="s">
        <v>4552</v>
      </c>
    </row>
    <row r="1948" spans="1:8" x14ac:dyDescent="0.2">
      <c r="A1948" s="3">
        <v>9123</v>
      </c>
      <c r="B1948" s="3" t="s">
        <v>2111</v>
      </c>
      <c r="C1948" s="3" t="s">
        <v>2107</v>
      </c>
      <c r="D1948" s="3" t="s">
        <v>1966</v>
      </c>
      <c r="E1948" s="3" t="str">
        <v>Martigny-Combe</v>
      </c>
      <c r="G1948" s="18">
        <v>6388</v>
      </c>
      <c r="H1948" s="18" t="s">
        <v>4546</v>
      </c>
    </row>
    <row r="1949" spans="1:8" x14ac:dyDescent="0.2">
      <c r="A1949" s="3">
        <v>9125</v>
      </c>
      <c r="B1949" s="3" t="s">
        <v>2112</v>
      </c>
      <c r="C1949" s="3" t="s">
        <v>2107</v>
      </c>
      <c r="D1949" s="3" t="s">
        <v>1966</v>
      </c>
      <c r="E1949" s="3" t="str">
        <v>Riddes</v>
      </c>
      <c r="G1949" s="18">
        <v>6390</v>
      </c>
      <c r="H1949" s="18" t="s">
        <v>4552</v>
      </c>
    </row>
    <row r="1950" spans="1:8" x14ac:dyDescent="0.2">
      <c r="A1950" s="3">
        <v>9126</v>
      </c>
      <c r="B1950" s="3" t="s">
        <v>2113</v>
      </c>
      <c r="C1950" s="3" t="s">
        <v>2107</v>
      </c>
      <c r="D1950" s="3" t="s">
        <v>1966</v>
      </c>
      <c r="E1950" s="3" t="str">
        <v>Saillon</v>
      </c>
      <c r="G1950" s="18">
        <v>6402</v>
      </c>
      <c r="H1950" s="18" t="s">
        <v>4546</v>
      </c>
    </row>
    <row r="1951" spans="1:8" x14ac:dyDescent="0.2">
      <c r="A1951" s="3">
        <v>9127</v>
      </c>
      <c r="B1951" s="3" t="s">
        <v>2114</v>
      </c>
      <c r="C1951" s="3" t="s">
        <v>2107</v>
      </c>
      <c r="D1951" s="3" t="s">
        <v>1966</v>
      </c>
      <c r="E1951" s="3" t="str">
        <v>Saxon</v>
      </c>
      <c r="G1951" s="18">
        <v>6403</v>
      </c>
      <c r="H1951" s="18" t="s">
        <v>4546</v>
      </c>
    </row>
    <row r="1952" spans="1:8" x14ac:dyDescent="0.2">
      <c r="A1952" s="3">
        <v>8726</v>
      </c>
      <c r="B1952" s="3" t="s">
        <v>2115</v>
      </c>
      <c r="C1952" s="3" t="s">
        <v>2116</v>
      </c>
      <c r="D1952" s="3" t="s">
        <v>1966</v>
      </c>
      <c r="E1952" s="3" t="str">
        <v>Trient</v>
      </c>
      <c r="G1952" s="18">
        <v>6404</v>
      </c>
      <c r="H1952" s="18" t="s">
        <v>4546</v>
      </c>
    </row>
    <row r="1953" spans="1:8" x14ac:dyDescent="0.2">
      <c r="A1953" s="3">
        <v>9622</v>
      </c>
      <c r="B1953" s="3" t="s">
        <v>2117</v>
      </c>
      <c r="C1953" s="3" t="s">
        <v>2116</v>
      </c>
      <c r="D1953" s="3" t="s">
        <v>1966</v>
      </c>
      <c r="E1953" s="3" t="str">
        <v>Champéry</v>
      </c>
      <c r="G1953" s="18">
        <v>6405</v>
      </c>
      <c r="H1953" s="18" t="s">
        <v>4546</v>
      </c>
    </row>
    <row r="1954" spans="1:8" x14ac:dyDescent="0.2">
      <c r="A1954" s="3">
        <v>9630</v>
      </c>
      <c r="B1954" s="3" t="s">
        <v>2116</v>
      </c>
      <c r="C1954" s="3" t="s">
        <v>2116</v>
      </c>
      <c r="D1954" s="3" t="s">
        <v>1966</v>
      </c>
      <c r="E1954" s="3" t="str">
        <v>Collombey-Muraz</v>
      </c>
      <c r="G1954" s="18">
        <v>6410</v>
      </c>
      <c r="H1954" s="18" t="s">
        <v>4553</v>
      </c>
    </row>
    <row r="1955" spans="1:8" x14ac:dyDescent="0.2">
      <c r="A1955" s="3">
        <v>9631</v>
      </c>
      <c r="B1955" s="3" t="s">
        <v>2118</v>
      </c>
      <c r="C1955" s="3" t="s">
        <v>2116</v>
      </c>
      <c r="D1955" s="3" t="s">
        <v>1966</v>
      </c>
      <c r="E1955" s="3" t="str">
        <v>Monthey</v>
      </c>
      <c r="G1955" s="18">
        <v>6414</v>
      </c>
      <c r="H1955" s="18" t="s">
        <v>4553</v>
      </c>
    </row>
    <row r="1956" spans="1:8" x14ac:dyDescent="0.2">
      <c r="A1956" s="3">
        <v>9500</v>
      </c>
      <c r="B1956" s="3" t="s">
        <v>2119</v>
      </c>
      <c r="C1956" s="3" t="s">
        <v>2120</v>
      </c>
      <c r="D1956" s="3" t="s">
        <v>1966</v>
      </c>
      <c r="E1956" s="3" t="str">
        <v>Port-Valais</v>
      </c>
      <c r="G1956" s="18">
        <v>6415</v>
      </c>
      <c r="H1956" s="18" t="s">
        <v>4546</v>
      </c>
    </row>
    <row r="1957" spans="1:8" x14ac:dyDescent="0.2">
      <c r="A1957" s="3">
        <v>9533</v>
      </c>
      <c r="B1957" s="3" t="s">
        <v>2121</v>
      </c>
      <c r="C1957" s="3" t="s">
        <v>2120</v>
      </c>
      <c r="D1957" s="3" t="s">
        <v>1966</v>
      </c>
      <c r="E1957" s="3" t="str">
        <v>Saint-Gingolph</v>
      </c>
      <c r="G1957" s="18">
        <v>6416</v>
      </c>
      <c r="H1957" s="18" t="s">
        <v>4553</v>
      </c>
    </row>
    <row r="1958" spans="1:8" x14ac:dyDescent="0.2">
      <c r="A1958" s="3">
        <v>9533</v>
      </c>
      <c r="B1958" s="3" t="s">
        <v>2122</v>
      </c>
      <c r="C1958" s="3" t="s">
        <v>2120</v>
      </c>
      <c r="D1958" s="3" t="s">
        <v>1966</v>
      </c>
      <c r="E1958" s="3" t="str">
        <v>Troistorrents</v>
      </c>
      <c r="G1958" s="18">
        <v>6417</v>
      </c>
      <c r="H1958" s="18" t="s">
        <v>4553</v>
      </c>
    </row>
    <row r="1959" spans="1:8" x14ac:dyDescent="0.2">
      <c r="A1959" s="3">
        <v>9534</v>
      </c>
      <c r="B1959" s="3" t="s">
        <v>2123</v>
      </c>
      <c r="C1959" s="3" t="s">
        <v>2120</v>
      </c>
      <c r="D1959" s="3" t="s">
        <v>1966</v>
      </c>
      <c r="E1959" s="3" t="str">
        <v>Val-d'Illiez</v>
      </c>
      <c r="G1959" s="18">
        <v>6418</v>
      </c>
      <c r="H1959" s="18" t="s">
        <v>4553</v>
      </c>
    </row>
    <row r="1960" spans="1:8" x14ac:dyDescent="0.2">
      <c r="A1960" s="3">
        <v>9602</v>
      </c>
      <c r="B1960" s="3" t="s">
        <v>2124</v>
      </c>
      <c r="C1960" s="3" t="s">
        <v>2120</v>
      </c>
      <c r="D1960" s="3" t="s">
        <v>1966</v>
      </c>
      <c r="E1960" s="3" t="str">
        <v>Vionnaz</v>
      </c>
      <c r="G1960" s="18">
        <v>6422</v>
      </c>
      <c r="H1960" s="18" t="s">
        <v>4553</v>
      </c>
    </row>
    <row r="1961" spans="1:8" x14ac:dyDescent="0.2">
      <c r="A1961" s="3">
        <v>9602</v>
      </c>
      <c r="B1961" s="3" t="s">
        <v>2125</v>
      </c>
      <c r="C1961" s="3" t="s">
        <v>2120</v>
      </c>
      <c r="D1961" s="3" t="s">
        <v>1966</v>
      </c>
      <c r="E1961" s="3" t="str">
        <v>Vouvry</v>
      </c>
      <c r="G1961" s="18">
        <v>6423</v>
      </c>
      <c r="H1961" s="18" t="s">
        <v>4553</v>
      </c>
    </row>
    <row r="1962" spans="1:8" x14ac:dyDescent="0.2">
      <c r="A1962" s="3">
        <v>9601</v>
      </c>
      <c r="B1962" s="3" t="s">
        <v>2126</v>
      </c>
      <c r="C1962" s="3" t="s">
        <v>2127</v>
      </c>
      <c r="D1962" s="3" t="s">
        <v>1966</v>
      </c>
      <c r="E1962" s="3" t="str">
        <v>Bister</v>
      </c>
      <c r="G1962" s="18">
        <v>6424</v>
      </c>
      <c r="H1962" s="18" t="s">
        <v>4553</v>
      </c>
    </row>
    <row r="1963" spans="1:8" x14ac:dyDescent="0.2">
      <c r="A1963" s="3">
        <v>9604</v>
      </c>
      <c r="B1963" s="3" t="s">
        <v>2127</v>
      </c>
      <c r="C1963" s="3" t="s">
        <v>2127</v>
      </c>
      <c r="D1963" s="3" t="s">
        <v>1966</v>
      </c>
      <c r="E1963" s="3" t="str">
        <v>Bitsch</v>
      </c>
      <c r="G1963" s="18">
        <v>6430</v>
      </c>
      <c r="H1963" s="18" t="s">
        <v>4553</v>
      </c>
    </row>
    <row r="1964" spans="1:8" x14ac:dyDescent="0.2">
      <c r="A1964" s="3">
        <v>9604</v>
      </c>
      <c r="B1964" s="3" t="s">
        <v>2128</v>
      </c>
      <c r="C1964" s="3" t="s">
        <v>2127</v>
      </c>
      <c r="D1964" s="3" t="s">
        <v>1966</v>
      </c>
      <c r="E1964" s="3" t="str">
        <v>Grengiols</v>
      </c>
      <c r="G1964" s="18">
        <v>6432</v>
      </c>
      <c r="H1964" s="18" t="s">
        <v>4553</v>
      </c>
    </row>
    <row r="1965" spans="1:8" x14ac:dyDescent="0.2">
      <c r="A1965" s="3">
        <v>9607</v>
      </c>
      <c r="B1965" s="3" t="s">
        <v>2129</v>
      </c>
      <c r="C1965" s="3" t="s">
        <v>2129</v>
      </c>
      <c r="D1965" s="3" t="s">
        <v>1966</v>
      </c>
      <c r="E1965" s="3" t="str">
        <v>Riederalp</v>
      </c>
      <c r="G1965" s="18">
        <v>6433</v>
      </c>
      <c r="H1965" s="18" t="s">
        <v>4552</v>
      </c>
    </row>
    <row r="1966" spans="1:8" x14ac:dyDescent="0.2">
      <c r="A1966" s="3">
        <v>9612</v>
      </c>
      <c r="B1966" s="3" t="s">
        <v>2130</v>
      </c>
      <c r="C1966" s="3" t="s">
        <v>2129</v>
      </c>
      <c r="D1966" s="3" t="s">
        <v>1966</v>
      </c>
      <c r="E1966" s="3" t="str">
        <v>Ausserberg</v>
      </c>
      <c r="G1966" s="18">
        <v>6434</v>
      </c>
      <c r="H1966" s="18" t="s">
        <v>4553</v>
      </c>
    </row>
    <row r="1967" spans="1:8" x14ac:dyDescent="0.2">
      <c r="A1967" s="3">
        <v>9613</v>
      </c>
      <c r="B1967" s="3" t="s">
        <v>2131</v>
      </c>
      <c r="C1967" s="3" t="s">
        <v>2129</v>
      </c>
      <c r="D1967" s="3" t="s">
        <v>1966</v>
      </c>
      <c r="E1967" s="3" t="str">
        <v>Blatten</v>
      </c>
      <c r="G1967" s="18">
        <v>6436</v>
      </c>
      <c r="H1967" s="18" t="s">
        <v>4553</v>
      </c>
    </row>
    <row r="1968" spans="1:8" x14ac:dyDescent="0.2">
      <c r="A1968" s="3">
        <v>9614</v>
      </c>
      <c r="B1968" s="3" t="s">
        <v>2132</v>
      </c>
      <c r="C1968" s="3" t="s">
        <v>2129</v>
      </c>
      <c r="D1968" s="3" t="s">
        <v>1966</v>
      </c>
      <c r="E1968" s="3" t="str">
        <v>Bürchen</v>
      </c>
      <c r="G1968" s="18">
        <v>6438</v>
      </c>
      <c r="H1968" s="18" t="s">
        <v>4553</v>
      </c>
    </row>
    <row r="1969" spans="1:8" x14ac:dyDescent="0.2">
      <c r="A1969" s="3">
        <v>9606</v>
      </c>
      <c r="B1969" s="3" t="s">
        <v>2133</v>
      </c>
      <c r="C1969" s="3" t="s">
        <v>2134</v>
      </c>
      <c r="D1969" s="3" t="s">
        <v>1966</v>
      </c>
      <c r="E1969" s="3" t="str">
        <v>Eischoll</v>
      </c>
      <c r="G1969" s="18">
        <v>6440</v>
      </c>
      <c r="H1969" s="18" t="s">
        <v>4553</v>
      </c>
    </row>
    <row r="1970" spans="1:8" x14ac:dyDescent="0.2">
      <c r="A1970" s="3">
        <v>9608</v>
      </c>
      <c r="B1970" s="3" t="s">
        <v>2135</v>
      </c>
      <c r="C1970" s="3" t="s">
        <v>2134</v>
      </c>
      <c r="D1970" s="3" t="s">
        <v>1966</v>
      </c>
      <c r="E1970" s="3" t="str">
        <v>Ferden</v>
      </c>
      <c r="G1970" s="18">
        <v>6441</v>
      </c>
      <c r="H1970" s="18" t="s">
        <v>4553</v>
      </c>
    </row>
    <row r="1971" spans="1:8" x14ac:dyDescent="0.2">
      <c r="A1971" s="3">
        <v>9615</v>
      </c>
      <c r="B1971" s="3" t="s">
        <v>2136</v>
      </c>
      <c r="C1971" s="3" t="s">
        <v>2134</v>
      </c>
      <c r="D1971" s="3" t="s">
        <v>1966</v>
      </c>
      <c r="E1971" s="3" t="str">
        <v>Kippel</v>
      </c>
      <c r="G1971" s="18">
        <v>6442</v>
      </c>
      <c r="H1971" s="18" t="s">
        <v>4553</v>
      </c>
    </row>
    <row r="1972" spans="1:8" x14ac:dyDescent="0.2">
      <c r="A1972" s="3">
        <v>9113</v>
      </c>
      <c r="B1972" s="3" t="s">
        <v>2137</v>
      </c>
      <c r="C1972" s="3" t="s">
        <v>2137</v>
      </c>
      <c r="D1972" s="3" t="s">
        <v>1966</v>
      </c>
      <c r="E1972" s="3" t="str">
        <v>Niedergesteln</v>
      </c>
      <c r="G1972" s="18">
        <v>6443</v>
      </c>
      <c r="H1972" s="18" t="s">
        <v>4553</v>
      </c>
    </row>
    <row r="1973" spans="1:8" x14ac:dyDescent="0.2">
      <c r="A1973" s="3">
        <v>9116</v>
      </c>
      <c r="B1973" s="3" t="s">
        <v>2138</v>
      </c>
      <c r="C1973" s="3" t="s">
        <v>2137</v>
      </c>
      <c r="D1973" s="3" t="s">
        <v>1966</v>
      </c>
      <c r="E1973" s="3" t="str">
        <v>Raron</v>
      </c>
      <c r="G1973" s="18">
        <v>6452</v>
      </c>
      <c r="H1973" s="18" t="s">
        <v>4553</v>
      </c>
    </row>
    <row r="1974" spans="1:8" x14ac:dyDescent="0.2">
      <c r="A1974" s="3">
        <v>9230</v>
      </c>
      <c r="B1974" s="3" t="s">
        <v>2139</v>
      </c>
      <c r="C1974" s="3" t="s">
        <v>2139</v>
      </c>
      <c r="D1974" s="3" t="s">
        <v>1966</v>
      </c>
      <c r="E1974" s="3" t="str">
        <v>Unterbäch</v>
      </c>
      <c r="G1974" s="18">
        <v>6454</v>
      </c>
      <c r="H1974" s="18" t="s">
        <v>4553</v>
      </c>
    </row>
    <row r="1975" spans="1:8" x14ac:dyDescent="0.2">
      <c r="A1975" s="3">
        <v>9231</v>
      </c>
      <c r="B1975" s="3" t="s">
        <v>2140</v>
      </c>
      <c r="C1975" s="3" t="s">
        <v>2139</v>
      </c>
      <c r="D1975" s="3" t="s">
        <v>1966</v>
      </c>
      <c r="E1975" s="3" t="str">
        <v>Wiler (Lötschen)</v>
      </c>
      <c r="G1975" s="18">
        <v>6460</v>
      </c>
      <c r="H1975" s="18" t="s">
        <v>4553</v>
      </c>
    </row>
    <row r="1976" spans="1:8" x14ac:dyDescent="0.2">
      <c r="A1976" s="3">
        <v>9243</v>
      </c>
      <c r="B1976" s="3" t="s">
        <v>2141</v>
      </c>
      <c r="C1976" s="3" t="s">
        <v>2141</v>
      </c>
      <c r="D1976" s="3" t="s">
        <v>1966</v>
      </c>
      <c r="E1976" s="3" t="str">
        <v>Mörel-Filet</v>
      </c>
      <c r="G1976" s="18">
        <v>6461</v>
      </c>
      <c r="H1976" s="18" t="s">
        <v>4553</v>
      </c>
    </row>
    <row r="1977" spans="1:8" x14ac:dyDescent="0.2">
      <c r="A1977" s="3">
        <v>9532</v>
      </c>
      <c r="B1977" s="3" t="s">
        <v>2142</v>
      </c>
      <c r="C1977" s="3" t="s">
        <v>2141</v>
      </c>
      <c r="D1977" s="3" t="s">
        <v>1966</v>
      </c>
      <c r="E1977" s="3" t="str">
        <v>Steg-Hohtenn</v>
      </c>
      <c r="G1977" s="18">
        <v>6462</v>
      </c>
      <c r="H1977" s="18" t="s">
        <v>4553</v>
      </c>
    </row>
    <row r="1978" spans="1:8" x14ac:dyDescent="0.2">
      <c r="A1978" s="3">
        <v>9536</v>
      </c>
      <c r="B1978" s="3" t="s">
        <v>2143</v>
      </c>
      <c r="C1978" s="3" t="s">
        <v>2141</v>
      </c>
      <c r="D1978" s="3" t="s">
        <v>1966</v>
      </c>
      <c r="E1978" s="3" t="str">
        <v>Bettmeralp</v>
      </c>
      <c r="G1978" s="18">
        <v>6463</v>
      </c>
      <c r="H1978" s="18" t="s">
        <v>4553</v>
      </c>
    </row>
    <row r="1979" spans="1:8" x14ac:dyDescent="0.2">
      <c r="A1979" s="3">
        <v>9604</v>
      </c>
      <c r="B1979" s="3" t="s">
        <v>2144</v>
      </c>
      <c r="C1979" s="3" t="s">
        <v>2141</v>
      </c>
      <c r="D1979" s="3" t="s">
        <v>1966</v>
      </c>
      <c r="E1979" s="3" t="str">
        <v>Collonges</v>
      </c>
      <c r="G1979" s="18">
        <v>6464</v>
      </c>
      <c r="H1979" s="18" t="s">
        <v>4553</v>
      </c>
    </row>
    <row r="1980" spans="1:8" x14ac:dyDescent="0.2">
      <c r="A1980" s="3">
        <v>9240</v>
      </c>
      <c r="B1980" s="3" t="s">
        <v>2145</v>
      </c>
      <c r="C1980" s="3" t="s">
        <v>2146</v>
      </c>
      <c r="D1980" s="3" t="s">
        <v>1966</v>
      </c>
      <c r="E1980" s="3" t="str">
        <v>Dorénaz</v>
      </c>
      <c r="G1980" s="18">
        <v>6465</v>
      </c>
      <c r="H1980" s="18" t="s">
        <v>4553</v>
      </c>
    </row>
    <row r="1981" spans="1:8" x14ac:dyDescent="0.2">
      <c r="A1981" s="3">
        <v>9242</v>
      </c>
      <c r="B1981" s="3" t="s">
        <v>2146</v>
      </c>
      <c r="C1981" s="3" t="s">
        <v>2146</v>
      </c>
      <c r="D1981" s="3" t="s">
        <v>1966</v>
      </c>
      <c r="E1981" s="3" t="str">
        <v>Evionnaz</v>
      </c>
      <c r="G1981" s="18">
        <v>6466</v>
      </c>
      <c r="H1981" s="18" t="s">
        <v>4553</v>
      </c>
    </row>
    <row r="1982" spans="1:8" x14ac:dyDescent="0.2">
      <c r="A1982" s="3">
        <v>9248</v>
      </c>
      <c r="B1982" s="3" t="s">
        <v>2147</v>
      </c>
      <c r="C1982" s="3" t="s">
        <v>2146</v>
      </c>
      <c r="D1982" s="3" t="s">
        <v>1966</v>
      </c>
      <c r="E1982" s="3" t="str">
        <v>Finhaut</v>
      </c>
      <c r="G1982" s="18">
        <v>6467</v>
      </c>
      <c r="H1982" s="18" t="s">
        <v>4553</v>
      </c>
    </row>
    <row r="1983" spans="1:8" x14ac:dyDescent="0.2">
      <c r="A1983" s="3">
        <v>9240</v>
      </c>
      <c r="B1983" s="3" t="s">
        <v>2148</v>
      </c>
      <c r="C1983" s="3" t="s">
        <v>2148</v>
      </c>
      <c r="D1983" s="3" t="s">
        <v>1966</v>
      </c>
      <c r="E1983" s="3" t="str">
        <v>Massongex</v>
      </c>
      <c r="G1983" s="18">
        <v>6468</v>
      </c>
      <c r="H1983" s="18" t="s">
        <v>4553</v>
      </c>
    </row>
    <row r="1984" spans="1:8" x14ac:dyDescent="0.2">
      <c r="A1984" s="3">
        <v>9244</v>
      </c>
      <c r="B1984" s="3" t="s">
        <v>2149</v>
      </c>
      <c r="C1984" s="3" t="s">
        <v>2148</v>
      </c>
      <c r="D1984" s="3" t="s">
        <v>1966</v>
      </c>
      <c r="E1984" s="3" t="str">
        <v>Saint-Maurice</v>
      </c>
      <c r="G1984" s="18">
        <v>6469</v>
      </c>
      <c r="H1984" s="18" t="s">
        <v>4553</v>
      </c>
    </row>
    <row r="1985" spans="1:8" x14ac:dyDescent="0.2">
      <c r="A1985" s="3">
        <v>9247</v>
      </c>
      <c r="B1985" s="3" t="s">
        <v>2150</v>
      </c>
      <c r="C1985" s="3" t="s">
        <v>2148</v>
      </c>
      <c r="D1985" s="3" t="s">
        <v>1966</v>
      </c>
      <c r="E1985" s="3" t="str">
        <v>Salvan</v>
      </c>
      <c r="G1985" s="18">
        <v>6472</v>
      </c>
      <c r="H1985" s="18" t="s">
        <v>4553</v>
      </c>
    </row>
    <row r="1986" spans="1:8" x14ac:dyDescent="0.2">
      <c r="A1986" s="3">
        <v>9249</v>
      </c>
      <c r="B1986" s="3" t="s">
        <v>2151</v>
      </c>
      <c r="C1986" s="3" t="s">
        <v>2148</v>
      </c>
      <c r="D1986" s="3" t="s">
        <v>1966</v>
      </c>
      <c r="E1986" s="3" t="str">
        <v>Vernayaz</v>
      </c>
      <c r="G1986" s="18">
        <v>6473</v>
      </c>
      <c r="H1986" s="18" t="s">
        <v>4553</v>
      </c>
    </row>
    <row r="1987" spans="1:8" x14ac:dyDescent="0.2">
      <c r="A1987" s="3">
        <v>9249</v>
      </c>
      <c r="B1987" s="3" t="s">
        <v>2152</v>
      </c>
      <c r="C1987" s="3" t="s">
        <v>2148</v>
      </c>
      <c r="D1987" s="3" t="s">
        <v>1966</v>
      </c>
      <c r="E1987" s="3" t="str">
        <v>Vérossaz</v>
      </c>
      <c r="G1987" s="18">
        <v>6474</v>
      </c>
      <c r="H1987" s="18" t="s">
        <v>4553</v>
      </c>
    </row>
    <row r="1988" spans="1:8" x14ac:dyDescent="0.2">
      <c r="A1988" s="3">
        <v>9249</v>
      </c>
      <c r="B1988" s="3" t="s">
        <v>2153</v>
      </c>
      <c r="C1988" s="3" t="s">
        <v>2148</v>
      </c>
      <c r="D1988" s="3" t="s">
        <v>1966</v>
      </c>
      <c r="E1988" s="3" t="str">
        <v>Chalais</v>
      </c>
      <c r="G1988" s="18">
        <v>6475</v>
      </c>
      <c r="H1988" s="18" t="s">
        <v>4553</v>
      </c>
    </row>
    <row r="1989" spans="1:8" x14ac:dyDescent="0.2">
      <c r="A1989" s="3">
        <v>9246</v>
      </c>
      <c r="B1989" s="3" t="s">
        <v>2154</v>
      </c>
      <c r="C1989" s="3" t="s">
        <v>2154</v>
      </c>
      <c r="D1989" s="3" t="s">
        <v>1966</v>
      </c>
      <c r="E1989" s="3" t="str">
        <v>Chippis</v>
      </c>
      <c r="G1989" s="18">
        <v>6476</v>
      </c>
      <c r="H1989" s="18" t="s">
        <v>4553</v>
      </c>
    </row>
    <row r="1990" spans="1:8" x14ac:dyDescent="0.2">
      <c r="A1990" s="3">
        <v>9525</v>
      </c>
      <c r="B1990" s="3" t="s">
        <v>2155</v>
      </c>
      <c r="C1990" s="3" t="s">
        <v>2156</v>
      </c>
      <c r="D1990" s="3" t="s">
        <v>1966</v>
      </c>
      <c r="E1990" s="3" t="str">
        <v>Grône</v>
      </c>
      <c r="G1990" s="18">
        <v>6482</v>
      </c>
      <c r="H1990" s="18" t="s">
        <v>4553</v>
      </c>
    </row>
    <row r="1991" spans="1:8" x14ac:dyDescent="0.2">
      <c r="A1991" s="3">
        <v>9526</v>
      </c>
      <c r="B1991" s="3" t="s">
        <v>2157</v>
      </c>
      <c r="C1991" s="3" t="s">
        <v>2156</v>
      </c>
      <c r="D1991" s="3" t="s">
        <v>1966</v>
      </c>
      <c r="E1991" s="3" t="str">
        <v>Icogne</v>
      </c>
      <c r="G1991" s="18">
        <v>6484</v>
      </c>
      <c r="H1991" s="18" t="s">
        <v>4552</v>
      </c>
    </row>
    <row r="1992" spans="1:8" x14ac:dyDescent="0.2">
      <c r="A1992" s="3">
        <v>9527</v>
      </c>
      <c r="B1992" s="3" t="s">
        <v>2156</v>
      </c>
      <c r="C1992" s="3" t="s">
        <v>2156</v>
      </c>
      <c r="D1992" s="3" t="s">
        <v>1966</v>
      </c>
      <c r="E1992" s="3" t="str">
        <v>Lens</v>
      </c>
      <c r="G1992" s="18">
        <v>6485</v>
      </c>
      <c r="H1992" s="18" t="s">
        <v>4552</v>
      </c>
    </row>
    <row r="1993" spans="1:8" x14ac:dyDescent="0.2">
      <c r="A1993" s="3">
        <v>9203</v>
      </c>
      <c r="B1993" s="3" t="s">
        <v>2158</v>
      </c>
      <c r="C1993" s="3" t="s">
        <v>2159</v>
      </c>
      <c r="D1993" s="3" t="s">
        <v>1966</v>
      </c>
      <c r="E1993" s="3" t="str">
        <v>Saint-Léonard</v>
      </c>
      <c r="G1993" s="18">
        <v>6487</v>
      </c>
      <c r="H1993" s="18" t="s">
        <v>4552</v>
      </c>
    </row>
    <row r="1994" spans="1:8" x14ac:dyDescent="0.2">
      <c r="A1994" s="3">
        <v>9245</v>
      </c>
      <c r="B1994" s="3" t="s">
        <v>2159</v>
      </c>
      <c r="C1994" s="3" t="s">
        <v>2159</v>
      </c>
      <c r="D1994" s="3" t="s">
        <v>1966</v>
      </c>
      <c r="E1994" s="3" t="str">
        <v>Sierre</v>
      </c>
      <c r="G1994" s="18">
        <v>6490</v>
      </c>
      <c r="H1994" s="18" t="s">
        <v>4552</v>
      </c>
    </row>
    <row r="1995" spans="1:8" x14ac:dyDescent="0.2">
      <c r="A1995" s="3">
        <v>9245</v>
      </c>
      <c r="B1995" s="3" t="s">
        <v>2160</v>
      </c>
      <c r="C1995" s="3" t="s">
        <v>2159</v>
      </c>
      <c r="D1995" s="3" t="s">
        <v>1966</v>
      </c>
      <c r="E1995" s="3" t="str">
        <v>Anniviers</v>
      </c>
      <c r="G1995" s="18">
        <v>6491</v>
      </c>
      <c r="H1995" s="18" t="s">
        <v>4552</v>
      </c>
    </row>
    <row r="1996" spans="1:8" x14ac:dyDescent="0.2">
      <c r="A1996" s="3">
        <v>9523</v>
      </c>
      <c r="B1996" s="3" t="s">
        <v>2161</v>
      </c>
      <c r="C1996" s="3" t="s">
        <v>2162</v>
      </c>
      <c r="D1996" s="3" t="s">
        <v>1966</v>
      </c>
      <c r="E1996" s="3" t="str">
        <v>Crans-Montana</v>
      </c>
      <c r="G1996" s="18">
        <v>6493</v>
      </c>
      <c r="H1996" s="18" t="s">
        <v>4552</v>
      </c>
    </row>
    <row r="1997" spans="1:8" x14ac:dyDescent="0.2">
      <c r="A1997" s="3">
        <v>9524</v>
      </c>
      <c r="B1997" s="3" t="s">
        <v>2163</v>
      </c>
      <c r="C1997" s="3" t="s">
        <v>2162</v>
      </c>
      <c r="D1997" s="3" t="s">
        <v>1966</v>
      </c>
      <c r="E1997" s="3" t="str">
        <v>Noble-Contrée</v>
      </c>
      <c r="G1997" s="18">
        <v>6500</v>
      </c>
      <c r="H1997" s="18" t="s">
        <v>4554</v>
      </c>
    </row>
    <row r="1998" spans="1:8" x14ac:dyDescent="0.2">
      <c r="A1998" s="3">
        <v>9500</v>
      </c>
      <c r="B1998" s="3" t="s">
        <v>2119</v>
      </c>
      <c r="C1998" s="3" t="s">
        <v>2164</v>
      </c>
      <c r="D1998" s="3" t="s">
        <v>1966</v>
      </c>
      <c r="E1998" s="3" t="str">
        <v>Arbaz</v>
      </c>
      <c r="G1998" s="18">
        <v>6503</v>
      </c>
      <c r="H1998" s="18" t="s">
        <v>4554</v>
      </c>
    </row>
    <row r="1999" spans="1:8" x14ac:dyDescent="0.2">
      <c r="A1999" s="3">
        <v>9512</v>
      </c>
      <c r="B1999" s="3" t="s">
        <v>2165</v>
      </c>
      <c r="C1999" s="3" t="s">
        <v>2164</v>
      </c>
      <c r="D1999" s="3" t="s">
        <v>1966</v>
      </c>
      <c r="E1999" s="3" t="str">
        <v>Grimisuat</v>
      </c>
      <c r="G1999" s="18">
        <v>6512</v>
      </c>
      <c r="H1999" s="18" t="s">
        <v>4554</v>
      </c>
    </row>
    <row r="2000" spans="1:8" x14ac:dyDescent="0.2">
      <c r="A2000" s="3">
        <v>9552</v>
      </c>
      <c r="B2000" s="3" t="s">
        <v>2166</v>
      </c>
      <c r="C2000" s="3" t="s">
        <v>2164</v>
      </c>
      <c r="D2000" s="3" t="s">
        <v>1966</v>
      </c>
      <c r="E2000" s="3" t="str">
        <v>Savièse</v>
      </c>
      <c r="G2000" s="18">
        <v>6513</v>
      </c>
      <c r="H2000" s="18" t="s">
        <v>4554</v>
      </c>
    </row>
    <row r="2001" spans="1:8" x14ac:dyDescent="0.2">
      <c r="A2001" s="3">
        <v>9204</v>
      </c>
      <c r="B2001" s="3" t="s">
        <v>2167</v>
      </c>
      <c r="C2001" s="3" t="s">
        <v>2168</v>
      </c>
      <c r="D2001" s="3" t="s">
        <v>1966</v>
      </c>
      <c r="E2001" s="3" t="str">
        <v>Sion</v>
      </c>
      <c r="G2001" s="18">
        <v>6514</v>
      </c>
      <c r="H2001" s="18" t="s">
        <v>4554</v>
      </c>
    </row>
    <row r="2002" spans="1:8" x14ac:dyDescent="0.2">
      <c r="A2002" s="3">
        <v>9030</v>
      </c>
      <c r="B2002" s="3" t="s">
        <v>2169</v>
      </c>
      <c r="C2002" s="3" t="s">
        <v>2170</v>
      </c>
      <c r="D2002" s="3" t="s">
        <v>1966</v>
      </c>
      <c r="E2002" s="3" t="str">
        <v>Veysonnaz</v>
      </c>
      <c r="G2002" s="18">
        <v>6515</v>
      </c>
      <c r="H2002" s="18" t="s">
        <v>4554</v>
      </c>
    </row>
    <row r="2003" spans="1:8" x14ac:dyDescent="0.2">
      <c r="A2003" s="3">
        <v>9030</v>
      </c>
      <c r="B2003" s="3" t="s">
        <v>2171</v>
      </c>
      <c r="C2003" s="3" t="s">
        <v>2170</v>
      </c>
      <c r="D2003" s="3" t="s">
        <v>1966</v>
      </c>
      <c r="E2003" s="3" t="str">
        <v>Baltschieder</v>
      </c>
      <c r="G2003" s="18">
        <v>6516</v>
      </c>
      <c r="H2003" s="18" t="s">
        <v>4554</v>
      </c>
    </row>
    <row r="2004" spans="1:8" x14ac:dyDescent="0.2">
      <c r="A2004" s="3">
        <v>9032</v>
      </c>
      <c r="B2004" s="3" t="s">
        <v>2172</v>
      </c>
      <c r="C2004" s="3" t="s">
        <v>2170</v>
      </c>
      <c r="D2004" s="3" t="s">
        <v>1966</v>
      </c>
      <c r="E2004" s="3" t="str">
        <v>Eisten</v>
      </c>
      <c r="G2004" s="18">
        <v>6517</v>
      </c>
      <c r="H2004" s="18" t="s">
        <v>4554</v>
      </c>
    </row>
    <row r="2005" spans="1:8" x14ac:dyDescent="0.2">
      <c r="A2005" s="3">
        <v>9200</v>
      </c>
      <c r="B2005" s="3" t="s">
        <v>2173</v>
      </c>
      <c r="C2005" s="3" t="s">
        <v>2174</v>
      </c>
      <c r="D2005" s="3" t="s">
        <v>1966</v>
      </c>
      <c r="E2005" s="3" t="str">
        <v>Embd</v>
      </c>
      <c r="G2005" s="18">
        <v>6518</v>
      </c>
      <c r="H2005" s="18" t="s">
        <v>4554</v>
      </c>
    </row>
    <row r="2006" spans="1:8" x14ac:dyDescent="0.2">
      <c r="A2006" s="3">
        <v>9212</v>
      </c>
      <c r="B2006" s="3" t="s">
        <v>2175</v>
      </c>
      <c r="C2006" s="3" t="s">
        <v>2174</v>
      </c>
      <c r="D2006" s="3" t="s">
        <v>1966</v>
      </c>
      <c r="E2006" s="3" t="str">
        <v>Grächen</v>
      </c>
      <c r="G2006" s="18">
        <v>6523</v>
      </c>
      <c r="H2006" s="18" t="s">
        <v>4554</v>
      </c>
    </row>
    <row r="2007" spans="1:8" x14ac:dyDescent="0.2">
      <c r="A2007" s="3">
        <v>9205</v>
      </c>
      <c r="B2007" s="3" t="s">
        <v>2176</v>
      </c>
      <c r="C2007" s="3" t="s">
        <v>2176</v>
      </c>
      <c r="D2007" s="3" t="s">
        <v>1966</v>
      </c>
      <c r="E2007" s="3" t="str">
        <v>Lalden</v>
      </c>
      <c r="G2007" s="18">
        <v>6524</v>
      </c>
      <c r="H2007" s="18" t="s">
        <v>4554</v>
      </c>
    </row>
    <row r="2008" spans="1:8" x14ac:dyDescent="0.2">
      <c r="A2008" s="3">
        <v>9304</v>
      </c>
      <c r="B2008" s="3" t="s">
        <v>2177</v>
      </c>
      <c r="C2008" s="3" t="s">
        <v>2176</v>
      </c>
      <c r="D2008" s="3" t="s">
        <v>1966</v>
      </c>
      <c r="E2008" s="3" t="str">
        <v>Randa</v>
      </c>
      <c r="G2008" s="18">
        <v>6525</v>
      </c>
      <c r="H2008" s="18" t="s">
        <v>4554</v>
      </c>
    </row>
    <row r="2009" spans="1:8" x14ac:dyDescent="0.2">
      <c r="A2009" s="3">
        <v>7077</v>
      </c>
      <c r="B2009" s="3" t="s">
        <v>2178</v>
      </c>
      <c r="C2009" s="3" t="s">
        <v>2179</v>
      </c>
      <c r="D2009" s="3" t="s">
        <v>2180</v>
      </c>
      <c r="E2009" s="3" t="str">
        <v>Saas-Almagell</v>
      </c>
      <c r="G2009" s="18">
        <v>6526</v>
      </c>
      <c r="H2009" s="18" t="s">
        <v>4554</v>
      </c>
    </row>
    <row r="2010" spans="1:8" x14ac:dyDescent="0.2">
      <c r="A2010" s="3">
        <v>7078</v>
      </c>
      <c r="B2010" s="3" t="s">
        <v>2181</v>
      </c>
      <c r="C2010" s="3" t="s">
        <v>2179</v>
      </c>
      <c r="D2010" s="3" t="s">
        <v>2180</v>
      </c>
      <c r="E2010" s="3" t="str">
        <v>Saas-Balen</v>
      </c>
      <c r="G2010" s="18">
        <v>6527</v>
      </c>
      <c r="H2010" s="18" t="s">
        <v>4554</v>
      </c>
    </row>
    <row r="2011" spans="1:8" x14ac:dyDescent="0.2">
      <c r="A2011" s="3">
        <v>7082</v>
      </c>
      <c r="B2011" s="3" t="s">
        <v>2179</v>
      </c>
      <c r="C2011" s="3" t="s">
        <v>2179</v>
      </c>
      <c r="D2011" s="3" t="s">
        <v>2180</v>
      </c>
      <c r="E2011" s="3" t="str">
        <v>Saas-Fee</v>
      </c>
      <c r="G2011" s="18">
        <v>6528</v>
      </c>
      <c r="H2011" s="18" t="s">
        <v>4554</v>
      </c>
    </row>
    <row r="2012" spans="1:8" x14ac:dyDescent="0.2">
      <c r="A2012" s="3">
        <v>7450</v>
      </c>
      <c r="B2012" s="3" t="s">
        <v>2182</v>
      </c>
      <c r="C2012" s="3" t="s">
        <v>2179</v>
      </c>
      <c r="D2012" s="3" t="s">
        <v>2180</v>
      </c>
      <c r="E2012" s="3" t="str">
        <v>Saas-Grund</v>
      </c>
      <c r="G2012" s="18">
        <v>6532</v>
      </c>
      <c r="H2012" s="18" t="s">
        <v>4554</v>
      </c>
    </row>
    <row r="2013" spans="1:8" x14ac:dyDescent="0.2">
      <c r="A2013" s="3">
        <v>7083</v>
      </c>
      <c r="B2013" s="3" t="s">
        <v>2183</v>
      </c>
      <c r="C2013" s="3" t="s">
        <v>2183</v>
      </c>
      <c r="D2013" s="3" t="s">
        <v>2180</v>
      </c>
      <c r="E2013" s="3" t="str">
        <v>St. Niklaus</v>
      </c>
      <c r="G2013" s="18">
        <v>6533</v>
      </c>
      <c r="H2013" s="18" t="s">
        <v>4554</v>
      </c>
    </row>
    <row r="2014" spans="1:8" x14ac:dyDescent="0.2">
      <c r="A2014" s="3">
        <v>7493</v>
      </c>
      <c r="B2014" s="3" t="s">
        <v>2184</v>
      </c>
      <c r="C2014" s="3" t="s">
        <v>2185</v>
      </c>
      <c r="D2014" s="3" t="s">
        <v>2180</v>
      </c>
      <c r="E2014" s="3" t="str">
        <v>Stalden (VS)</v>
      </c>
      <c r="G2014" s="18">
        <v>6534</v>
      </c>
      <c r="H2014" s="18" t="s">
        <v>4554</v>
      </c>
    </row>
    <row r="2015" spans="1:8" x14ac:dyDescent="0.2">
      <c r="A2015" s="3">
        <v>7084</v>
      </c>
      <c r="B2015" s="3" t="s">
        <v>2186</v>
      </c>
      <c r="C2015" s="3" t="s">
        <v>2187</v>
      </c>
      <c r="D2015" s="3" t="s">
        <v>2180</v>
      </c>
      <c r="E2015" s="3" t="str">
        <v>Staldenried</v>
      </c>
      <c r="G2015" s="18">
        <v>6535</v>
      </c>
      <c r="H2015" s="18" t="s">
        <v>4554</v>
      </c>
    </row>
    <row r="2016" spans="1:8" x14ac:dyDescent="0.2">
      <c r="A2016" s="3">
        <v>7450</v>
      </c>
      <c r="B2016" s="3" t="s">
        <v>2182</v>
      </c>
      <c r="C2016" s="3" t="s">
        <v>2187</v>
      </c>
      <c r="D2016" s="3" t="s">
        <v>2180</v>
      </c>
      <c r="E2016" s="3" t="str">
        <v>Täsch</v>
      </c>
      <c r="G2016" s="18">
        <v>6537</v>
      </c>
      <c r="H2016" s="18" t="s">
        <v>4554</v>
      </c>
    </row>
    <row r="2017" spans="1:8" x14ac:dyDescent="0.2">
      <c r="A2017" s="3">
        <v>7451</v>
      </c>
      <c r="B2017" s="3" t="s">
        <v>2188</v>
      </c>
      <c r="C2017" s="3" t="s">
        <v>2187</v>
      </c>
      <c r="D2017" s="3" t="s">
        <v>2180</v>
      </c>
      <c r="E2017" s="3" t="str">
        <v>Törbel</v>
      </c>
      <c r="G2017" s="18">
        <v>6538</v>
      </c>
      <c r="H2017" s="18" t="s">
        <v>4554</v>
      </c>
    </row>
    <row r="2018" spans="1:8" x14ac:dyDescent="0.2">
      <c r="A2018" s="3">
        <v>7458</v>
      </c>
      <c r="B2018" s="3" t="s">
        <v>2189</v>
      </c>
      <c r="C2018" s="3" t="s">
        <v>2187</v>
      </c>
      <c r="D2018" s="3" t="s">
        <v>2180</v>
      </c>
      <c r="E2018" s="3" t="str">
        <v>Visp</v>
      </c>
      <c r="G2018" s="18">
        <v>6540</v>
      </c>
      <c r="H2018" s="18" t="s">
        <v>4554</v>
      </c>
    </row>
    <row r="2019" spans="1:8" x14ac:dyDescent="0.2">
      <c r="A2019" s="3">
        <v>7459</v>
      </c>
      <c r="B2019" s="3" t="s">
        <v>2190</v>
      </c>
      <c r="C2019" s="3" t="s">
        <v>2187</v>
      </c>
      <c r="D2019" s="3" t="s">
        <v>2180</v>
      </c>
      <c r="E2019" s="3" t="str">
        <v>Visperterminen</v>
      </c>
      <c r="G2019" s="18">
        <v>6541</v>
      </c>
      <c r="H2019" s="18" t="s">
        <v>4554</v>
      </c>
    </row>
    <row r="2020" spans="1:8" x14ac:dyDescent="0.2">
      <c r="A2020" s="3">
        <v>7472</v>
      </c>
      <c r="B2020" s="3" t="s">
        <v>2191</v>
      </c>
      <c r="C2020" s="3" t="s">
        <v>2187</v>
      </c>
      <c r="D2020" s="3" t="s">
        <v>2180</v>
      </c>
      <c r="E2020" s="3" t="str">
        <v>Zeneggen</v>
      </c>
      <c r="G2020" s="18">
        <v>6542</v>
      </c>
      <c r="H2020" s="18" t="s">
        <v>4554</v>
      </c>
    </row>
    <row r="2021" spans="1:8" x14ac:dyDescent="0.2">
      <c r="A2021" s="3">
        <v>7473</v>
      </c>
      <c r="B2021" s="3" t="s">
        <v>2192</v>
      </c>
      <c r="C2021" s="3" t="s">
        <v>2187</v>
      </c>
      <c r="D2021" s="3" t="s">
        <v>2180</v>
      </c>
      <c r="E2021" s="3" t="str">
        <v>Zermatt</v>
      </c>
      <c r="G2021" s="18">
        <v>6543</v>
      </c>
      <c r="H2021" s="18" t="s">
        <v>4554</v>
      </c>
    </row>
    <row r="2022" spans="1:8" x14ac:dyDescent="0.2">
      <c r="A2022" s="3">
        <v>7492</v>
      </c>
      <c r="B2022" s="3" t="s">
        <v>2193</v>
      </c>
      <c r="C2022" s="3" t="s">
        <v>2187</v>
      </c>
      <c r="D2022" s="3" t="s">
        <v>2180</v>
      </c>
      <c r="E2022" s="3" t="str">
        <v>Boudry</v>
      </c>
      <c r="G2022" s="18">
        <v>6544</v>
      </c>
      <c r="H2022" s="18" t="s">
        <v>4555</v>
      </c>
    </row>
    <row r="2023" spans="1:8" x14ac:dyDescent="0.2">
      <c r="A2023" s="3">
        <v>7452</v>
      </c>
      <c r="B2023" s="3" t="s">
        <v>2194</v>
      </c>
      <c r="C2023" s="3" t="s">
        <v>2195</v>
      </c>
      <c r="D2023" s="3" t="s">
        <v>2180</v>
      </c>
      <c r="E2023" s="3" t="str">
        <v>Cortaillod</v>
      </c>
      <c r="G2023" s="18">
        <v>6545</v>
      </c>
      <c r="H2023" s="18" t="s">
        <v>4554</v>
      </c>
    </row>
    <row r="2024" spans="1:8" x14ac:dyDescent="0.2">
      <c r="A2024" s="3">
        <v>7453</v>
      </c>
      <c r="B2024" s="3" t="s">
        <v>2196</v>
      </c>
      <c r="C2024" s="3" t="s">
        <v>2195</v>
      </c>
      <c r="D2024" s="3" t="s">
        <v>2180</v>
      </c>
      <c r="E2024" s="3" t="str">
        <v>Rochefort</v>
      </c>
      <c r="G2024" s="18">
        <v>6546</v>
      </c>
      <c r="H2024" s="18" t="s">
        <v>4554</v>
      </c>
    </row>
    <row r="2025" spans="1:8" x14ac:dyDescent="0.2">
      <c r="A2025" s="3">
        <v>7454</v>
      </c>
      <c r="B2025" s="3" t="s">
        <v>2197</v>
      </c>
      <c r="C2025" s="3" t="s">
        <v>2195</v>
      </c>
      <c r="D2025" s="3" t="s">
        <v>2180</v>
      </c>
      <c r="E2025" s="3" t="str">
        <v>Milvignes</v>
      </c>
      <c r="G2025" s="18">
        <v>6548</v>
      </c>
      <c r="H2025" s="18" t="s">
        <v>4547</v>
      </c>
    </row>
    <row r="2026" spans="1:8" x14ac:dyDescent="0.2">
      <c r="A2026" s="3">
        <v>7455</v>
      </c>
      <c r="B2026" s="3" t="s">
        <v>2198</v>
      </c>
      <c r="C2026" s="3" t="s">
        <v>2195</v>
      </c>
      <c r="D2026" s="3" t="s">
        <v>2180</v>
      </c>
      <c r="E2026" s="3" t="str">
        <v>La Grande Béroche</v>
      </c>
      <c r="G2026" s="18">
        <v>6549</v>
      </c>
      <c r="H2026" s="18" t="s">
        <v>4554</v>
      </c>
    </row>
    <row r="2027" spans="1:8" x14ac:dyDescent="0.2">
      <c r="A2027" s="3">
        <v>7456</v>
      </c>
      <c r="B2027" s="3" t="s">
        <v>2199</v>
      </c>
      <c r="C2027" s="3" t="s">
        <v>2195</v>
      </c>
      <c r="D2027" s="3" t="s">
        <v>2180</v>
      </c>
      <c r="E2027" s="3" t="str">
        <v>La Chaux-de-Fonds</v>
      </c>
      <c r="G2027" s="18">
        <v>6556</v>
      </c>
      <c r="H2027" s="18" t="s">
        <v>4554</v>
      </c>
    </row>
    <row r="2028" spans="1:8" x14ac:dyDescent="0.2">
      <c r="A2028" s="3">
        <v>7456</v>
      </c>
      <c r="B2028" s="3" t="s">
        <v>2200</v>
      </c>
      <c r="C2028" s="3" t="s">
        <v>2195</v>
      </c>
      <c r="D2028" s="3" t="s">
        <v>2180</v>
      </c>
      <c r="E2028" s="3" t="str">
        <v>Les Planchettes</v>
      </c>
      <c r="G2028" s="18">
        <v>6557</v>
      </c>
      <c r="H2028" s="18" t="s">
        <v>4554</v>
      </c>
    </row>
    <row r="2029" spans="1:8" x14ac:dyDescent="0.2">
      <c r="A2029" s="3">
        <v>7457</v>
      </c>
      <c r="B2029" s="3" t="s">
        <v>2201</v>
      </c>
      <c r="C2029" s="3" t="s">
        <v>2195</v>
      </c>
      <c r="D2029" s="3" t="s">
        <v>2180</v>
      </c>
      <c r="E2029" s="3" t="str">
        <v>La Sagne</v>
      </c>
      <c r="G2029" s="18">
        <v>6558</v>
      </c>
      <c r="H2029" s="18" t="s">
        <v>4554</v>
      </c>
    </row>
    <row r="2030" spans="1:8" x14ac:dyDescent="0.2">
      <c r="A2030" s="3">
        <v>7460</v>
      </c>
      <c r="B2030" s="3" t="s">
        <v>2202</v>
      </c>
      <c r="C2030" s="3" t="s">
        <v>2195</v>
      </c>
      <c r="D2030" s="3" t="s">
        <v>2180</v>
      </c>
      <c r="E2030" s="3" t="str">
        <v>La Brévine</v>
      </c>
      <c r="G2030" s="18">
        <v>6562</v>
      </c>
      <c r="H2030" s="18" t="s">
        <v>4554</v>
      </c>
    </row>
    <row r="2031" spans="1:8" x14ac:dyDescent="0.2">
      <c r="A2031" s="3">
        <v>7462</v>
      </c>
      <c r="B2031" s="3" t="s">
        <v>2203</v>
      </c>
      <c r="C2031" s="3" t="s">
        <v>2195</v>
      </c>
      <c r="D2031" s="3" t="s">
        <v>2180</v>
      </c>
      <c r="E2031" s="3" t="str">
        <v>Brot-Plamboz</v>
      </c>
      <c r="G2031" s="18">
        <v>6563</v>
      </c>
      <c r="H2031" s="18" t="s">
        <v>4555</v>
      </c>
    </row>
    <row r="2032" spans="1:8" x14ac:dyDescent="0.2">
      <c r="A2032" s="3">
        <v>7463</v>
      </c>
      <c r="B2032" s="3" t="s">
        <v>2204</v>
      </c>
      <c r="C2032" s="3" t="s">
        <v>2195</v>
      </c>
      <c r="D2032" s="3" t="s">
        <v>2180</v>
      </c>
      <c r="E2032" s="3" t="str">
        <v>Le Cerneux-Péquignot</v>
      </c>
      <c r="G2032" s="18">
        <v>6565</v>
      </c>
      <c r="H2032" s="18" t="s">
        <v>4555</v>
      </c>
    </row>
    <row r="2033" spans="1:8" x14ac:dyDescent="0.2">
      <c r="A2033" s="3">
        <v>7463</v>
      </c>
      <c r="B2033" s="3" t="s">
        <v>2204</v>
      </c>
      <c r="C2033" s="3" t="s">
        <v>2195</v>
      </c>
      <c r="D2033" s="3" t="s">
        <v>2180</v>
      </c>
      <c r="E2033" s="3" t="str">
        <v>La Chaux-du-Milieu</v>
      </c>
      <c r="G2033" s="18">
        <v>6571</v>
      </c>
      <c r="H2033" s="18" t="s">
        <v>4554</v>
      </c>
    </row>
    <row r="2034" spans="1:8" x14ac:dyDescent="0.2">
      <c r="A2034" s="3">
        <v>7464</v>
      </c>
      <c r="B2034" s="3" t="s">
        <v>2205</v>
      </c>
      <c r="C2034" s="3" t="s">
        <v>2195</v>
      </c>
      <c r="D2034" s="3" t="s">
        <v>2180</v>
      </c>
      <c r="E2034" s="3" t="str">
        <v>Le Locle</v>
      </c>
      <c r="G2034" s="18">
        <v>6572</v>
      </c>
      <c r="H2034" s="18" t="s">
        <v>4554</v>
      </c>
    </row>
    <row r="2035" spans="1:8" x14ac:dyDescent="0.2">
      <c r="A2035" s="3">
        <v>7477</v>
      </c>
      <c r="B2035" s="3" t="s">
        <v>2206</v>
      </c>
      <c r="C2035" s="3" t="s">
        <v>2207</v>
      </c>
      <c r="D2035" s="3" t="s">
        <v>2180</v>
      </c>
      <c r="E2035" s="3" t="str">
        <v>Les Ponts-de-Martel</v>
      </c>
      <c r="G2035" s="18">
        <v>6573</v>
      </c>
      <c r="H2035" s="18" t="s">
        <v>4556</v>
      </c>
    </row>
    <row r="2036" spans="1:8" x14ac:dyDescent="0.2">
      <c r="A2036" s="3">
        <v>7482</v>
      </c>
      <c r="B2036" s="3" t="s">
        <v>2208</v>
      </c>
      <c r="C2036" s="3" t="s">
        <v>2207</v>
      </c>
      <c r="D2036" s="3" t="s">
        <v>2180</v>
      </c>
      <c r="E2036" s="3" t="str">
        <v>Cornaux</v>
      </c>
      <c r="G2036" s="18">
        <v>6574</v>
      </c>
      <c r="H2036" s="18" t="s">
        <v>4556</v>
      </c>
    </row>
    <row r="2037" spans="1:8" x14ac:dyDescent="0.2">
      <c r="A2037" s="3">
        <v>7482</v>
      </c>
      <c r="B2037" s="3" t="s">
        <v>2209</v>
      </c>
      <c r="C2037" s="3" t="s">
        <v>2207</v>
      </c>
      <c r="D2037" s="3" t="s">
        <v>2180</v>
      </c>
      <c r="E2037" s="3" t="str">
        <v>Cressier (NE)</v>
      </c>
      <c r="G2037" s="18">
        <v>6575</v>
      </c>
      <c r="H2037" s="18" t="s">
        <v>4556</v>
      </c>
    </row>
    <row r="2038" spans="1:8" x14ac:dyDescent="0.2">
      <c r="A2038" s="3">
        <v>7482</v>
      </c>
      <c r="B2038" s="3" t="s">
        <v>2210</v>
      </c>
      <c r="C2038" s="3" t="s">
        <v>2207</v>
      </c>
      <c r="D2038" s="3" t="s">
        <v>2180</v>
      </c>
      <c r="E2038" s="3" t="str">
        <v>Enges</v>
      </c>
      <c r="G2038" s="18">
        <v>6576</v>
      </c>
      <c r="H2038" s="18" t="s">
        <v>4556</v>
      </c>
    </row>
    <row r="2039" spans="1:8" x14ac:dyDescent="0.2">
      <c r="A2039" s="3">
        <v>7484</v>
      </c>
      <c r="B2039" s="3" t="s">
        <v>2211</v>
      </c>
      <c r="C2039" s="3" t="s">
        <v>2207</v>
      </c>
      <c r="D2039" s="3" t="s">
        <v>2180</v>
      </c>
      <c r="E2039" s="3" t="str">
        <v>Hauterive (NE)</v>
      </c>
      <c r="G2039" s="18">
        <v>6577</v>
      </c>
      <c r="H2039" s="18" t="s">
        <v>4556</v>
      </c>
    </row>
    <row r="2040" spans="1:8" x14ac:dyDescent="0.2">
      <c r="A2040" s="3">
        <v>7743</v>
      </c>
      <c r="B2040" s="3" t="s">
        <v>2212</v>
      </c>
      <c r="C2040" s="3" t="s">
        <v>2212</v>
      </c>
      <c r="D2040" s="3" t="s">
        <v>2180</v>
      </c>
      <c r="E2040" s="3" t="str">
        <v>Le Landeron</v>
      </c>
      <c r="G2040" s="18">
        <v>6578</v>
      </c>
      <c r="H2040" s="18" t="s">
        <v>4556</v>
      </c>
    </row>
    <row r="2041" spans="1:8" x14ac:dyDescent="0.2">
      <c r="A2041" s="3">
        <v>7744</v>
      </c>
      <c r="B2041" s="3" t="s">
        <v>2213</v>
      </c>
      <c r="C2041" s="3" t="s">
        <v>2212</v>
      </c>
      <c r="D2041" s="3" t="s">
        <v>2180</v>
      </c>
      <c r="E2041" s="3" t="str">
        <v>Lignières</v>
      </c>
      <c r="G2041" s="18">
        <v>6579</v>
      </c>
      <c r="H2041" s="18" t="s">
        <v>4556</v>
      </c>
    </row>
    <row r="2042" spans="1:8" x14ac:dyDescent="0.2">
      <c r="A2042" s="3">
        <v>7747</v>
      </c>
      <c r="B2042" s="3" t="s">
        <v>2214</v>
      </c>
      <c r="C2042" s="3" t="s">
        <v>2212</v>
      </c>
      <c r="D2042" s="3" t="s">
        <v>2180</v>
      </c>
      <c r="E2042" s="3" t="str">
        <v>Neuchâtel</v>
      </c>
      <c r="G2042" s="18">
        <v>6582</v>
      </c>
      <c r="H2042" s="18" t="s">
        <v>4554</v>
      </c>
    </row>
    <row r="2043" spans="1:8" x14ac:dyDescent="0.2">
      <c r="A2043" s="3">
        <v>7748</v>
      </c>
      <c r="B2043" s="3" t="s">
        <v>2215</v>
      </c>
      <c r="C2043" s="3" t="s">
        <v>2212</v>
      </c>
      <c r="D2043" s="3" t="s">
        <v>2180</v>
      </c>
      <c r="E2043" s="3" t="str">
        <v>Saint-Blaise</v>
      </c>
      <c r="G2043" s="18">
        <v>6583</v>
      </c>
      <c r="H2043" s="18" t="s">
        <v>4554</v>
      </c>
    </row>
    <row r="2044" spans="1:8" x14ac:dyDescent="0.2">
      <c r="A2044" s="3">
        <v>7710</v>
      </c>
      <c r="B2044" s="3" t="s">
        <v>2216</v>
      </c>
      <c r="C2044" s="3" t="s">
        <v>2217</v>
      </c>
      <c r="D2044" s="3" t="s">
        <v>2180</v>
      </c>
      <c r="E2044" s="3" t="str">
        <v>La Tène</v>
      </c>
      <c r="G2044" s="18">
        <v>6584</v>
      </c>
      <c r="H2044" s="18" t="s">
        <v>4554</v>
      </c>
    </row>
    <row r="2045" spans="1:8" x14ac:dyDescent="0.2">
      <c r="A2045" s="3">
        <v>7710</v>
      </c>
      <c r="B2045" s="3" t="s">
        <v>2218</v>
      </c>
      <c r="C2045" s="3" t="s">
        <v>2217</v>
      </c>
      <c r="D2045" s="3" t="s">
        <v>2180</v>
      </c>
      <c r="E2045" s="3" t="str">
        <v>Val-de-Ruz</v>
      </c>
      <c r="G2045" s="18">
        <v>6592</v>
      </c>
      <c r="H2045" s="18" t="s">
        <v>4554</v>
      </c>
    </row>
    <row r="2046" spans="1:8" x14ac:dyDescent="0.2">
      <c r="A2046" s="3">
        <v>7741</v>
      </c>
      <c r="B2046" s="3" t="s">
        <v>2219</v>
      </c>
      <c r="C2046" s="3" t="s">
        <v>2217</v>
      </c>
      <c r="D2046" s="3" t="s">
        <v>2180</v>
      </c>
      <c r="E2046" s="3" t="str">
        <v>La Côte-aux-Fées</v>
      </c>
      <c r="G2046" s="18">
        <v>6593</v>
      </c>
      <c r="H2046" s="18" t="s">
        <v>4554</v>
      </c>
    </row>
    <row r="2047" spans="1:8" x14ac:dyDescent="0.2">
      <c r="A2047" s="3">
        <v>7742</v>
      </c>
      <c r="B2047" s="3" t="s">
        <v>2217</v>
      </c>
      <c r="C2047" s="3" t="s">
        <v>2217</v>
      </c>
      <c r="D2047" s="3" t="s">
        <v>2180</v>
      </c>
      <c r="E2047" s="3" t="str">
        <v>Les Verrières</v>
      </c>
      <c r="G2047" s="18">
        <v>6594</v>
      </c>
      <c r="H2047" s="18" t="s">
        <v>4554</v>
      </c>
    </row>
    <row r="2048" spans="1:8" x14ac:dyDescent="0.2">
      <c r="A2048" s="3">
        <v>7742</v>
      </c>
      <c r="B2048" s="3" t="s">
        <v>2220</v>
      </c>
      <c r="C2048" s="3" t="s">
        <v>2217</v>
      </c>
      <c r="D2048" s="3" t="s">
        <v>2180</v>
      </c>
      <c r="E2048" s="3" t="str">
        <v>Val-de-Travers</v>
      </c>
      <c r="G2048" s="18">
        <v>6595</v>
      </c>
      <c r="H2048" s="18" t="s">
        <v>4554</v>
      </c>
    </row>
    <row r="2049" spans="1:8" x14ac:dyDescent="0.2">
      <c r="A2049" s="3">
        <v>7742</v>
      </c>
      <c r="B2049" s="3" t="s">
        <v>2221</v>
      </c>
      <c r="C2049" s="3" t="s">
        <v>2217</v>
      </c>
      <c r="D2049" s="3" t="s">
        <v>2180</v>
      </c>
      <c r="E2049" s="3" t="str">
        <v>Aire-la-Ville</v>
      </c>
      <c r="G2049" s="18">
        <v>6596</v>
      </c>
      <c r="H2049" s="18" t="s">
        <v>4556</v>
      </c>
    </row>
    <row r="2050" spans="1:8" x14ac:dyDescent="0.2">
      <c r="A2050" s="3">
        <v>7743</v>
      </c>
      <c r="B2050" s="3" t="s">
        <v>2222</v>
      </c>
      <c r="C2050" s="3" t="s">
        <v>2217</v>
      </c>
      <c r="D2050" s="3" t="s">
        <v>2180</v>
      </c>
      <c r="E2050" s="3" t="str">
        <v>Anières</v>
      </c>
      <c r="G2050" s="18">
        <v>6597</v>
      </c>
      <c r="H2050" s="18" t="s">
        <v>4554</v>
      </c>
    </row>
    <row r="2051" spans="1:8" x14ac:dyDescent="0.2">
      <c r="A2051" s="3">
        <v>7745</v>
      </c>
      <c r="B2051" s="3" t="s">
        <v>2223</v>
      </c>
      <c r="C2051" s="3" t="s">
        <v>2217</v>
      </c>
      <c r="D2051" s="3" t="s">
        <v>2180</v>
      </c>
      <c r="E2051" s="3" t="str">
        <v>Avully</v>
      </c>
      <c r="G2051" s="18">
        <v>6598</v>
      </c>
      <c r="H2051" s="18" t="s">
        <v>4556</v>
      </c>
    </row>
    <row r="2052" spans="1:8" x14ac:dyDescent="0.2">
      <c r="A2052" s="3">
        <v>7746</v>
      </c>
      <c r="B2052" s="3" t="s">
        <v>2224</v>
      </c>
      <c r="C2052" s="3" t="s">
        <v>2217</v>
      </c>
      <c r="D2052" s="3" t="s">
        <v>2180</v>
      </c>
      <c r="E2052" s="3" t="str">
        <v>Avusy</v>
      </c>
      <c r="G2052" s="18">
        <v>6599</v>
      </c>
      <c r="H2052" s="18" t="s">
        <v>4554</v>
      </c>
    </row>
    <row r="2053" spans="1:8" x14ac:dyDescent="0.2">
      <c r="A2053" s="3">
        <v>7153</v>
      </c>
      <c r="B2053" s="3" t="s">
        <v>2225</v>
      </c>
      <c r="C2053" s="3" t="s">
        <v>2225</v>
      </c>
      <c r="D2053" s="3" t="s">
        <v>2180</v>
      </c>
      <c r="E2053" s="3" t="str">
        <v>Bardonnex</v>
      </c>
      <c r="G2053" s="18">
        <v>6600</v>
      </c>
      <c r="H2053" s="18" t="s">
        <v>4556</v>
      </c>
    </row>
    <row r="2054" spans="1:8" x14ac:dyDescent="0.2">
      <c r="A2054" s="3">
        <v>7031</v>
      </c>
      <c r="B2054" s="3" t="s">
        <v>2226</v>
      </c>
      <c r="C2054" s="3" t="s">
        <v>2227</v>
      </c>
      <c r="D2054" s="3" t="s">
        <v>2180</v>
      </c>
      <c r="E2054" s="3" t="str">
        <v>Bellevue</v>
      </c>
      <c r="G2054" s="18">
        <v>6605</v>
      </c>
      <c r="H2054" s="18" t="s">
        <v>4556</v>
      </c>
    </row>
    <row r="2055" spans="1:8" x14ac:dyDescent="0.2">
      <c r="A2055" s="3">
        <v>7032</v>
      </c>
      <c r="B2055" s="3" t="s">
        <v>2228</v>
      </c>
      <c r="C2055" s="3" t="s">
        <v>2227</v>
      </c>
      <c r="D2055" s="3" t="s">
        <v>2180</v>
      </c>
      <c r="E2055" s="3" t="str">
        <v>Bernex</v>
      </c>
      <c r="G2055" s="18">
        <v>6611</v>
      </c>
      <c r="H2055" s="18" t="s">
        <v>4556</v>
      </c>
    </row>
    <row r="2056" spans="1:8" x14ac:dyDescent="0.2">
      <c r="A2056" s="3">
        <v>7152</v>
      </c>
      <c r="B2056" s="3" t="s">
        <v>2229</v>
      </c>
      <c r="C2056" s="3" t="s">
        <v>2229</v>
      </c>
      <c r="D2056" s="3" t="s">
        <v>2180</v>
      </c>
      <c r="E2056" s="3" t="str">
        <v>Carouge (GE)</v>
      </c>
      <c r="G2056" s="18">
        <v>6612</v>
      </c>
      <c r="H2056" s="18" t="s">
        <v>4556</v>
      </c>
    </row>
    <row r="2057" spans="1:8" x14ac:dyDescent="0.2">
      <c r="A2057" s="3">
        <v>7151</v>
      </c>
      <c r="B2057" s="3" t="s">
        <v>2230</v>
      </c>
      <c r="C2057" s="3" t="s">
        <v>2230</v>
      </c>
      <c r="D2057" s="3" t="s">
        <v>2180</v>
      </c>
      <c r="E2057" s="3" t="str">
        <v>Cartigny</v>
      </c>
      <c r="G2057" s="18">
        <v>6613</v>
      </c>
      <c r="H2057" s="18" t="s">
        <v>4556</v>
      </c>
    </row>
    <row r="2058" spans="1:8" x14ac:dyDescent="0.2">
      <c r="A2058" s="3">
        <v>7116</v>
      </c>
      <c r="B2058" s="3" t="s">
        <v>2231</v>
      </c>
      <c r="C2058" s="3" t="s">
        <v>2232</v>
      </c>
      <c r="D2058" s="3" t="s">
        <v>2180</v>
      </c>
      <c r="E2058" s="3" t="str">
        <v>Céligny</v>
      </c>
      <c r="G2058" s="18">
        <v>6614</v>
      </c>
      <c r="H2058" s="18" t="s">
        <v>4556</v>
      </c>
    </row>
    <row r="2059" spans="1:8" x14ac:dyDescent="0.2">
      <c r="A2059" s="3">
        <v>7132</v>
      </c>
      <c r="B2059" s="3" t="s">
        <v>2232</v>
      </c>
      <c r="C2059" s="3" t="s">
        <v>2232</v>
      </c>
      <c r="D2059" s="3" t="s">
        <v>2180</v>
      </c>
      <c r="E2059" s="3" t="str">
        <v>Chancy</v>
      </c>
      <c r="G2059" s="18">
        <v>6616</v>
      </c>
      <c r="H2059" s="18" t="s">
        <v>4556</v>
      </c>
    </row>
    <row r="2060" spans="1:8" x14ac:dyDescent="0.2">
      <c r="A2060" s="3">
        <v>7110</v>
      </c>
      <c r="B2060" s="3" t="s">
        <v>2233</v>
      </c>
      <c r="C2060" s="3" t="s">
        <v>2234</v>
      </c>
      <c r="D2060" s="3" t="s">
        <v>2180</v>
      </c>
      <c r="E2060" s="3" t="str">
        <v>Chêne-Bougeries</v>
      </c>
      <c r="G2060" s="18">
        <v>6618</v>
      </c>
      <c r="H2060" s="18" t="s">
        <v>4556</v>
      </c>
    </row>
    <row r="2061" spans="1:8" x14ac:dyDescent="0.2">
      <c r="A2061" s="3">
        <v>7113</v>
      </c>
      <c r="B2061" s="3" t="s">
        <v>2235</v>
      </c>
      <c r="C2061" s="3" t="s">
        <v>2234</v>
      </c>
      <c r="D2061" s="3" t="s">
        <v>2180</v>
      </c>
      <c r="E2061" s="3" t="str">
        <v>Chêne-Bourg</v>
      </c>
      <c r="G2061" s="18">
        <v>6622</v>
      </c>
      <c r="H2061" s="18" t="s">
        <v>4556</v>
      </c>
    </row>
    <row r="2062" spans="1:8" x14ac:dyDescent="0.2">
      <c r="A2062" s="3">
        <v>7114</v>
      </c>
      <c r="B2062" s="3" t="s">
        <v>2236</v>
      </c>
      <c r="C2062" s="3" t="s">
        <v>2234</v>
      </c>
      <c r="D2062" s="3" t="s">
        <v>2180</v>
      </c>
      <c r="E2062" s="3" t="str">
        <v>Choulex</v>
      </c>
      <c r="G2062" s="18">
        <v>6631</v>
      </c>
      <c r="H2062" s="18" t="s">
        <v>4554</v>
      </c>
    </row>
    <row r="2063" spans="1:8" x14ac:dyDescent="0.2">
      <c r="A2063" s="3">
        <v>7115</v>
      </c>
      <c r="B2063" s="3" t="s">
        <v>2237</v>
      </c>
      <c r="C2063" s="3" t="s">
        <v>2234</v>
      </c>
      <c r="D2063" s="3" t="s">
        <v>2180</v>
      </c>
      <c r="E2063" s="3" t="str">
        <v>Collex-Bossy</v>
      </c>
      <c r="G2063" s="18">
        <v>6632</v>
      </c>
      <c r="H2063" s="18" t="s">
        <v>4554</v>
      </c>
    </row>
    <row r="2064" spans="1:8" x14ac:dyDescent="0.2">
      <c r="A2064" s="3">
        <v>7116</v>
      </c>
      <c r="B2064" s="3" t="s">
        <v>2238</v>
      </c>
      <c r="C2064" s="3" t="s">
        <v>2234</v>
      </c>
      <c r="D2064" s="3" t="s">
        <v>2180</v>
      </c>
      <c r="E2064" s="3" t="str">
        <v>Collonge-Bellerive</v>
      </c>
      <c r="G2064" s="18">
        <v>6633</v>
      </c>
      <c r="H2064" s="18" t="s">
        <v>4554</v>
      </c>
    </row>
    <row r="2065" spans="1:8" x14ac:dyDescent="0.2">
      <c r="A2065" s="3">
        <v>7142</v>
      </c>
      <c r="B2065" s="3" t="s">
        <v>2239</v>
      </c>
      <c r="C2065" s="3" t="s">
        <v>2234</v>
      </c>
      <c r="D2065" s="3" t="s">
        <v>2180</v>
      </c>
      <c r="E2065" s="3" t="str">
        <v>Cologny</v>
      </c>
      <c r="G2065" s="18">
        <v>6634</v>
      </c>
      <c r="H2065" s="18" t="s">
        <v>4554</v>
      </c>
    </row>
    <row r="2066" spans="1:8" x14ac:dyDescent="0.2">
      <c r="A2066" s="3">
        <v>7143</v>
      </c>
      <c r="B2066" s="3" t="s">
        <v>2240</v>
      </c>
      <c r="C2066" s="3" t="s">
        <v>2234</v>
      </c>
      <c r="D2066" s="3" t="s">
        <v>2180</v>
      </c>
      <c r="E2066" s="3" t="str">
        <v>Confignon</v>
      </c>
      <c r="G2066" s="18">
        <v>6635</v>
      </c>
      <c r="H2066" s="18" t="s">
        <v>4554</v>
      </c>
    </row>
    <row r="2067" spans="1:8" x14ac:dyDescent="0.2">
      <c r="A2067" s="3">
        <v>7144</v>
      </c>
      <c r="B2067" s="3" t="s">
        <v>2241</v>
      </c>
      <c r="C2067" s="3" t="s">
        <v>2234</v>
      </c>
      <c r="D2067" s="3" t="s">
        <v>2180</v>
      </c>
      <c r="E2067" s="3" t="str">
        <v>Corsier (GE)</v>
      </c>
      <c r="G2067" s="18">
        <v>6636</v>
      </c>
      <c r="H2067" s="18" t="s">
        <v>4554</v>
      </c>
    </row>
    <row r="2068" spans="1:8" x14ac:dyDescent="0.2">
      <c r="A2068" s="3">
        <v>7145</v>
      </c>
      <c r="B2068" s="3" t="s">
        <v>2242</v>
      </c>
      <c r="C2068" s="3" t="s">
        <v>2234</v>
      </c>
      <c r="D2068" s="3" t="s">
        <v>2180</v>
      </c>
      <c r="E2068" s="3" t="str">
        <v>Dardagny</v>
      </c>
      <c r="G2068" s="18">
        <v>6637</v>
      </c>
      <c r="H2068" s="18" t="s">
        <v>4547</v>
      </c>
    </row>
    <row r="2069" spans="1:8" x14ac:dyDescent="0.2">
      <c r="A2069" s="3">
        <v>7146</v>
      </c>
      <c r="B2069" s="3" t="s">
        <v>2243</v>
      </c>
      <c r="C2069" s="3" t="s">
        <v>2234</v>
      </c>
      <c r="D2069" s="3" t="s">
        <v>2180</v>
      </c>
      <c r="E2069" s="3" t="str">
        <v>Genève</v>
      </c>
      <c r="G2069" s="18">
        <v>6644</v>
      </c>
      <c r="H2069" s="18" t="s">
        <v>4556</v>
      </c>
    </row>
    <row r="2070" spans="1:8" x14ac:dyDescent="0.2">
      <c r="A2070" s="3">
        <v>7147</v>
      </c>
      <c r="B2070" s="3" t="s">
        <v>2244</v>
      </c>
      <c r="C2070" s="3" t="s">
        <v>2234</v>
      </c>
      <c r="D2070" s="3" t="s">
        <v>2180</v>
      </c>
      <c r="E2070" s="3" t="str">
        <v>Genthod</v>
      </c>
      <c r="G2070" s="18">
        <v>6645</v>
      </c>
      <c r="H2070" s="18" t="s">
        <v>4556</v>
      </c>
    </row>
    <row r="2071" spans="1:8" x14ac:dyDescent="0.2">
      <c r="A2071" s="3">
        <v>7148</v>
      </c>
      <c r="B2071" s="3" t="s">
        <v>2245</v>
      </c>
      <c r="C2071" s="3" t="s">
        <v>2234</v>
      </c>
      <c r="D2071" s="3" t="s">
        <v>2180</v>
      </c>
      <c r="E2071" s="3" t="str">
        <v>Le Grand-Saconnex</v>
      </c>
      <c r="G2071" s="18">
        <v>6646</v>
      </c>
      <c r="H2071" s="18" t="s">
        <v>4556</v>
      </c>
    </row>
    <row r="2072" spans="1:8" x14ac:dyDescent="0.2">
      <c r="A2072" s="3">
        <v>7149</v>
      </c>
      <c r="B2072" s="3" t="s">
        <v>2246</v>
      </c>
      <c r="C2072" s="3" t="s">
        <v>2234</v>
      </c>
      <c r="D2072" s="3" t="s">
        <v>2180</v>
      </c>
      <c r="E2072" s="3" t="str">
        <v>Gy</v>
      </c>
      <c r="G2072" s="18">
        <v>6647</v>
      </c>
      <c r="H2072" s="18" t="s">
        <v>4554</v>
      </c>
    </row>
    <row r="2073" spans="1:8" x14ac:dyDescent="0.2">
      <c r="A2073" s="3">
        <v>7111</v>
      </c>
      <c r="B2073" s="3" t="s">
        <v>2247</v>
      </c>
      <c r="C2073" s="3" t="s">
        <v>2248</v>
      </c>
      <c r="D2073" s="3" t="s">
        <v>2180</v>
      </c>
      <c r="E2073" s="3" t="str">
        <v>Hermance</v>
      </c>
      <c r="G2073" s="18">
        <v>6648</v>
      </c>
      <c r="H2073" s="18" t="s">
        <v>4556</v>
      </c>
    </row>
    <row r="2074" spans="1:8" x14ac:dyDescent="0.2">
      <c r="A2074" s="3">
        <v>7112</v>
      </c>
      <c r="B2074" s="3" t="s">
        <v>2249</v>
      </c>
      <c r="C2074" s="3" t="s">
        <v>2248</v>
      </c>
      <c r="D2074" s="3" t="s">
        <v>2180</v>
      </c>
      <c r="E2074" s="3" t="str">
        <v>Jussy</v>
      </c>
      <c r="G2074" s="18">
        <v>6652</v>
      </c>
      <c r="H2074" s="18" t="s">
        <v>4556</v>
      </c>
    </row>
    <row r="2075" spans="1:8" x14ac:dyDescent="0.2">
      <c r="A2075" s="3">
        <v>7126</v>
      </c>
      <c r="B2075" s="3" t="s">
        <v>2250</v>
      </c>
      <c r="C2075" s="3" t="s">
        <v>2248</v>
      </c>
      <c r="D2075" s="3" t="s">
        <v>2180</v>
      </c>
      <c r="E2075" s="3" t="str">
        <v>Laconnex</v>
      </c>
      <c r="G2075" s="18">
        <v>6653</v>
      </c>
      <c r="H2075" s="18" t="s">
        <v>4556</v>
      </c>
    </row>
    <row r="2076" spans="1:8" x14ac:dyDescent="0.2">
      <c r="A2076" s="3">
        <v>7127</v>
      </c>
      <c r="B2076" s="3" t="s">
        <v>2251</v>
      </c>
      <c r="C2076" s="3" t="s">
        <v>2248</v>
      </c>
      <c r="D2076" s="3" t="s">
        <v>2180</v>
      </c>
      <c r="E2076" s="3" t="str">
        <v>Lancy</v>
      </c>
      <c r="G2076" s="18">
        <v>6654</v>
      </c>
      <c r="H2076" s="18" t="s">
        <v>4556</v>
      </c>
    </row>
    <row r="2077" spans="1:8" x14ac:dyDescent="0.2">
      <c r="A2077" s="3">
        <v>7128</v>
      </c>
      <c r="B2077" s="3" t="s">
        <v>2252</v>
      </c>
      <c r="C2077" s="3" t="s">
        <v>2248</v>
      </c>
      <c r="D2077" s="3" t="s">
        <v>2180</v>
      </c>
      <c r="E2077" s="3" t="str">
        <v>Meinier</v>
      </c>
      <c r="G2077" s="18">
        <v>6655</v>
      </c>
      <c r="H2077" s="18" t="s">
        <v>4556</v>
      </c>
    </row>
    <row r="2078" spans="1:8" x14ac:dyDescent="0.2">
      <c r="A2078" s="3">
        <v>7130</v>
      </c>
      <c r="B2078" s="3" t="s">
        <v>2253</v>
      </c>
      <c r="C2078" s="3" t="s">
        <v>2248</v>
      </c>
      <c r="D2078" s="3" t="s">
        <v>2180</v>
      </c>
      <c r="E2078" s="3" t="str">
        <v>Meyrin</v>
      </c>
      <c r="G2078" s="18">
        <v>6656</v>
      </c>
      <c r="H2078" s="18" t="s">
        <v>4556</v>
      </c>
    </row>
    <row r="2079" spans="1:8" x14ac:dyDescent="0.2">
      <c r="A2079" s="3">
        <v>7130</v>
      </c>
      <c r="B2079" s="3" t="s">
        <v>2254</v>
      </c>
      <c r="C2079" s="3" t="s">
        <v>2248</v>
      </c>
      <c r="D2079" s="3" t="s">
        <v>2180</v>
      </c>
      <c r="E2079" s="3" t="str">
        <v>Onex</v>
      </c>
      <c r="G2079" s="18">
        <v>6657</v>
      </c>
      <c r="H2079" s="18" t="s">
        <v>4556</v>
      </c>
    </row>
    <row r="2080" spans="1:8" x14ac:dyDescent="0.2">
      <c r="A2080" s="3">
        <v>7130</v>
      </c>
      <c r="B2080" s="3" t="s">
        <v>2254</v>
      </c>
      <c r="C2080" s="3" t="s">
        <v>2248</v>
      </c>
      <c r="D2080" s="3" t="s">
        <v>2180</v>
      </c>
      <c r="E2080" s="3" t="str">
        <v>Perly-Certoux</v>
      </c>
      <c r="G2080" s="18">
        <v>6658</v>
      </c>
      <c r="H2080" s="18" t="s">
        <v>4556</v>
      </c>
    </row>
    <row r="2081" spans="1:8" x14ac:dyDescent="0.2">
      <c r="A2081" s="3">
        <v>7141</v>
      </c>
      <c r="B2081" s="3" t="s">
        <v>2255</v>
      </c>
      <c r="C2081" s="3" t="s">
        <v>2248</v>
      </c>
      <c r="D2081" s="3" t="s">
        <v>2180</v>
      </c>
      <c r="E2081" s="3" t="str">
        <v>Plan-les-Ouates</v>
      </c>
      <c r="G2081" s="18">
        <v>6659</v>
      </c>
      <c r="H2081" s="18" t="s">
        <v>4556</v>
      </c>
    </row>
    <row r="2082" spans="1:8" x14ac:dyDescent="0.2">
      <c r="A2082" s="3">
        <v>7154</v>
      </c>
      <c r="B2082" s="3" t="s">
        <v>2256</v>
      </c>
      <c r="C2082" s="3" t="s">
        <v>2248</v>
      </c>
      <c r="D2082" s="3" t="s">
        <v>2180</v>
      </c>
      <c r="E2082" s="3" t="str">
        <v>Pregny-Chambésy</v>
      </c>
      <c r="G2082" s="18">
        <v>6661</v>
      </c>
      <c r="H2082" s="18" t="s">
        <v>4556</v>
      </c>
    </row>
    <row r="2083" spans="1:8" x14ac:dyDescent="0.2">
      <c r="A2083" s="3">
        <v>7155</v>
      </c>
      <c r="B2083" s="3" t="s">
        <v>2257</v>
      </c>
      <c r="C2083" s="3" t="s">
        <v>2248</v>
      </c>
      <c r="D2083" s="3" t="s">
        <v>2180</v>
      </c>
      <c r="E2083" s="3" t="str">
        <v>Presinge</v>
      </c>
      <c r="G2083" s="18">
        <v>6662</v>
      </c>
      <c r="H2083" s="18" t="s">
        <v>4556</v>
      </c>
    </row>
    <row r="2084" spans="1:8" x14ac:dyDescent="0.2">
      <c r="A2084" s="3">
        <v>7155</v>
      </c>
      <c r="B2084" s="3" t="s">
        <v>2257</v>
      </c>
      <c r="C2084" s="3" t="s">
        <v>2248</v>
      </c>
      <c r="D2084" s="3" t="s">
        <v>2180</v>
      </c>
      <c r="E2084" s="3" t="str">
        <v>Puplinge</v>
      </c>
      <c r="G2084" s="18">
        <v>6663</v>
      </c>
      <c r="H2084" s="18" t="s">
        <v>4556</v>
      </c>
    </row>
    <row r="2085" spans="1:8" x14ac:dyDescent="0.2">
      <c r="A2085" s="3">
        <v>7156</v>
      </c>
      <c r="B2085" s="3" t="s">
        <v>2258</v>
      </c>
      <c r="C2085" s="3" t="s">
        <v>2248</v>
      </c>
      <c r="D2085" s="3" t="s">
        <v>2180</v>
      </c>
      <c r="E2085" s="3" t="str">
        <v>Russin</v>
      </c>
      <c r="G2085" s="18">
        <v>6664</v>
      </c>
      <c r="H2085" s="18" t="s">
        <v>4556</v>
      </c>
    </row>
    <row r="2086" spans="1:8" x14ac:dyDescent="0.2">
      <c r="A2086" s="3">
        <v>7156</v>
      </c>
      <c r="B2086" s="3" t="s">
        <v>2259</v>
      </c>
      <c r="C2086" s="3" t="s">
        <v>2248</v>
      </c>
      <c r="D2086" s="3" t="s">
        <v>2180</v>
      </c>
      <c r="E2086" s="3" t="str">
        <v>Satigny</v>
      </c>
      <c r="G2086" s="18">
        <v>6670</v>
      </c>
      <c r="H2086" s="18" t="s">
        <v>4556</v>
      </c>
    </row>
    <row r="2087" spans="1:8" x14ac:dyDescent="0.2">
      <c r="A2087" s="3">
        <v>7157</v>
      </c>
      <c r="B2087" s="3" t="s">
        <v>2260</v>
      </c>
      <c r="C2087" s="3" t="s">
        <v>2248</v>
      </c>
      <c r="D2087" s="3" t="s">
        <v>2180</v>
      </c>
      <c r="E2087" s="3" t="str">
        <v>Soral</v>
      </c>
      <c r="G2087" s="18">
        <v>6672</v>
      </c>
      <c r="H2087" s="18" t="s">
        <v>4556</v>
      </c>
    </row>
    <row r="2088" spans="1:8" x14ac:dyDescent="0.2">
      <c r="A2088" s="3">
        <v>7413</v>
      </c>
      <c r="B2088" s="3" t="s">
        <v>2261</v>
      </c>
      <c r="C2088" s="3" t="s">
        <v>2262</v>
      </c>
      <c r="D2088" s="3" t="s">
        <v>2180</v>
      </c>
      <c r="E2088" s="3" t="str">
        <v>Thônex</v>
      </c>
      <c r="G2088" s="18">
        <v>6673</v>
      </c>
      <c r="H2088" s="18" t="s">
        <v>4556</v>
      </c>
    </row>
    <row r="2089" spans="1:8" x14ac:dyDescent="0.2">
      <c r="A2089" s="3">
        <v>7414</v>
      </c>
      <c r="B2089" s="3" t="s">
        <v>2262</v>
      </c>
      <c r="C2089" s="3" t="s">
        <v>2262</v>
      </c>
      <c r="D2089" s="3" t="s">
        <v>2180</v>
      </c>
      <c r="E2089" s="3" t="str">
        <v>Troinex</v>
      </c>
      <c r="G2089" s="18">
        <v>6674</v>
      </c>
      <c r="H2089" s="18" t="s">
        <v>4556</v>
      </c>
    </row>
    <row r="2090" spans="1:8" x14ac:dyDescent="0.2">
      <c r="A2090" s="3">
        <v>7405</v>
      </c>
      <c r="B2090" s="3" t="s">
        <v>2263</v>
      </c>
      <c r="C2090" s="3" t="s">
        <v>2263</v>
      </c>
      <c r="D2090" s="3" t="s">
        <v>2180</v>
      </c>
      <c r="E2090" s="3" t="str">
        <v>Vandoeuvres</v>
      </c>
      <c r="G2090" s="18">
        <v>6675</v>
      </c>
      <c r="H2090" s="18" t="s">
        <v>4556</v>
      </c>
    </row>
    <row r="2091" spans="1:8" x14ac:dyDescent="0.2">
      <c r="A2091" s="3">
        <v>7412</v>
      </c>
      <c r="B2091" s="3" t="s">
        <v>2264</v>
      </c>
      <c r="C2091" s="3" t="s">
        <v>2264</v>
      </c>
      <c r="D2091" s="3" t="s">
        <v>2180</v>
      </c>
      <c r="E2091" s="3" t="str">
        <v>Vernier</v>
      </c>
      <c r="G2091" s="18">
        <v>6676</v>
      </c>
      <c r="H2091" s="18" t="s">
        <v>4556</v>
      </c>
    </row>
    <row r="2092" spans="1:8" x14ac:dyDescent="0.2">
      <c r="A2092" s="3">
        <v>7411</v>
      </c>
      <c r="B2092" s="3" t="s">
        <v>2265</v>
      </c>
      <c r="C2092" s="3" t="s">
        <v>2265</v>
      </c>
      <c r="D2092" s="3" t="s">
        <v>2180</v>
      </c>
      <c r="E2092" s="3" t="str">
        <v>Versoix</v>
      </c>
      <c r="G2092" s="18">
        <v>6677</v>
      </c>
      <c r="H2092" s="18" t="s">
        <v>4556</v>
      </c>
    </row>
    <row r="2093" spans="1:8" x14ac:dyDescent="0.2">
      <c r="A2093" s="3">
        <v>7408</v>
      </c>
      <c r="B2093" s="3" t="s">
        <v>2266</v>
      </c>
      <c r="C2093" s="3" t="s">
        <v>2266</v>
      </c>
      <c r="D2093" s="3" t="s">
        <v>2180</v>
      </c>
      <c r="E2093" s="3" t="str">
        <v>Veyrier</v>
      </c>
      <c r="G2093" s="18">
        <v>6678</v>
      </c>
      <c r="H2093" s="18" t="s">
        <v>4556</v>
      </c>
    </row>
    <row r="2094" spans="1:8" x14ac:dyDescent="0.2">
      <c r="A2094" s="3">
        <v>7421</v>
      </c>
      <c r="B2094" s="3" t="s">
        <v>2267</v>
      </c>
      <c r="C2094" s="3" t="s">
        <v>2266</v>
      </c>
      <c r="D2094" s="3" t="s">
        <v>2180</v>
      </c>
      <c r="E2094" s="3" t="str">
        <v>Boécourt</v>
      </c>
      <c r="G2094" s="18">
        <v>6682</v>
      </c>
      <c r="H2094" s="18" t="s">
        <v>4556</v>
      </c>
    </row>
    <row r="2095" spans="1:8" x14ac:dyDescent="0.2">
      <c r="A2095" s="3">
        <v>7422</v>
      </c>
      <c r="B2095" s="3" t="s">
        <v>2268</v>
      </c>
      <c r="C2095" s="3" t="s">
        <v>2266</v>
      </c>
      <c r="D2095" s="3" t="s">
        <v>2180</v>
      </c>
      <c r="E2095" s="3" t="str">
        <v>Bourrignon</v>
      </c>
      <c r="G2095" s="18">
        <v>6683</v>
      </c>
      <c r="H2095" s="18" t="s">
        <v>4547</v>
      </c>
    </row>
    <row r="2096" spans="1:8" x14ac:dyDescent="0.2">
      <c r="A2096" s="3">
        <v>7423</v>
      </c>
      <c r="B2096" s="3" t="s">
        <v>2269</v>
      </c>
      <c r="C2096" s="3" t="s">
        <v>2266</v>
      </c>
      <c r="D2096" s="3" t="s">
        <v>2180</v>
      </c>
      <c r="E2096" s="3" t="str">
        <v>Châtillon (JU)</v>
      </c>
      <c r="G2096" s="18">
        <v>6684</v>
      </c>
      <c r="H2096" s="18" t="s">
        <v>4547</v>
      </c>
    </row>
    <row r="2097" spans="1:8" x14ac:dyDescent="0.2">
      <c r="A2097" s="3">
        <v>7423</v>
      </c>
      <c r="B2097" s="3" t="s">
        <v>2270</v>
      </c>
      <c r="C2097" s="3" t="s">
        <v>2266</v>
      </c>
      <c r="D2097" s="3" t="s">
        <v>2180</v>
      </c>
      <c r="E2097" s="3" t="str">
        <v>Courchapoix</v>
      </c>
      <c r="G2097" s="18">
        <v>6685</v>
      </c>
      <c r="H2097" s="18" t="s">
        <v>4547</v>
      </c>
    </row>
    <row r="2098" spans="1:8" x14ac:dyDescent="0.2">
      <c r="A2098" s="3">
        <v>7424</v>
      </c>
      <c r="B2098" s="3" t="s">
        <v>2271</v>
      </c>
      <c r="C2098" s="3" t="s">
        <v>2266</v>
      </c>
      <c r="D2098" s="3" t="s">
        <v>2180</v>
      </c>
      <c r="E2098" s="3" t="str">
        <v>Courrendlin</v>
      </c>
      <c r="G2098" s="18">
        <v>6690</v>
      </c>
      <c r="H2098" s="18" t="s">
        <v>4556</v>
      </c>
    </row>
    <row r="2099" spans="1:8" x14ac:dyDescent="0.2">
      <c r="A2099" s="3">
        <v>7424</v>
      </c>
      <c r="B2099" s="3" t="s">
        <v>2272</v>
      </c>
      <c r="C2099" s="3" t="s">
        <v>2266</v>
      </c>
      <c r="D2099" s="3" t="s">
        <v>2180</v>
      </c>
      <c r="E2099" s="3" t="str">
        <v>Courroux</v>
      </c>
      <c r="G2099" s="18">
        <v>6692</v>
      </c>
      <c r="H2099" s="18" t="s">
        <v>4556</v>
      </c>
    </row>
    <row r="2100" spans="1:8" x14ac:dyDescent="0.2">
      <c r="A2100" s="3">
        <v>7426</v>
      </c>
      <c r="B2100" s="3" t="s">
        <v>2273</v>
      </c>
      <c r="C2100" s="3" t="s">
        <v>2273</v>
      </c>
      <c r="D2100" s="3" t="s">
        <v>2180</v>
      </c>
      <c r="E2100" s="3" t="str">
        <v>Courtételle</v>
      </c>
      <c r="G2100" s="18">
        <v>6693</v>
      </c>
      <c r="H2100" s="18" t="s">
        <v>4556</v>
      </c>
    </row>
    <row r="2101" spans="1:8" x14ac:dyDescent="0.2">
      <c r="A2101" s="3">
        <v>7426</v>
      </c>
      <c r="B2101" s="3" t="s">
        <v>2273</v>
      </c>
      <c r="C2101" s="3" t="s">
        <v>2273</v>
      </c>
      <c r="D2101" s="3" t="s">
        <v>2180</v>
      </c>
      <c r="E2101" s="3" t="str">
        <v>Delémont</v>
      </c>
      <c r="G2101" s="18">
        <v>6694</v>
      </c>
      <c r="H2101" s="18" t="s">
        <v>4547</v>
      </c>
    </row>
    <row r="2102" spans="1:8" x14ac:dyDescent="0.2">
      <c r="A2102" s="3">
        <v>7425</v>
      </c>
      <c r="B2102" s="3" t="s">
        <v>2274</v>
      </c>
      <c r="C2102" s="3" t="s">
        <v>2274</v>
      </c>
      <c r="D2102" s="3" t="s">
        <v>2180</v>
      </c>
      <c r="E2102" s="3" t="str">
        <v>Develier</v>
      </c>
      <c r="G2102" s="18">
        <v>6695</v>
      </c>
      <c r="H2102" s="18" t="s">
        <v>4547</v>
      </c>
    </row>
    <row r="2103" spans="1:8" x14ac:dyDescent="0.2">
      <c r="A2103" s="3">
        <v>7430</v>
      </c>
      <c r="B2103" s="3" t="s">
        <v>2275</v>
      </c>
      <c r="C2103" s="3" t="s">
        <v>2275</v>
      </c>
      <c r="D2103" s="3" t="s">
        <v>2180</v>
      </c>
      <c r="E2103" s="3" t="str">
        <v>Ederswiler</v>
      </c>
      <c r="G2103" s="18">
        <v>6696</v>
      </c>
      <c r="H2103" s="18" t="s">
        <v>4547</v>
      </c>
    </row>
    <row r="2104" spans="1:8" x14ac:dyDescent="0.2">
      <c r="A2104" s="3">
        <v>7431</v>
      </c>
      <c r="B2104" s="3" t="s">
        <v>2276</v>
      </c>
      <c r="C2104" s="3" t="s">
        <v>2275</v>
      </c>
      <c r="D2104" s="3" t="s">
        <v>2180</v>
      </c>
      <c r="E2104" s="3" t="str">
        <v>Mervelier</v>
      </c>
      <c r="G2104" s="18">
        <v>6702</v>
      </c>
      <c r="H2104" s="18" t="s">
        <v>4554</v>
      </c>
    </row>
    <row r="2105" spans="1:8" x14ac:dyDescent="0.2">
      <c r="A2105" s="3">
        <v>7431</v>
      </c>
      <c r="B2105" s="3" t="s">
        <v>2277</v>
      </c>
      <c r="C2105" s="3" t="s">
        <v>2275</v>
      </c>
      <c r="D2105" s="3" t="s">
        <v>2180</v>
      </c>
      <c r="E2105" s="3" t="str">
        <v>Mettembert</v>
      </c>
      <c r="G2105" s="18">
        <v>6703</v>
      </c>
      <c r="H2105" s="18" t="s">
        <v>4554</v>
      </c>
    </row>
    <row r="2106" spans="1:8" x14ac:dyDescent="0.2">
      <c r="A2106" s="3">
        <v>7428</v>
      </c>
      <c r="B2106" s="3" t="s">
        <v>2278</v>
      </c>
      <c r="C2106" s="3" t="s">
        <v>2278</v>
      </c>
      <c r="D2106" s="3" t="s">
        <v>2180</v>
      </c>
      <c r="E2106" s="3" t="str">
        <v>Movelier</v>
      </c>
      <c r="G2106" s="18">
        <v>6705</v>
      </c>
      <c r="H2106" s="18" t="s">
        <v>4554</v>
      </c>
    </row>
    <row r="2107" spans="1:8" x14ac:dyDescent="0.2">
      <c r="A2107" s="3">
        <v>7427</v>
      </c>
      <c r="B2107" s="3" t="s">
        <v>2279</v>
      </c>
      <c r="C2107" s="3" t="s">
        <v>2279</v>
      </c>
      <c r="D2107" s="3" t="s">
        <v>2180</v>
      </c>
      <c r="E2107" s="3" t="str">
        <v>Pleigne</v>
      </c>
      <c r="G2107" s="18">
        <v>6707</v>
      </c>
      <c r="H2107" s="18" t="s">
        <v>4556</v>
      </c>
    </row>
    <row r="2108" spans="1:8" x14ac:dyDescent="0.2">
      <c r="A2108" s="3">
        <v>7104</v>
      </c>
      <c r="B2108" s="3" t="s">
        <v>2280</v>
      </c>
      <c r="C2108" s="3" t="s">
        <v>2281</v>
      </c>
      <c r="D2108" s="3" t="s">
        <v>2180</v>
      </c>
      <c r="E2108" s="3" t="str">
        <v>Rossemaison</v>
      </c>
      <c r="G2108" s="18">
        <v>6710</v>
      </c>
      <c r="H2108" s="18" t="s">
        <v>4556</v>
      </c>
    </row>
    <row r="2109" spans="1:8" x14ac:dyDescent="0.2">
      <c r="A2109" s="3">
        <v>7106</v>
      </c>
      <c r="B2109" s="3" t="s">
        <v>2282</v>
      </c>
      <c r="C2109" s="3" t="s">
        <v>2281</v>
      </c>
      <c r="D2109" s="3" t="s">
        <v>2180</v>
      </c>
      <c r="E2109" s="3" t="str">
        <v>Saulcy</v>
      </c>
      <c r="G2109" s="18">
        <v>6713</v>
      </c>
      <c r="H2109" s="18" t="s">
        <v>4556</v>
      </c>
    </row>
    <row r="2110" spans="1:8" x14ac:dyDescent="0.2">
      <c r="A2110" s="3">
        <v>7107</v>
      </c>
      <c r="B2110" s="3" t="s">
        <v>2283</v>
      </c>
      <c r="C2110" s="3" t="s">
        <v>2281</v>
      </c>
      <c r="D2110" s="3" t="s">
        <v>2180</v>
      </c>
      <c r="E2110" s="3" t="str">
        <v>Soyhières</v>
      </c>
      <c r="G2110" s="18">
        <v>6714</v>
      </c>
      <c r="H2110" s="18" t="s">
        <v>4556</v>
      </c>
    </row>
    <row r="2111" spans="1:8" x14ac:dyDescent="0.2">
      <c r="A2111" s="3">
        <v>7109</v>
      </c>
      <c r="B2111" s="3" t="s">
        <v>2284</v>
      </c>
      <c r="C2111" s="3" t="s">
        <v>2281</v>
      </c>
      <c r="D2111" s="3" t="s">
        <v>2180</v>
      </c>
      <c r="E2111" s="3" t="str">
        <v>Haute-Sorne</v>
      </c>
      <c r="G2111" s="18">
        <v>6715</v>
      </c>
      <c r="H2111" s="18" t="s">
        <v>4554</v>
      </c>
    </row>
    <row r="2112" spans="1:8" x14ac:dyDescent="0.2">
      <c r="A2112" s="3">
        <v>7122</v>
      </c>
      <c r="B2112" s="3" t="s">
        <v>2285</v>
      </c>
      <c r="C2112" s="3" t="s">
        <v>2281</v>
      </c>
      <c r="D2112" s="3" t="s">
        <v>2180</v>
      </c>
      <c r="E2112" s="3" t="str">
        <v>Val Terbi</v>
      </c>
      <c r="G2112" s="18">
        <v>6716</v>
      </c>
      <c r="H2112" s="18" t="s">
        <v>4554</v>
      </c>
    </row>
    <row r="2113" spans="1:8" x14ac:dyDescent="0.2">
      <c r="A2113" s="3">
        <v>7404</v>
      </c>
      <c r="B2113" s="3" t="s">
        <v>2286</v>
      </c>
      <c r="C2113" s="3" t="s">
        <v>2287</v>
      </c>
      <c r="D2113" s="3" t="s">
        <v>2180</v>
      </c>
      <c r="E2113" s="3" t="str">
        <v>Le Bémont (JU)</v>
      </c>
      <c r="G2113" s="18">
        <v>6717</v>
      </c>
      <c r="H2113" s="18" t="s">
        <v>4547</v>
      </c>
    </row>
    <row r="2114" spans="1:8" x14ac:dyDescent="0.2">
      <c r="A2114" s="3">
        <v>7407</v>
      </c>
      <c r="B2114" s="3" t="s">
        <v>2288</v>
      </c>
      <c r="C2114" s="3" t="s">
        <v>2287</v>
      </c>
      <c r="D2114" s="3" t="s">
        <v>2180</v>
      </c>
      <c r="E2114" s="3" t="str">
        <v>Les Bois</v>
      </c>
      <c r="G2114" s="18">
        <v>6718</v>
      </c>
      <c r="H2114" s="18" t="s">
        <v>4547</v>
      </c>
    </row>
    <row r="2115" spans="1:8" x14ac:dyDescent="0.2">
      <c r="A2115" s="3">
        <v>7415</v>
      </c>
      <c r="B2115" s="3" t="s">
        <v>2289</v>
      </c>
      <c r="C2115" s="3" t="s">
        <v>2287</v>
      </c>
      <c r="D2115" s="3" t="s">
        <v>2180</v>
      </c>
      <c r="E2115" s="3" t="str">
        <v>Les Breuleux</v>
      </c>
      <c r="G2115" s="18">
        <v>6719</v>
      </c>
      <c r="H2115" s="18" t="s">
        <v>4547</v>
      </c>
    </row>
    <row r="2116" spans="1:8" x14ac:dyDescent="0.2">
      <c r="A2116" s="3">
        <v>7415</v>
      </c>
      <c r="B2116" s="3" t="s">
        <v>2290</v>
      </c>
      <c r="C2116" s="3" t="s">
        <v>2287</v>
      </c>
      <c r="D2116" s="3" t="s">
        <v>2180</v>
      </c>
      <c r="E2116" s="3" t="str">
        <v>La Chaux-des-Breuleux</v>
      </c>
      <c r="G2116" s="18">
        <v>6720</v>
      </c>
      <c r="H2116" s="18" t="s">
        <v>4557</v>
      </c>
    </row>
    <row r="2117" spans="1:8" x14ac:dyDescent="0.2">
      <c r="A2117" s="3">
        <v>7416</v>
      </c>
      <c r="B2117" s="3" t="s">
        <v>2291</v>
      </c>
      <c r="C2117" s="3" t="s">
        <v>2287</v>
      </c>
      <c r="D2117" s="3" t="s">
        <v>2180</v>
      </c>
      <c r="E2117" s="3" t="str">
        <v>Les Enfers</v>
      </c>
      <c r="G2117" s="18">
        <v>6721</v>
      </c>
      <c r="H2117" s="18" t="s">
        <v>4554</v>
      </c>
    </row>
    <row r="2118" spans="1:8" x14ac:dyDescent="0.2">
      <c r="A2118" s="3">
        <v>7417</v>
      </c>
      <c r="B2118" s="3" t="s">
        <v>2292</v>
      </c>
      <c r="C2118" s="3" t="s">
        <v>2287</v>
      </c>
      <c r="D2118" s="3" t="s">
        <v>2180</v>
      </c>
      <c r="E2118" s="3" t="str">
        <v>Les Genevez (JU)</v>
      </c>
      <c r="G2118" s="18">
        <v>6722</v>
      </c>
      <c r="H2118" s="18" t="s">
        <v>4554</v>
      </c>
    </row>
    <row r="2119" spans="1:8" x14ac:dyDescent="0.2">
      <c r="A2119" s="3">
        <v>7418</v>
      </c>
      <c r="B2119" s="3" t="s">
        <v>2293</v>
      </c>
      <c r="C2119" s="3" t="s">
        <v>2287</v>
      </c>
      <c r="D2119" s="3" t="s">
        <v>2180</v>
      </c>
      <c r="E2119" s="3" t="str">
        <v>Lajoux (JU)</v>
      </c>
      <c r="G2119" s="18">
        <v>6723</v>
      </c>
      <c r="H2119" s="18" t="s">
        <v>4554</v>
      </c>
    </row>
    <row r="2120" spans="1:8" x14ac:dyDescent="0.2">
      <c r="A2120" s="3">
        <v>7419</v>
      </c>
      <c r="B2120" s="3" t="s">
        <v>2294</v>
      </c>
      <c r="C2120" s="3" t="s">
        <v>2287</v>
      </c>
      <c r="D2120" s="3" t="s">
        <v>2180</v>
      </c>
      <c r="E2120" s="3" t="str">
        <v>Montfaucon</v>
      </c>
      <c r="G2120" s="18">
        <v>6724</v>
      </c>
      <c r="H2120" s="18" t="s">
        <v>4547</v>
      </c>
    </row>
    <row r="2121" spans="1:8" x14ac:dyDescent="0.2">
      <c r="A2121" s="3">
        <v>7447</v>
      </c>
      <c r="B2121" s="3" t="s">
        <v>2295</v>
      </c>
      <c r="C2121" s="3" t="s">
        <v>2295</v>
      </c>
      <c r="D2121" s="3" t="s">
        <v>2180</v>
      </c>
      <c r="E2121" s="3" t="str">
        <v>Muriaux</v>
      </c>
      <c r="G2121" s="18">
        <v>6742</v>
      </c>
      <c r="H2121" s="18" t="s">
        <v>4556</v>
      </c>
    </row>
    <row r="2122" spans="1:8" x14ac:dyDescent="0.2">
      <c r="A2122" s="3">
        <v>7448</v>
      </c>
      <c r="B2122" s="3" t="s">
        <v>2296</v>
      </c>
      <c r="C2122" s="3" t="s">
        <v>2295</v>
      </c>
      <c r="D2122" s="3" t="s">
        <v>2180</v>
      </c>
      <c r="E2122" s="3" t="str">
        <v>Le Noirmont</v>
      </c>
      <c r="G2122" s="18">
        <v>6743</v>
      </c>
      <c r="H2122" s="18" t="s">
        <v>4556</v>
      </c>
    </row>
    <row r="2123" spans="1:8" x14ac:dyDescent="0.2">
      <c r="A2123" s="3">
        <v>7434</v>
      </c>
      <c r="B2123" s="3" t="s">
        <v>2297</v>
      </c>
      <c r="C2123" s="3" t="s">
        <v>2297</v>
      </c>
      <c r="D2123" s="3" t="s">
        <v>2180</v>
      </c>
      <c r="E2123" s="3" t="str">
        <v>Saignelégier</v>
      </c>
      <c r="G2123" s="18">
        <v>6744</v>
      </c>
      <c r="H2123" s="18" t="s">
        <v>4556</v>
      </c>
    </row>
    <row r="2124" spans="1:8" x14ac:dyDescent="0.2">
      <c r="A2124" s="3">
        <v>7440</v>
      </c>
      <c r="B2124" s="3" t="s">
        <v>2298</v>
      </c>
      <c r="C2124" s="3" t="s">
        <v>2298</v>
      </c>
      <c r="D2124" s="3" t="s">
        <v>2180</v>
      </c>
      <c r="E2124" s="3" t="str">
        <v>Saint-Brais</v>
      </c>
      <c r="G2124" s="18">
        <v>6745</v>
      </c>
      <c r="H2124" s="18" t="s">
        <v>4556</v>
      </c>
    </row>
    <row r="2125" spans="1:8" x14ac:dyDescent="0.2">
      <c r="A2125" s="3">
        <v>7442</v>
      </c>
      <c r="B2125" s="3" t="s">
        <v>2299</v>
      </c>
      <c r="C2125" s="3" t="s">
        <v>2298</v>
      </c>
      <c r="D2125" s="3" t="s">
        <v>2180</v>
      </c>
      <c r="E2125" s="3" t="str">
        <v>Soubey</v>
      </c>
      <c r="G2125" s="18">
        <v>6746</v>
      </c>
      <c r="H2125" s="18" t="s">
        <v>4547</v>
      </c>
    </row>
    <row r="2126" spans="1:8" x14ac:dyDescent="0.2">
      <c r="A2126" s="3">
        <v>7443</v>
      </c>
      <c r="B2126" s="3" t="s">
        <v>2300</v>
      </c>
      <c r="C2126" s="3" t="s">
        <v>2298</v>
      </c>
      <c r="D2126" s="3" t="s">
        <v>2180</v>
      </c>
      <c r="E2126" s="3" t="str">
        <v>Alle</v>
      </c>
      <c r="G2126" s="18">
        <v>6747</v>
      </c>
      <c r="H2126" s="18" t="s">
        <v>4547</v>
      </c>
    </row>
    <row r="2127" spans="1:8" x14ac:dyDescent="0.2">
      <c r="A2127" s="3">
        <v>7430</v>
      </c>
      <c r="B2127" s="3" t="s">
        <v>2301</v>
      </c>
      <c r="C2127" s="3" t="s">
        <v>2301</v>
      </c>
      <c r="D2127" s="3" t="s">
        <v>2180</v>
      </c>
      <c r="E2127" s="3" t="str">
        <v>Beurnevésin</v>
      </c>
      <c r="G2127" s="18">
        <v>6748</v>
      </c>
      <c r="H2127" s="18" t="s">
        <v>4547</v>
      </c>
    </row>
    <row r="2128" spans="1:8" x14ac:dyDescent="0.2">
      <c r="A2128" s="3">
        <v>7432</v>
      </c>
      <c r="B2128" s="3" t="s">
        <v>2302</v>
      </c>
      <c r="C2128" s="3" t="s">
        <v>2303</v>
      </c>
      <c r="D2128" s="3" t="s">
        <v>2180</v>
      </c>
      <c r="E2128" s="3" t="str">
        <v>Boncourt</v>
      </c>
      <c r="G2128" s="18">
        <v>6749</v>
      </c>
      <c r="H2128" s="18" t="s">
        <v>4547</v>
      </c>
    </row>
    <row r="2129" spans="1:8" x14ac:dyDescent="0.2">
      <c r="A2129" s="3">
        <v>7444</v>
      </c>
      <c r="B2129" s="3" t="s">
        <v>2304</v>
      </c>
      <c r="C2129" s="3" t="s">
        <v>2305</v>
      </c>
      <c r="D2129" s="3" t="s">
        <v>2180</v>
      </c>
      <c r="E2129" s="3" t="str">
        <v>Bonfol</v>
      </c>
      <c r="G2129" s="18">
        <v>6760</v>
      </c>
      <c r="H2129" s="18" t="s">
        <v>4547</v>
      </c>
    </row>
    <row r="2130" spans="1:8" x14ac:dyDescent="0.2">
      <c r="A2130" s="3">
        <v>7445</v>
      </c>
      <c r="B2130" s="3" t="s">
        <v>2306</v>
      </c>
      <c r="C2130" s="3" t="s">
        <v>2305</v>
      </c>
      <c r="D2130" s="3" t="s">
        <v>2180</v>
      </c>
      <c r="E2130" s="3" t="str">
        <v>Bure</v>
      </c>
      <c r="G2130" s="18">
        <v>6763</v>
      </c>
      <c r="H2130" s="18" t="s">
        <v>4547</v>
      </c>
    </row>
    <row r="2131" spans="1:8" x14ac:dyDescent="0.2">
      <c r="A2131" s="3">
        <v>7445</v>
      </c>
      <c r="B2131" s="3" t="s">
        <v>2306</v>
      </c>
      <c r="C2131" s="3" t="s">
        <v>2305</v>
      </c>
      <c r="D2131" s="3" t="s">
        <v>2180</v>
      </c>
      <c r="E2131" s="3" t="str">
        <v>Coeuve</v>
      </c>
      <c r="G2131" s="18">
        <v>6764</v>
      </c>
      <c r="H2131" s="18" t="s">
        <v>4547</v>
      </c>
    </row>
    <row r="2132" spans="1:8" x14ac:dyDescent="0.2">
      <c r="A2132" s="3">
        <v>7435</v>
      </c>
      <c r="B2132" s="3" t="s">
        <v>2307</v>
      </c>
      <c r="C2132" s="3" t="s">
        <v>2308</v>
      </c>
      <c r="D2132" s="3" t="s">
        <v>2180</v>
      </c>
      <c r="E2132" s="3" t="str">
        <v>Cornol</v>
      </c>
      <c r="G2132" s="18">
        <v>6772</v>
      </c>
      <c r="H2132" s="18" t="s">
        <v>4547</v>
      </c>
    </row>
    <row r="2133" spans="1:8" x14ac:dyDescent="0.2">
      <c r="A2133" s="3">
        <v>7436</v>
      </c>
      <c r="B2133" s="3" t="s">
        <v>2309</v>
      </c>
      <c r="C2133" s="3" t="s">
        <v>2308</v>
      </c>
      <c r="D2133" s="3" t="s">
        <v>2180</v>
      </c>
      <c r="E2133" s="3" t="str">
        <v>Courchavon</v>
      </c>
      <c r="G2133" s="18">
        <v>6773</v>
      </c>
      <c r="H2133" s="18" t="s">
        <v>4547</v>
      </c>
    </row>
    <row r="2134" spans="1:8" x14ac:dyDescent="0.2">
      <c r="A2134" s="3">
        <v>7437</v>
      </c>
      <c r="B2134" s="3" t="s">
        <v>2310</v>
      </c>
      <c r="C2134" s="3" t="s">
        <v>2308</v>
      </c>
      <c r="D2134" s="3" t="s">
        <v>2180</v>
      </c>
      <c r="E2134" s="3" t="str">
        <v>Courgenay</v>
      </c>
      <c r="G2134" s="18">
        <v>6774</v>
      </c>
      <c r="H2134" s="18" t="s">
        <v>4547</v>
      </c>
    </row>
    <row r="2135" spans="1:8" x14ac:dyDescent="0.2">
      <c r="A2135" s="3">
        <v>7438</v>
      </c>
      <c r="B2135" s="3" t="s">
        <v>2311</v>
      </c>
      <c r="C2135" s="3" t="s">
        <v>2308</v>
      </c>
      <c r="D2135" s="3" t="s">
        <v>2180</v>
      </c>
      <c r="E2135" s="3" t="str">
        <v>Courtedoux</v>
      </c>
      <c r="G2135" s="18">
        <v>6775</v>
      </c>
      <c r="H2135" s="18" t="s">
        <v>4547</v>
      </c>
    </row>
    <row r="2136" spans="1:8" x14ac:dyDescent="0.2">
      <c r="A2136" s="3">
        <v>7433</v>
      </c>
      <c r="B2136" s="3" t="s">
        <v>2312</v>
      </c>
      <c r="C2136" s="3" t="s">
        <v>2313</v>
      </c>
      <c r="D2136" s="3" t="s">
        <v>2180</v>
      </c>
      <c r="E2136" s="3" t="str">
        <v>Damphreux</v>
      </c>
      <c r="G2136" s="18">
        <v>6776</v>
      </c>
      <c r="H2136" s="18" t="s">
        <v>4547</v>
      </c>
    </row>
    <row r="2137" spans="1:8" x14ac:dyDescent="0.2">
      <c r="A2137" s="3">
        <v>7433</v>
      </c>
      <c r="B2137" s="3" t="s">
        <v>2314</v>
      </c>
      <c r="C2137" s="3" t="s">
        <v>2313</v>
      </c>
      <c r="D2137" s="3" t="s">
        <v>2180</v>
      </c>
      <c r="E2137" s="3" t="str">
        <v>Fahy</v>
      </c>
      <c r="G2137" s="18">
        <v>6777</v>
      </c>
      <c r="H2137" s="18" t="s">
        <v>4547</v>
      </c>
    </row>
    <row r="2138" spans="1:8" x14ac:dyDescent="0.2">
      <c r="A2138" s="3">
        <v>7433</v>
      </c>
      <c r="B2138" s="3" t="s">
        <v>2315</v>
      </c>
      <c r="C2138" s="3" t="s">
        <v>2313</v>
      </c>
      <c r="D2138" s="3" t="s">
        <v>2180</v>
      </c>
      <c r="E2138" s="3" t="str">
        <v>Fontenais</v>
      </c>
      <c r="G2138" s="18">
        <v>6780</v>
      </c>
      <c r="H2138" s="18" t="s">
        <v>4547</v>
      </c>
    </row>
    <row r="2139" spans="1:8" x14ac:dyDescent="0.2">
      <c r="A2139" s="3">
        <v>7433</v>
      </c>
      <c r="B2139" s="3" t="s">
        <v>2316</v>
      </c>
      <c r="C2139" s="3" t="s">
        <v>2313</v>
      </c>
      <c r="D2139" s="3" t="s">
        <v>2180</v>
      </c>
      <c r="E2139" s="3" t="str">
        <v>Grandfontaine</v>
      </c>
      <c r="G2139" s="18">
        <v>6781</v>
      </c>
      <c r="H2139" s="18" t="s">
        <v>4547</v>
      </c>
    </row>
    <row r="2140" spans="1:8" x14ac:dyDescent="0.2">
      <c r="A2140" s="3">
        <v>7402</v>
      </c>
      <c r="B2140" s="3" t="s">
        <v>2317</v>
      </c>
      <c r="C2140" s="3" t="s">
        <v>2317</v>
      </c>
      <c r="D2140" s="3" t="s">
        <v>2180</v>
      </c>
      <c r="E2140" s="3" t="str">
        <v>Lugnez</v>
      </c>
      <c r="G2140" s="18">
        <v>6802</v>
      </c>
      <c r="H2140" s="18" t="s">
        <v>4554</v>
      </c>
    </row>
    <row r="2141" spans="1:8" x14ac:dyDescent="0.2">
      <c r="A2141" s="3">
        <v>7013</v>
      </c>
      <c r="B2141" s="3" t="s">
        <v>2318</v>
      </c>
      <c r="C2141" s="3" t="s">
        <v>2318</v>
      </c>
      <c r="D2141" s="3" t="s">
        <v>2180</v>
      </c>
      <c r="E2141" s="3" t="str">
        <v>Porrentruy</v>
      </c>
      <c r="G2141" s="18">
        <v>6803</v>
      </c>
      <c r="H2141" s="18" t="s">
        <v>4554</v>
      </c>
    </row>
    <row r="2142" spans="1:8" x14ac:dyDescent="0.2">
      <c r="A2142" s="3">
        <v>7403</v>
      </c>
      <c r="B2142" s="3" t="s">
        <v>2319</v>
      </c>
      <c r="C2142" s="3" t="s">
        <v>2319</v>
      </c>
      <c r="D2142" s="3" t="s">
        <v>2180</v>
      </c>
      <c r="E2142" s="3" t="str">
        <v>Vendlincourt</v>
      </c>
      <c r="G2142" s="18">
        <v>6804</v>
      </c>
      <c r="H2142" s="18" t="s">
        <v>4554</v>
      </c>
    </row>
    <row r="2143" spans="1:8" x14ac:dyDescent="0.2">
      <c r="A2143" s="3">
        <v>7012</v>
      </c>
      <c r="B2143" s="3" t="s">
        <v>2320</v>
      </c>
      <c r="C2143" s="3" t="s">
        <v>2320</v>
      </c>
      <c r="D2143" s="3" t="s">
        <v>2180</v>
      </c>
      <c r="E2143" s="3" t="str">
        <v>Basse-Allaine</v>
      </c>
      <c r="G2143" s="18">
        <v>6805</v>
      </c>
      <c r="H2143" s="18" t="s">
        <v>4558</v>
      </c>
    </row>
    <row r="2144" spans="1:8" x14ac:dyDescent="0.2">
      <c r="A2144" s="3">
        <v>7017</v>
      </c>
      <c r="B2144" s="3" t="s">
        <v>2321</v>
      </c>
      <c r="C2144" s="3" t="s">
        <v>2322</v>
      </c>
      <c r="D2144" s="3" t="s">
        <v>2180</v>
      </c>
      <c r="E2144" s="3" t="str">
        <v>Clos du Doubs</v>
      </c>
      <c r="G2144" s="18">
        <v>6806</v>
      </c>
      <c r="H2144" s="18" t="s">
        <v>4558</v>
      </c>
    </row>
    <row r="2145" spans="1:8" x14ac:dyDescent="0.2">
      <c r="A2145" s="3">
        <v>7018</v>
      </c>
      <c r="B2145" s="3" t="s">
        <v>2323</v>
      </c>
      <c r="C2145" s="3" t="s">
        <v>2322</v>
      </c>
      <c r="D2145" s="3" t="s">
        <v>2180</v>
      </c>
      <c r="E2145" s="3" t="str">
        <v>Haute-Ajoie</v>
      </c>
      <c r="G2145" s="18">
        <v>6807</v>
      </c>
      <c r="H2145" s="18" t="s">
        <v>4558</v>
      </c>
    </row>
    <row r="2146" spans="1:8" x14ac:dyDescent="0.2">
      <c r="A2146" s="3">
        <v>7019</v>
      </c>
      <c r="B2146" s="3" t="s">
        <v>2324</v>
      </c>
      <c r="C2146" s="3" t="s">
        <v>2322</v>
      </c>
      <c r="D2146" s="3" t="s">
        <v>2180</v>
      </c>
      <c r="E2146" s="3" t="str">
        <v>La Baroche</v>
      </c>
      <c r="G2146" s="18">
        <v>6808</v>
      </c>
      <c r="H2146" s="18" t="s">
        <v>4558</v>
      </c>
    </row>
    <row r="2147" spans="1:8" x14ac:dyDescent="0.2">
      <c r="A2147" s="3">
        <v>7015</v>
      </c>
      <c r="B2147" s="3" t="s">
        <v>2325</v>
      </c>
      <c r="C2147" s="3" t="s">
        <v>2325</v>
      </c>
      <c r="D2147" s="3" t="s">
        <v>2180</v>
      </c>
      <c r="E2147" s="3" t="str">
        <v>Vaduz</v>
      </c>
      <c r="G2147" s="18">
        <v>6809</v>
      </c>
      <c r="H2147" s="18" t="s">
        <v>4554</v>
      </c>
    </row>
    <row r="2148" spans="1:8" x14ac:dyDescent="0.2">
      <c r="A2148" s="3">
        <v>7014</v>
      </c>
      <c r="B2148" s="3" t="s">
        <v>2326</v>
      </c>
      <c r="C2148" s="3" t="s">
        <v>2326</v>
      </c>
      <c r="D2148" s="3" t="s">
        <v>2180</v>
      </c>
      <c r="G2148" s="18">
        <v>6810</v>
      </c>
      <c r="H2148" s="18" t="s">
        <v>4554</v>
      </c>
    </row>
    <row r="2149" spans="1:8" x14ac:dyDescent="0.2">
      <c r="A2149" s="3">
        <v>7016</v>
      </c>
      <c r="B2149" s="3" t="s">
        <v>2327</v>
      </c>
      <c r="C2149" s="3" t="s">
        <v>2326</v>
      </c>
      <c r="D2149" s="3" t="s">
        <v>2180</v>
      </c>
      <c r="G2149" s="18">
        <v>6814</v>
      </c>
      <c r="H2149" s="18" t="s">
        <v>4558</v>
      </c>
    </row>
    <row r="2150" spans="1:8" x14ac:dyDescent="0.2">
      <c r="A2150" s="3">
        <v>7527</v>
      </c>
      <c r="B2150" s="3" t="s">
        <v>2328</v>
      </c>
      <c r="C2150" s="3" t="s">
        <v>2329</v>
      </c>
      <c r="D2150" s="3" t="s">
        <v>2180</v>
      </c>
      <c r="G2150" s="18">
        <v>6815</v>
      </c>
      <c r="H2150" s="18" t="s">
        <v>4558</v>
      </c>
    </row>
    <row r="2151" spans="1:8" x14ac:dyDescent="0.2">
      <c r="A2151" s="3">
        <v>7530</v>
      </c>
      <c r="B2151" s="3" t="s">
        <v>2329</v>
      </c>
      <c r="C2151" s="3" t="s">
        <v>2329</v>
      </c>
      <c r="D2151" s="3" t="s">
        <v>2180</v>
      </c>
      <c r="G2151" s="18">
        <v>6816</v>
      </c>
      <c r="H2151" s="18" t="s">
        <v>4558</v>
      </c>
    </row>
    <row r="2152" spans="1:8" x14ac:dyDescent="0.2">
      <c r="A2152" s="3">
        <v>7542</v>
      </c>
      <c r="B2152" s="3" t="s">
        <v>2330</v>
      </c>
      <c r="C2152" s="3" t="s">
        <v>2329</v>
      </c>
      <c r="D2152" s="3" t="s">
        <v>2180</v>
      </c>
      <c r="G2152" s="18">
        <v>6817</v>
      </c>
      <c r="H2152" s="18" t="s">
        <v>4558</v>
      </c>
    </row>
    <row r="2153" spans="1:8" x14ac:dyDescent="0.2">
      <c r="A2153" s="3">
        <v>7543</v>
      </c>
      <c r="B2153" s="3" t="s">
        <v>2331</v>
      </c>
      <c r="C2153" s="3" t="s">
        <v>2329</v>
      </c>
      <c r="D2153" s="3" t="s">
        <v>2180</v>
      </c>
      <c r="G2153" s="18">
        <v>6818</v>
      </c>
      <c r="H2153" s="18" t="s">
        <v>4558</v>
      </c>
    </row>
    <row r="2154" spans="1:8" x14ac:dyDescent="0.2">
      <c r="A2154" s="3">
        <v>7562</v>
      </c>
      <c r="B2154" s="3" t="s">
        <v>2332</v>
      </c>
      <c r="C2154" s="3" t="s">
        <v>2333</v>
      </c>
      <c r="D2154" s="3" t="s">
        <v>2180</v>
      </c>
      <c r="G2154" s="18">
        <v>6821</v>
      </c>
      <c r="H2154" s="18" t="s">
        <v>4558</v>
      </c>
    </row>
    <row r="2155" spans="1:8" x14ac:dyDescent="0.2">
      <c r="A2155" s="3">
        <v>7563</v>
      </c>
      <c r="B2155" s="3" t="s">
        <v>2334</v>
      </c>
      <c r="C2155" s="3" t="s">
        <v>2333</v>
      </c>
      <c r="D2155" s="3" t="s">
        <v>2180</v>
      </c>
      <c r="G2155" s="18">
        <v>6822</v>
      </c>
      <c r="H2155" s="18" t="s">
        <v>4558</v>
      </c>
    </row>
    <row r="2156" spans="1:8" x14ac:dyDescent="0.2">
      <c r="A2156" s="3">
        <v>7545</v>
      </c>
      <c r="B2156" s="3" t="s">
        <v>2335</v>
      </c>
      <c r="C2156" s="3" t="s">
        <v>2336</v>
      </c>
      <c r="D2156" s="3" t="s">
        <v>2180</v>
      </c>
      <c r="G2156" s="18">
        <v>6823</v>
      </c>
      <c r="H2156" s="18" t="s">
        <v>4558</v>
      </c>
    </row>
    <row r="2157" spans="1:8" x14ac:dyDescent="0.2">
      <c r="A2157" s="3">
        <v>7546</v>
      </c>
      <c r="B2157" s="3" t="s">
        <v>2337</v>
      </c>
      <c r="C2157" s="3" t="s">
        <v>2336</v>
      </c>
      <c r="D2157" s="3" t="s">
        <v>2180</v>
      </c>
      <c r="G2157" s="18">
        <v>6825</v>
      </c>
      <c r="H2157" s="18" t="s">
        <v>4558</v>
      </c>
    </row>
    <row r="2158" spans="1:8" x14ac:dyDescent="0.2">
      <c r="A2158" s="3">
        <v>7550</v>
      </c>
      <c r="B2158" s="3" t="s">
        <v>2336</v>
      </c>
      <c r="C2158" s="3" t="s">
        <v>2336</v>
      </c>
      <c r="D2158" s="3" t="s">
        <v>2180</v>
      </c>
      <c r="G2158" s="18">
        <v>6826</v>
      </c>
      <c r="H2158" s="18" t="s">
        <v>4558</v>
      </c>
    </row>
    <row r="2159" spans="1:8" x14ac:dyDescent="0.2">
      <c r="A2159" s="3">
        <v>7551</v>
      </c>
      <c r="B2159" s="3" t="s">
        <v>2338</v>
      </c>
      <c r="C2159" s="3" t="s">
        <v>2336</v>
      </c>
      <c r="D2159" s="3" t="s">
        <v>2180</v>
      </c>
      <c r="G2159" s="18">
        <v>6827</v>
      </c>
      <c r="H2159" s="18" t="s">
        <v>4558</v>
      </c>
    </row>
    <row r="2160" spans="1:8" x14ac:dyDescent="0.2">
      <c r="A2160" s="3">
        <v>7552</v>
      </c>
      <c r="B2160" s="3" t="s">
        <v>2339</v>
      </c>
      <c r="C2160" s="3" t="s">
        <v>2336</v>
      </c>
      <c r="D2160" s="3" t="s">
        <v>2180</v>
      </c>
      <c r="G2160" s="18">
        <v>6828</v>
      </c>
      <c r="H2160" s="18" t="s">
        <v>4558</v>
      </c>
    </row>
    <row r="2161" spans="1:8" x14ac:dyDescent="0.2">
      <c r="A2161" s="3">
        <v>7553</v>
      </c>
      <c r="B2161" s="3" t="s">
        <v>2340</v>
      </c>
      <c r="C2161" s="3" t="s">
        <v>2336</v>
      </c>
      <c r="D2161" s="3" t="s">
        <v>2180</v>
      </c>
      <c r="G2161" s="18">
        <v>6830</v>
      </c>
      <c r="H2161" s="18" t="s">
        <v>4558</v>
      </c>
    </row>
    <row r="2162" spans="1:8" x14ac:dyDescent="0.2">
      <c r="A2162" s="3">
        <v>7554</v>
      </c>
      <c r="B2162" s="3" t="s">
        <v>2341</v>
      </c>
      <c r="C2162" s="3" t="s">
        <v>2336</v>
      </c>
      <c r="D2162" s="3" t="s">
        <v>2180</v>
      </c>
      <c r="G2162" s="18">
        <v>6832</v>
      </c>
      <c r="H2162" s="18" t="s">
        <v>4558</v>
      </c>
    </row>
    <row r="2163" spans="1:8" x14ac:dyDescent="0.2">
      <c r="A2163" s="3">
        <v>7556</v>
      </c>
      <c r="B2163" s="3" t="s">
        <v>2342</v>
      </c>
      <c r="C2163" s="3" t="s">
        <v>2343</v>
      </c>
      <c r="D2163" s="3" t="s">
        <v>2180</v>
      </c>
      <c r="G2163" s="18">
        <v>6833</v>
      </c>
      <c r="H2163" s="18" t="s">
        <v>4558</v>
      </c>
    </row>
    <row r="2164" spans="1:8" x14ac:dyDescent="0.2">
      <c r="A2164" s="3">
        <v>7556</v>
      </c>
      <c r="B2164" s="3" t="s">
        <v>2342</v>
      </c>
      <c r="C2164" s="3" t="s">
        <v>2343</v>
      </c>
      <c r="D2164" s="3" t="s">
        <v>2180</v>
      </c>
      <c r="G2164" s="18">
        <v>6834</v>
      </c>
      <c r="H2164" s="18" t="s">
        <v>4558</v>
      </c>
    </row>
    <row r="2165" spans="1:8" x14ac:dyDescent="0.2">
      <c r="A2165" s="3">
        <v>7557</v>
      </c>
      <c r="B2165" s="3" t="s">
        <v>2344</v>
      </c>
      <c r="C2165" s="3" t="s">
        <v>2343</v>
      </c>
      <c r="D2165" s="3" t="s">
        <v>2180</v>
      </c>
      <c r="G2165" s="18">
        <v>6835</v>
      </c>
      <c r="H2165" s="18" t="s">
        <v>4558</v>
      </c>
    </row>
    <row r="2166" spans="1:8" x14ac:dyDescent="0.2">
      <c r="A2166" s="3">
        <v>7558</v>
      </c>
      <c r="B2166" s="3" t="s">
        <v>2345</v>
      </c>
      <c r="C2166" s="3" t="s">
        <v>2343</v>
      </c>
      <c r="D2166" s="3" t="s">
        <v>2180</v>
      </c>
      <c r="G2166" s="18">
        <v>6837</v>
      </c>
      <c r="H2166" s="18" t="s">
        <v>4558</v>
      </c>
    </row>
    <row r="2167" spans="1:8" x14ac:dyDescent="0.2">
      <c r="A2167" s="3">
        <v>7559</v>
      </c>
      <c r="B2167" s="3" t="s">
        <v>2346</v>
      </c>
      <c r="C2167" s="3" t="s">
        <v>2343</v>
      </c>
      <c r="D2167" s="3" t="s">
        <v>2180</v>
      </c>
      <c r="G2167" s="18">
        <v>6838</v>
      </c>
      <c r="H2167" s="18" t="s">
        <v>4558</v>
      </c>
    </row>
    <row r="2168" spans="1:8" x14ac:dyDescent="0.2">
      <c r="A2168" s="3">
        <v>7560</v>
      </c>
      <c r="B2168" s="3" t="s">
        <v>2347</v>
      </c>
      <c r="C2168" s="3" t="s">
        <v>2343</v>
      </c>
      <c r="D2168" s="3" t="s">
        <v>2180</v>
      </c>
      <c r="G2168" s="18">
        <v>6839</v>
      </c>
      <c r="H2168" s="18" t="s">
        <v>4558</v>
      </c>
    </row>
    <row r="2169" spans="1:8" x14ac:dyDescent="0.2">
      <c r="A2169" s="3">
        <v>7502</v>
      </c>
      <c r="B2169" s="3" t="s">
        <v>2348</v>
      </c>
      <c r="C2169" s="3" t="s">
        <v>2348</v>
      </c>
      <c r="D2169" s="3" t="s">
        <v>2180</v>
      </c>
      <c r="G2169" s="18">
        <v>6850</v>
      </c>
      <c r="H2169" s="18" t="s">
        <v>4558</v>
      </c>
    </row>
    <row r="2170" spans="1:8" x14ac:dyDescent="0.2">
      <c r="A2170" s="3">
        <v>7502</v>
      </c>
      <c r="B2170" s="3" t="s">
        <v>2348</v>
      </c>
      <c r="C2170" s="3" t="s">
        <v>2348</v>
      </c>
      <c r="D2170" s="3" t="s">
        <v>2180</v>
      </c>
      <c r="G2170" s="18">
        <v>6852</v>
      </c>
      <c r="H2170" s="18" t="s">
        <v>4558</v>
      </c>
    </row>
    <row r="2171" spans="1:8" x14ac:dyDescent="0.2">
      <c r="A2171" s="3">
        <v>7505</v>
      </c>
      <c r="B2171" s="3" t="s">
        <v>2349</v>
      </c>
      <c r="C2171" s="3" t="s">
        <v>2349</v>
      </c>
      <c r="D2171" s="3" t="s">
        <v>2180</v>
      </c>
      <c r="G2171" s="18">
        <v>6853</v>
      </c>
      <c r="H2171" s="18" t="s">
        <v>4558</v>
      </c>
    </row>
    <row r="2172" spans="1:8" x14ac:dyDescent="0.2">
      <c r="A2172" s="3">
        <v>7523</v>
      </c>
      <c r="B2172" s="3" t="s">
        <v>2350</v>
      </c>
      <c r="C2172" s="3" t="s">
        <v>2350</v>
      </c>
      <c r="D2172" s="3" t="s">
        <v>2180</v>
      </c>
      <c r="G2172" s="18">
        <v>6854</v>
      </c>
      <c r="H2172" s="18" t="s">
        <v>4558</v>
      </c>
    </row>
    <row r="2173" spans="1:8" x14ac:dyDescent="0.2">
      <c r="A2173" s="3">
        <v>7523</v>
      </c>
      <c r="B2173" s="3" t="s">
        <v>2350</v>
      </c>
      <c r="C2173" s="3" t="s">
        <v>2350</v>
      </c>
      <c r="D2173" s="3" t="s">
        <v>2180</v>
      </c>
      <c r="G2173" s="18">
        <v>6855</v>
      </c>
      <c r="H2173" s="18" t="s">
        <v>4558</v>
      </c>
    </row>
    <row r="2174" spans="1:8" x14ac:dyDescent="0.2">
      <c r="A2174" s="3">
        <v>7504</v>
      </c>
      <c r="B2174" s="3" t="s">
        <v>2351</v>
      </c>
      <c r="C2174" s="3" t="s">
        <v>2351</v>
      </c>
      <c r="D2174" s="3" t="s">
        <v>2180</v>
      </c>
      <c r="G2174" s="18">
        <v>6862</v>
      </c>
      <c r="H2174" s="18" t="s">
        <v>4558</v>
      </c>
    </row>
    <row r="2175" spans="1:8" x14ac:dyDescent="0.2">
      <c r="A2175" s="3">
        <v>7522</v>
      </c>
      <c r="B2175" s="3" t="s">
        <v>2352</v>
      </c>
      <c r="C2175" s="3" t="s">
        <v>2352</v>
      </c>
      <c r="D2175" s="3" t="s">
        <v>2180</v>
      </c>
      <c r="G2175" s="18">
        <v>6863</v>
      </c>
      <c r="H2175" s="18" t="s">
        <v>4558</v>
      </c>
    </row>
    <row r="2176" spans="1:8" x14ac:dyDescent="0.2">
      <c r="A2176" s="3">
        <v>7503</v>
      </c>
      <c r="B2176" s="3" t="s">
        <v>2353</v>
      </c>
      <c r="C2176" s="3" t="s">
        <v>2353</v>
      </c>
      <c r="D2176" s="3" t="s">
        <v>2180</v>
      </c>
      <c r="G2176" s="18">
        <v>6864</v>
      </c>
      <c r="H2176" s="18" t="s">
        <v>4558</v>
      </c>
    </row>
    <row r="2177" spans="1:8" x14ac:dyDescent="0.2">
      <c r="A2177" s="3">
        <v>7500</v>
      </c>
      <c r="B2177" s="3" t="s">
        <v>2354</v>
      </c>
      <c r="C2177" s="3" t="s">
        <v>2354</v>
      </c>
      <c r="D2177" s="3" t="s">
        <v>2180</v>
      </c>
      <c r="G2177" s="18">
        <v>6865</v>
      </c>
      <c r="H2177" s="18" t="s">
        <v>4558</v>
      </c>
    </row>
    <row r="2178" spans="1:8" x14ac:dyDescent="0.2">
      <c r="A2178" s="3">
        <v>7525</v>
      </c>
      <c r="B2178" s="3" t="s">
        <v>2355</v>
      </c>
      <c r="C2178" s="3" t="s">
        <v>2355</v>
      </c>
      <c r="D2178" s="3" t="s">
        <v>2180</v>
      </c>
      <c r="G2178" s="18">
        <v>6866</v>
      </c>
      <c r="H2178" s="18" t="s">
        <v>4558</v>
      </c>
    </row>
    <row r="2179" spans="1:8" x14ac:dyDescent="0.2">
      <c r="A2179" s="3">
        <v>7526</v>
      </c>
      <c r="B2179" s="3" t="s">
        <v>2356</v>
      </c>
      <c r="C2179" s="3" t="s">
        <v>2355</v>
      </c>
      <c r="D2179" s="3" t="s">
        <v>2180</v>
      </c>
      <c r="G2179" s="18">
        <v>6867</v>
      </c>
      <c r="H2179" s="18" t="s">
        <v>4558</v>
      </c>
    </row>
    <row r="2180" spans="1:8" x14ac:dyDescent="0.2">
      <c r="A2180" s="3">
        <v>7526</v>
      </c>
      <c r="B2180" s="3" t="s">
        <v>2357</v>
      </c>
      <c r="C2180" s="3" t="s">
        <v>2355</v>
      </c>
      <c r="D2180" s="3" t="s">
        <v>2180</v>
      </c>
      <c r="G2180" s="18">
        <v>6872</v>
      </c>
      <c r="H2180" s="18" t="s">
        <v>4558</v>
      </c>
    </row>
    <row r="2181" spans="1:8" x14ac:dyDescent="0.2">
      <c r="A2181" s="3">
        <v>7514</v>
      </c>
      <c r="B2181" s="3" t="s">
        <v>2358</v>
      </c>
      <c r="C2181" s="3" t="s">
        <v>2359</v>
      </c>
      <c r="D2181" s="3" t="s">
        <v>2180</v>
      </c>
      <c r="G2181" s="18">
        <v>6873</v>
      </c>
      <c r="H2181" s="18" t="s">
        <v>4558</v>
      </c>
    </row>
    <row r="2182" spans="1:8" x14ac:dyDescent="0.2">
      <c r="A2182" s="3">
        <v>7514</v>
      </c>
      <c r="B2182" s="3" t="s">
        <v>2360</v>
      </c>
      <c r="C2182" s="3" t="s">
        <v>2359</v>
      </c>
      <c r="D2182" s="3" t="s">
        <v>2180</v>
      </c>
      <c r="G2182" s="18">
        <v>6874</v>
      </c>
      <c r="H2182" s="18" t="s">
        <v>4558</v>
      </c>
    </row>
    <row r="2183" spans="1:8" x14ac:dyDescent="0.2">
      <c r="A2183" s="3">
        <v>7515</v>
      </c>
      <c r="B2183" s="3" t="s">
        <v>2361</v>
      </c>
      <c r="C2183" s="3" t="s">
        <v>2359</v>
      </c>
      <c r="D2183" s="3" t="s">
        <v>2180</v>
      </c>
      <c r="G2183" s="18">
        <v>6875</v>
      </c>
      <c r="H2183" s="18" t="s">
        <v>4558</v>
      </c>
    </row>
    <row r="2184" spans="1:8" x14ac:dyDescent="0.2">
      <c r="A2184" s="3">
        <v>7517</v>
      </c>
      <c r="B2184" s="3" t="s">
        <v>2362</v>
      </c>
      <c r="C2184" s="3" t="s">
        <v>2359</v>
      </c>
      <c r="D2184" s="3" t="s">
        <v>2180</v>
      </c>
      <c r="G2184" s="18">
        <v>6877</v>
      </c>
      <c r="H2184" s="18" t="s">
        <v>4558</v>
      </c>
    </row>
    <row r="2185" spans="1:8" x14ac:dyDescent="0.2">
      <c r="A2185" s="3">
        <v>7512</v>
      </c>
      <c r="B2185" s="3" t="s">
        <v>2363</v>
      </c>
      <c r="C2185" s="3" t="s">
        <v>2364</v>
      </c>
      <c r="D2185" s="3" t="s">
        <v>2180</v>
      </c>
      <c r="G2185" s="18">
        <v>6883</v>
      </c>
      <c r="H2185" s="18" t="s">
        <v>4558</v>
      </c>
    </row>
    <row r="2186" spans="1:8" x14ac:dyDescent="0.2">
      <c r="A2186" s="3">
        <v>7513</v>
      </c>
      <c r="B2186" s="3" t="s">
        <v>2364</v>
      </c>
      <c r="C2186" s="3" t="s">
        <v>2364</v>
      </c>
      <c r="D2186" s="3" t="s">
        <v>2180</v>
      </c>
      <c r="G2186" s="18">
        <v>6900</v>
      </c>
      <c r="H2186" s="18" t="s">
        <v>4558</v>
      </c>
    </row>
    <row r="2187" spans="1:8" x14ac:dyDescent="0.2">
      <c r="A2187" s="3">
        <v>7513</v>
      </c>
      <c r="B2187" s="3" t="s">
        <v>2365</v>
      </c>
      <c r="C2187" s="3" t="s">
        <v>2364</v>
      </c>
      <c r="D2187" s="3" t="s">
        <v>2180</v>
      </c>
      <c r="G2187" s="18">
        <v>6912</v>
      </c>
      <c r="H2187" s="18" t="s">
        <v>4558</v>
      </c>
    </row>
    <row r="2188" spans="1:8" x14ac:dyDescent="0.2">
      <c r="A2188" s="3">
        <v>7524</v>
      </c>
      <c r="B2188" s="3" t="s">
        <v>2366</v>
      </c>
      <c r="C2188" s="3" t="s">
        <v>2366</v>
      </c>
      <c r="D2188" s="3" t="s">
        <v>2180</v>
      </c>
      <c r="G2188" s="18">
        <v>6913</v>
      </c>
      <c r="H2188" s="18" t="s">
        <v>4558</v>
      </c>
    </row>
    <row r="2189" spans="1:8" x14ac:dyDescent="0.2">
      <c r="A2189" s="3">
        <v>7524</v>
      </c>
      <c r="B2189" s="3" t="s">
        <v>2366</v>
      </c>
      <c r="C2189" s="3" t="s">
        <v>2366</v>
      </c>
      <c r="D2189" s="3" t="s">
        <v>2180</v>
      </c>
      <c r="G2189" s="18">
        <v>6914</v>
      </c>
      <c r="H2189" s="18" t="s">
        <v>4558</v>
      </c>
    </row>
    <row r="2190" spans="1:8" x14ac:dyDescent="0.2">
      <c r="A2190" s="3">
        <v>7516</v>
      </c>
      <c r="B2190" s="3" t="s">
        <v>2367</v>
      </c>
      <c r="C2190" s="3" t="s">
        <v>2368</v>
      </c>
      <c r="D2190" s="3" t="s">
        <v>2180</v>
      </c>
      <c r="G2190" s="18">
        <v>6915</v>
      </c>
      <c r="H2190" s="18" t="s">
        <v>4558</v>
      </c>
    </row>
    <row r="2191" spans="1:8" x14ac:dyDescent="0.2">
      <c r="A2191" s="3">
        <v>7602</v>
      </c>
      <c r="B2191" s="3" t="s">
        <v>2369</v>
      </c>
      <c r="C2191" s="3" t="s">
        <v>2368</v>
      </c>
      <c r="D2191" s="3" t="s">
        <v>2180</v>
      </c>
      <c r="G2191" s="18">
        <v>6916</v>
      </c>
      <c r="H2191" s="18" t="s">
        <v>4558</v>
      </c>
    </row>
    <row r="2192" spans="1:8" x14ac:dyDescent="0.2">
      <c r="A2192" s="3">
        <v>7603</v>
      </c>
      <c r="B2192" s="3" t="s">
        <v>2370</v>
      </c>
      <c r="C2192" s="3" t="s">
        <v>2368</v>
      </c>
      <c r="D2192" s="3" t="s">
        <v>2180</v>
      </c>
      <c r="G2192" s="18">
        <v>6917</v>
      </c>
      <c r="H2192" s="18" t="s">
        <v>4558</v>
      </c>
    </row>
    <row r="2193" spans="1:8" x14ac:dyDescent="0.2">
      <c r="A2193" s="3">
        <v>7604</v>
      </c>
      <c r="B2193" s="3" t="s">
        <v>2371</v>
      </c>
      <c r="C2193" s="3" t="s">
        <v>2368</v>
      </c>
      <c r="D2193" s="3" t="s">
        <v>2180</v>
      </c>
      <c r="G2193" s="18">
        <v>6918</v>
      </c>
      <c r="H2193" s="18" t="s">
        <v>4558</v>
      </c>
    </row>
    <row r="2194" spans="1:8" x14ac:dyDescent="0.2">
      <c r="A2194" s="3">
        <v>7605</v>
      </c>
      <c r="B2194" s="3" t="s">
        <v>2372</v>
      </c>
      <c r="C2194" s="3" t="s">
        <v>2368</v>
      </c>
      <c r="D2194" s="3" t="s">
        <v>2180</v>
      </c>
      <c r="G2194" s="18">
        <v>6919</v>
      </c>
      <c r="H2194" s="18" t="s">
        <v>4558</v>
      </c>
    </row>
    <row r="2195" spans="1:8" x14ac:dyDescent="0.2">
      <c r="A2195" s="3">
        <v>7606</v>
      </c>
      <c r="B2195" s="3" t="s">
        <v>2373</v>
      </c>
      <c r="C2195" s="3" t="s">
        <v>2368</v>
      </c>
      <c r="D2195" s="3" t="s">
        <v>2180</v>
      </c>
      <c r="G2195" s="18">
        <v>6921</v>
      </c>
      <c r="H2195" s="18" t="s">
        <v>4558</v>
      </c>
    </row>
    <row r="2196" spans="1:8" x14ac:dyDescent="0.2">
      <c r="A2196" s="3">
        <v>7606</v>
      </c>
      <c r="B2196" s="3" t="s">
        <v>2374</v>
      </c>
      <c r="C2196" s="3" t="s">
        <v>2368</v>
      </c>
      <c r="D2196" s="3" t="s">
        <v>2180</v>
      </c>
      <c r="G2196" s="18">
        <v>6922</v>
      </c>
      <c r="H2196" s="18" t="s">
        <v>4558</v>
      </c>
    </row>
    <row r="2197" spans="1:8" x14ac:dyDescent="0.2">
      <c r="A2197" s="3">
        <v>7608</v>
      </c>
      <c r="B2197" s="3" t="s">
        <v>2375</v>
      </c>
      <c r="C2197" s="3" t="s">
        <v>2368</v>
      </c>
      <c r="D2197" s="3" t="s">
        <v>2180</v>
      </c>
      <c r="G2197" s="18">
        <v>6924</v>
      </c>
      <c r="H2197" s="18" t="s">
        <v>4558</v>
      </c>
    </row>
    <row r="2198" spans="1:8" x14ac:dyDescent="0.2">
      <c r="A2198" s="3">
        <v>7610</v>
      </c>
      <c r="B2198" s="3" t="s">
        <v>2376</v>
      </c>
      <c r="C2198" s="3" t="s">
        <v>2368</v>
      </c>
      <c r="D2198" s="3" t="s">
        <v>2180</v>
      </c>
      <c r="G2198" s="18">
        <v>6925</v>
      </c>
      <c r="H2198" s="18" t="s">
        <v>4558</v>
      </c>
    </row>
    <row r="2199" spans="1:8" x14ac:dyDescent="0.2">
      <c r="A2199" s="3">
        <v>6542</v>
      </c>
      <c r="B2199" s="3" t="s">
        <v>2377</v>
      </c>
      <c r="C2199" s="3" t="s">
        <v>2377</v>
      </c>
      <c r="D2199" s="3" t="s">
        <v>2180</v>
      </c>
      <c r="G2199" s="18">
        <v>6926</v>
      </c>
      <c r="H2199" s="18" t="s">
        <v>4558</v>
      </c>
    </row>
    <row r="2200" spans="1:8" x14ac:dyDescent="0.2">
      <c r="A2200" s="3">
        <v>6540</v>
      </c>
      <c r="B2200" s="3" t="s">
        <v>2378</v>
      </c>
      <c r="C2200" s="3" t="s">
        <v>2378</v>
      </c>
      <c r="D2200" s="3" t="s">
        <v>2180</v>
      </c>
      <c r="G2200" s="18">
        <v>6927</v>
      </c>
      <c r="H2200" s="18" t="s">
        <v>4558</v>
      </c>
    </row>
    <row r="2201" spans="1:8" x14ac:dyDescent="0.2">
      <c r="A2201" s="3">
        <v>6548</v>
      </c>
      <c r="B2201" s="3" t="s">
        <v>2379</v>
      </c>
      <c r="C2201" s="3" t="s">
        <v>2379</v>
      </c>
      <c r="D2201" s="3" t="s">
        <v>2180</v>
      </c>
      <c r="G2201" s="18">
        <v>6928</v>
      </c>
      <c r="H2201" s="18" t="s">
        <v>4558</v>
      </c>
    </row>
    <row r="2202" spans="1:8" x14ac:dyDescent="0.2">
      <c r="A2202" s="3">
        <v>6548</v>
      </c>
      <c r="B2202" s="3" t="s">
        <v>2380</v>
      </c>
      <c r="C2202" s="3" t="s">
        <v>2379</v>
      </c>
      <c r="D2202" s="3" t="s">
        <v>2180</v>
      </c>
      <c r="G2202" s="18">
        <v>6929</v>
      </c>
      <c r="H2202" s="18" t="s">
        <v>4558</v>
      </c>
    </row>
    <row r="2203" spans="1:8" x14ac:dyDescent="0.2">
      <c r="A2203" s="3">
        <v>6548</v>
      </c>
      <c r="B2203" s="3" t="s">
        <v>2381</v>
      </c>
      <c r="C2203" s="3" t="s">
        <v>2379</v>
      </c>
      <c r="D2203" s="3" t="s">
        <v>2180</v>
      </c>
      <c r="G2203" s="18">
        <v>6930</v>
      </c>
      <c r="H2203" s="18" t="s">
        <v>4558</v>
      </c>
    </row>
    <row r="2204" spans="1:8" x14ac:dyDescent="0.2">
      <c r="A2204" s="3">
        <v>6541</v>
      </c>
      <c r="B2204" s="3" t="s">
        <v>2382</v>
      </c>
      <c r="C2204" s="3" t="s">
        <v>2383</v>
      </c>
      <c r="D2204" s="3" t="s">
        <v>2180</v>
      </c>
      <c r="G2204" s="18">
        <v>6932</v>
      </c>
      <c r="H2204" s="18" t="s">
        <v>4558</v>
      </c>
    </row>
    <row r="2205" spans="1:8" x14ac:dyDescent="0.2">
      <c r="A2205" s="3">
        <v>6558</v>
      </c>
      <c r="B2205" s="3" t="s">
        <v>2384</v>
      </c>
      <c r="C2205" s="3" t="s">
        <v>2384</v>
      </c>
      <c r="D2205" s="3" t="s">
        <v>2180</v>
      </c>
      <c r="G2205" s="18">
        <v>6933</v>
      </c>
      <c r="H2205" s="18" t="s">
        <v>4558</v>
      </c>
    </row>
    <row r="2206" spans="1:8" x14ac:dyDescent="0.2">
      <c r="A2206" s="3">
        <v>6563</v>
      </c>
      <c r="B2206" s="3" t="s">
        <v>2385</v>
      </c>
      <c r="C2206" s="3" t="s">
        <v>2385</v>
      </c>
      <c r="D2206" s="3" t="s">
        <v>2180</v>
      </c>
      <c r="G2206" s="18">
        <v>6934</v>
      </c>
      <c r="H2206" s="18" t="s">
        <v>4558</v>
      </c>
    </row>
    <row r="2207" spans="1:8" x14ac:dyDescent="0.2">
      <c r="A2207" s="3">
        <v>6565</v>
      </c>
      <c r="B2207" s="3" t="s">
        <v>2386</v>
      </c>
      <c r="C2207" s="3" t="s">
        <v>2385</v>
      </c>
      <c r="D2207" s="3" t="s">
        <v>2180</v>
      </c>
      <c r="G2207" s="18">
        <v>6935</v>
      </c>
      <c r="H2207" s="18" t="s">
        <v>4558</v>
      </c>
    </row>
    <row r="2208" spans="1:8" x14ac:dyDescent="0.2">
      <c r="A2208" s="3">
        <v>6562</v>
      </c>
      <c r="B2208" s="3" t="s">
        <v>2387</v>
      </c>
      <c r="C2208" s="3" t="s">
        <v>2387</v>
      </c>
      <c r="D2208" s="3" t="s">
        <v>2180</v>
      </c>
      <c r="G2208" s="18">
        <v>6936</v>
      </c>
      <c r="H2208" s="18" t="s">
        <v>4558</v>
      </c>
    </row>
    <row r="2209" spans="1:8" x14ac:dyDescent="0.2">
      <c r="A2209" s="3">
        <v>6557</v>
      </c>
      <c r="B2209" s="3" t="s">
        <v>2388</v>
      </c>
      <c r="C2209" s="3" t="s">
        <v>2388</v>
      </c>
      <c r="D2209" s="3" t="s">
        <v>2180</v>
      </c>
      <c r="G2209" s="18">
        <v>6937</v>
      </c>
      <c r="H2209" s="18" t="s">
        <v>4558</v>
      </c>
    </row>
    <row r="2210" spans="1:8" x14ac:dyDescent="0.2">
      <c r="A2210" s="3">
        <v>6537</v>
      </c>
      <c r="B2210" s="3" t="s">
        <v>2389</v>
      </c>
      <c r="C2210" s="3" t="s">
        <v>2389</v>
      </c>
      <c r="D2210" s="3" t="s">
        <v>2180</v>
      </c>
      <c r="G2210" s="18">
        <v>6938</v>
      </c>
      <c r="H2210" s="18" t="s">
        <v>4558</v>
      </c>
    </row>
    <row r="2211" spans="1:8" x14ac:dyDescent="0.2">
      <c r="A2211" s="3">
        <v>6538</v>
      </c>
      <c r="B2211" s="3" t="s">
        <v>2390</v>
      </c>
      <c r="C2211" s="3" t="s">
        <v>2389</v>
      </c>
      <c r="D2211" s="3" t="s">
        <v>2180</v>
      </c>
      <c r="G2211" s="18">
        <v>6939</v>
      </c>
      <c r="H2211" s="18" t="s">
        <v>4554</v>
      </c>
    </row>
    <row r="2212" spans="1:8" x14ac:dyDescent="0.2">
      <c r="A2212" s="3">
        <v>6538</v>
      </c>
      <c r="B2212" s="3" t="s">
        <v>2390</v>
      </c>
      <c r="C2212" s="3" t="s">
        <v>2389</v>
      </c>
      <c r="D2212" s="3" t="s">
        <v>2180</v>
      </c>
      <c r="G2212" s="18">
        <v>6942</v>
      </c>
      <c r="H2212" s="18" t="s">
        <v>4558</v>
      </c>
    </row>
    <row r="2213" spans="1:8" x14ac:dyDescent="0.2">
      <c r="A2213" s="3">
        <v>6556</v>
      </c>
      <c r="B2213" s="3" t="s">
        <v>2391</v>
      </c>
      <c r="C2213" s="3" t="s">
        <v>2389</v>
      </c>
      <c r="D2213" s="3" t="s">
        <v>2180</v>
      </c>
      <c r="G2213" s="18">
        <v>6943</v>
      </c>
      <c r="H2213" s="18" t="s">
        <v>4558</v>
      </c>
    </row>
    <row r="2214" spans="1:8" x14ac:dyDescent="0.2">
      <c r="A2214" s="3">
        <v>6535</v>
      </c>
      <c r="B2214" s="3" t="s">
        <v>2392</v>
      </c>
      <c r="C2214" s="3" t="s">
        <v>2393</v>
      </c>
      <c r="D2214" s="3" t="s">
        <v>2180</v>
      </c>
      <c r="G2214" s="18">
        <v>6944</v>
      </c>
      <c r="H2214" s="18" t="s">
        <v>4558</v>
      </c>
    </row>
    <row r="2215" spans="1:8" x14ac:dyDescent="0.2">
      <c r="A2215" s="3">
        <v>6549</v>
      </c>
      <c r="B2215" s="3" t="s">
        <v>2394</v>
      </c>
      <c r="C2215" s="3" t="s">
        <v>2393</v>
      </c>
      <c r="D2215" s="3" t="s">
        <v>2180</v>
      </c>
      <c r="G2215" s="18">
        <v>6945</v>
      </c>
      <c r="H2215" s="18" t="s">
        <v>4558</v>
      </c>
    </row>
    <row r="2216" spans="1:8" x14ac:dyDescent="0.2">
      <c r="A2216" s="3">
        <v>6534</v>
      </c>
      <c r="B2216" s="3" t="s">
        <v>2395</v>
      </c>
      <c r="C2216" s="3" t="s">
        <v>2396</v>
      </c>
      <c r="D2216" s="3" t="s">
        <v>2180</v>
      </c>
      <c r="G2216" s="18">
        <v>6946</v>
      </c>
      <c r="H2216" s="18" t="s">
        <v>4558</v>
      </c>
    </row>
    <row r="2217" spans="1:8" x14ac:dyDescent="0.2">
      <c r="A2217" s="3">
        <v>6534</v>
      </c>
      <c r="B2217" s="3" t="s">
        <v>2395</v>
      </c>
      <c r="C2217" s="3" t="s">
        <v>2396</v>
      </c>
      <c r="D2217" s="3" t="s">
        <v>2180</v>
      </c>
      <c r="G2217" s="18">
        <v>6947</v>
      </c>
      <c r="H2217" s="18" t="s">
        <v>4558</v>
      </c>
    </row>
    <row r="2218" spans="1:8" x14ac:dyDescent="0.2">
      <c r="A2218" s="3">
        <v>6543</v>
      </c>
      <c r="B2218" s="3" t="s">
        <v>2397</v>
      </c>
      <c r="C2218" s="3" t="s">
        <v>2398</v>
      </c>
      <c r="D2218" s="3" t="s">
        <v>2180</v>
      </c>
      <c r="G2218" s="18">
        <v>6948</v>
      </c>
      <c r="H2218" s="18" t="s">
        <v>4558</v>
      </c>
    </row>
    <row r="2219" spans="1:8" x14ac:dyDescent="0.2">
      <c r="A2219" s="3">
        <v>6544</v>
      </c>
      <c r="B2219" s="3" t="s">
        <v>2399</v>
      </c>
      <c r="C2219" s="3" t="s">
        <v>2398</v>
      </c>
      <c r="D2219" s="3" t="s">
        <v>2180</v>
      </c>
      <c r="G2219" s="18">
        <v>6949</v>
      </c>
      <c r="H2219" s="18" t="s">
        <v>4558</v>
      </c>
    </row>
    <row r="2220" spans="1:8" x14ac:dyDescent="0.2">
      <c r="A2220" s="3">
        <v>6545</v>
      </c>
      <c r="B2220" s="3" t="s">
        <v>2400</v>
      </c>
      <c r="C2220" s="3" t="s">
        <v>2398</v>
      </c>
      <c r="D2220" s="3" t="s">
        <v>2180</v>
      </c>
      <c r="G2220" s="18">
        <v>6950</v>
      </c>
      <c r="H2220" s="18" t="s">
        <v>4558</v>
      </c>
    </row>
    <row r="2221" spans="1:8" x14ac:dyDescent="0.2">
      <c r="A2221" s="3">
        <v>6546</v>
      </c>
      <c r="B2221" s="3" t="s">
        <v>2401</v>
      </c>
      <c r="C2221" s="3" t="s">
        <v>2398</v>
      </c>
      <c r="D2221" s="3" t="s">
        <v>2180</v>
      </c>
      <c r="G2221" s="18">
        <v>6951</v>
      </c>
      <c r="H2221" s="18" t="s">
        <v>4554</v>
      </c>
    </row>
    <row r="2222" spans="1:8" x14ac:dyDescent="0.2">
      <c r="A2222" s="3">
        <v>7532</v>
      </c>
      <c r="B2222" s="3" t="s">
        <v>2402</v>
      </c>
      <c r="C2222" s="3" t="s">
        <v>2403</v>
      </c>
      <c r="D2222" s="3" t="s">
        <v>2180</v>
      </c>
      <c r="G2222" s="18">
        <v>6952</v>
      </c>
      <c r="H2222" s="18" t="s">
        <v>4558</v>
      </c>
    </row>
    <row r="2223" spans="1:8" x14ac:dyDescent="0.2">
      <c r="A2223" s="3">
        <v>7533</v>
      </c>
      <c r="B2223" s="3" t="s">
        <v>2404</v>
      </c>
      <c r="C2223" s="3" t="s">
        <v>2403</v>
      </c>
      <c r="D2223" s="3" t="s">
        <v>2180</v>
      </c>
      <c r="G2223" s="18">
        <v>6953</v>
      </c>
      <c r="H2223" s="18" t="s">
        <v>4558</v>
      </c>
    </row>
    <row r="2224" spans="1:8" x14ac:dyDescent="0.2">
      <c r="A2224" s="3">
        <v>7534</v>
      </c>
      <c r="B2224" s="3" t="s">
        <v>2405</v>
      </c>
      <c r="C2224" s="3" t="s">
        <v>2403</v>
      </c>
      <c r="D2224" s="3" t="s">
        <v>2180</v>
      </c>
      <c r="G2224" s="18">
        <v>6954</v>
      </c>
      <c r="H2224" s="18" t="s">
        <v>4558</v>
      </c>
    </row>
    <row r="2225" spans="1:8" x14ac:dyDescent="0.2">
      <c r="A2225" s="3">
        <v>7535</v>
      </c>
      <c r="B2225" s="3" t="s">
        <v>2406</v>
      </c>
      <c r="C2225" s="3" t="s">
        <v>2403</v>
      </c>
      <c r="D2225" s="3" t="s">
        <v>2180</v>
      </c>
      <c r="G2225" s="18">
        <v>6955</v>
      </c>
      <c r="H2225" s="18" t="s">
        <v>4558</v>
      </c>
    </row>
    <row r="2226" spans="1:8" x14ac:dyDescent="0.2">
      <c r="A2226" s="3">
        <v>7536</v>
      </c>
      <c r="B2226" s="3" t="s">
        <v>2407</v>
      </c>
      <c r="C2226" s="3" t="s">
        <v>2403</v>
      </c>
      <c r="D2226" s="3" t="s">
        <v>2180</v>
      </c>
      <c r="G2226" s="18">
        <v>6956</v>
      </c>
      <c r="H2226" s="18" t="s">
        <v>4554</v>
      </c>
    </row>
    <row r="2227" spans="1:8" x14ac:dyDescent="0.2">
      <c r="A2227" s="3">
        <v>7537</v>
      </c>
      <c r="B2227" s="3" t="s">
        <v>2408</v>
      </c>
      <c r="C2227" s="3" t="s">
        <v>2403</v>
      </c>
      <c r="D2227" s="3" t="s">
        <v>2180</v>
      </c>
      <c r="G2227" s="18">
        <v>6957</v>
      </c>
      <c r="H2227" s="18" t="s">
        <v>4554</v>
      </c>
    </row>
    <row r="2228" spans="1:8" x14ac:dyDescent="0.2">
      <c r="A2228" s="3">
        <v>7260</v>
      </c>
      <c r="B2228" s="3" t="s">
        <v>2409</v>
      </c>
      <c r="C2228" s="3" t="s">
        <v>2410</v>
      </c>
      <c r="D2228" s="3" t="s">
        <v>2180</v>
      </c>
      <c r="G2228" s="18">
        <v>6958</v>
      </c>
      <c r="H2228" s="18" t="s">
        <v>4554</v>
      </c>
    </row>
    <row r="2229" spans="1:8" x14ac:dyDescent="0.2">
      <c r="A2229" s="3">
        <v>7265</v>
      </c>
      <c r="B2229" s="3" t="s">
        <v>2411</v>
      </c>
      <c r="C2229" s="3" t="s">
        <v>2410</v>
      </c>
      <c r="D2229" s="3" t="s">
        <v>2180</v>
      </c>
      <c r="G2229" s="18">
        <v>6959</v>
      </c>
      <c r="H2229" s="18" t="s">
        <v>4554</v>
      </c>
    </row>
    <row r="2230" spans="1:8" x14ac:dyDescent="0.2">
      <c r="A2230" s="3">
        <v>7270</v>
      </c>
      <c r="B2230" s="3" t="s">
        <v>2412</v>
      </c>
      <c r="C2230" s="3" t="s">
        <v>2410</v>
      </c>
      <c r="D2230" s="3" t="s">
        <v>2180</v>
      </c>
      <c r="G2230" s="18">
        <v>6960</v>
      </c>
      <c r="H2230" s="18" t="s">
        <v>4554</v>
      </c>
    </row>
    <row r="2231" spans="1:8" x14ac:dyDescent="0.2">
      <c r="A2231" s="3">
        <v>7272</v>
      </c>
      <c r="B2231" s="3" t="s">
        <v>2413</v>
      </c>
      <c r="C2231" s="3" t="s">
        <v>2410</v>
      </c>
      <c r="D2231" s="3" t="s">
        <v>2180</v>
      </c>
      <c r="G2231" s="18">
        <v>6962</v>
      </c>
      <c r="H2231" s="18" t="s">
        <v>4558</v>
      </c>
    </row>
    <row r="2232" spans="1:8" x14ac:dyDescent="0.2">
      <c r="A2232" s="3">
        <v>7276</v>
      </c>
      <c r="B2232" s="3" t="s">
        <v>2414</v>
      </c>
      <c r="C2232" s="3" t="s">
        <v>2410</v>
      </c>
      <c r="D2232" s="3" t="s">
        <v>2180</v>
      </c>
      <c r="G2232" s="18">
        <v>6963</v>
      </c>
      <c r="H2232" s="18" t="s">
        <v>4558</v>
      </c>
    </row>
    <row r="2233" spans="1:8" x14ac:dyDescent="0.2">
      <c r="A2233" s="3">
        <v>7277</v>
      </c>
      <c r="B2233" s="3" t="s">
        <v>2415</v>
      </c>
      <c r="C2233" s="3" t="s">
        <v>2410</v>
      </c>
      <c r="D2233" s="3" t="s">
        <v>2180</v>
      </c>
      <c r="G2233" s="18">
        <v>6964</v>
      </c>
      <c r="H2233" s="18" t="s">
        <v>4558</v>
      </c>
    </row>
    <row r="2234" spans="1:8" x14ac:dyDescent="0.2">
      <c r="A2234" s="3">
        <v>7278</v>
      </c>
      <c r="B2234" s="3" t="s">
        <v>2416</v>
      </c>
      <c r="C2234" s="3" t="s">
        <v>2410</v>
      </c>
      <c r="D2234" s="3" t="s">
        <v>2180</v>
      </c>
      <c r="G2234" s="18">
        <v>6965</v>
      </c>
      <c r="H2234" s="18" t="s">
        <v>4558</v>
      </c>
    </row>
    <row r="2235" spans="1:8" x14ac:dyDescent="0.2">
      <c r="A2235" s="3">
        <v>7494</v>
      </c>
      <c r="B2235" s="3" t="s">
        <v>2417</v>
      </c>
      <c r="C2235" s="3" t="s">
        <v>2410</v>
      </c>
      <c r="D2235" s="3" t="s">
        <v>2180</v>
      </c>
      <c r="G2235" s="18">
        <v>6966</v>
      </c>
      <c r="H2235" s="18" t="s">
        <v>4558</v>
      </c>
    </row>
    <row r="2236" spans="1:8" x14ac:dyDescent="0.2">
      <c r="A2236" s="3">
        <v>7235</v>
      </c>
      <c r="B2236" s="3" t="s">
        <v>2418</v>
      </c>
      <c r="C2236" s="3" t="s">
        <v>2418</v>
      </c>
      <c r="D2236" s="3" t="s">
        <v>2180</v>
      </c>
      <c r="G2236" s="18">
        <v>6967</v>
      </c>
      <c r="H2236" s="18" t="s">
        <v>4558</v>
      </c>
    </row>
    <row r="2237" spans="1:8" x14ac:dyDescent="0.2">
      <c r="A2237" s="3">
        <v>7232</v>
      </c>
      <c r="B2237" s="3" t="s">
        <v>2419</v>
      </c>
      <c r="C2237" s="3" t="s">
        <v>2419</v>
      </c>
      <c r="D2237" s="3" t="s">
        <v>2180</v>
      </c>
      <c r="G2237" s="18">
        <v>6968</v>
      </c>
      <c r="H2237" s="18" t="s">
        <v>4554</v>
      </c>
    </row>
    <row r="2238" spans="1:8" x14ac:dyDescent="0.2">
      <c r="A2238" s="3">
        <v>7231</v>
      </c>
      <c r="B2238" s="3" t="s">
        <v>2420</v>
      </c>
      <c r="C2238" s="3" t="s">
        <v>2421</v>
      </c>
      <c r="D2238" s="3" t="s">
        <v>2180</v>
      </c>
      <c r="G2238" s="18">
        <v>6974</v>
      </c>
      <c r="H2238" s="18" t="s">
        <v>4558</v>
      </c>
    </row>
    <row r="2239" spans="1:8" x14ac:dyDescent="0.2">
      <c r="A2239" s="3">
        <v>7233</v>
      </c>
      <c r="B2239" s="3" t="s">
        <v>2421</v>
      </c>
      <c r="C2239" s="3" t="s">
        <v>2421</v>
      </c>
      <c r="D2239" s="3" t="s">
        <v>2180</v>
      </c>
      <c r="G2239" s="18">
        <v>6976</v>
      </c>
      <c r="H2239" s="18" t="s">
        <v>4558</v>
      </c>
    </row>
    <row r="2240" spans="1:8" x14ac:dyDescent="0.2">
      <c r="A2240" s="3">
        <v>7247</v>
      </c>
      <c r="B2240" s="3" t="s">
        <v>2422</v>
      </c>
      <c r="C2240" s="3" t="s">
        <v>2423</v>
      </c>
      <c r="D2240" s="3" t="s">
        <v>2180</v>
      </c>
      <c r="G2240" s="18">
        <v>6977</v>
      </c>
      <c r="H2240" s="18" t="s">
        <v>4558</v>
      </c>
    </row>
    <row r="2241" spans="1:8" x14ac:dyDescent="0.2">
      <c r="A2241" s="3">
        <v>7249</v>
      </c>
      <c r="B2241" s="3" t="s">
        <v>2424</v>
      </c>
      <c r="C2241" s="3" t="s">
        <v>2423</v>
      </c>
      <c r="D2241" s="3" t="s">
        <v>2180</v>
      </c>
      <c r="G2241" s="18">
        <v>6978</v>
      </c>
      <c r="H2241" s="18" t="s">
        <v>4558</v>
      </c>
    </row>
    <row r="2242" spans="1:8" x14ac:dyDescent="0.2">
      <c r="A2242" s="3">
        <v>7250</v>
      </c>
      <c r="B2242" s="3" t="s">
        <v>2423</v>
      </c>
      <c r="C2242" s="3" t="s">
        <v>2423</v>
      </c>
      <c r="D2242" s="3" t="s">
        <v>2180</v>
      </c>
      <c r="G2242" s="18">
        <v>6979</v>
      </c>
      <c r="H2242" s="18" t="s">
        <v>4558</v>
      </c>
    </row>
    <row r="2243" spans="1:8" x14ac:dyDescent="0.2">
      <c r="A2243" s="3">
        <v>7252</v>
      </c>
      <c r="B2243" s="3" t="s">
        <v>2425</v>
      </c>
      <c r="C2243" s="3" t="s">
        <v>2423</v>
      </c>
      <c r="D2243" s="3" t="s">
        <v>2180</v>
      </c>
      <c r="G2243" s="18">
        <v>6980</v>
      </c>
      <c r="H2243" s="18" t="s">
        <v>4558</v>
      </c>
    </row>
    <row r="2244" spans="1:8" x14ac:dyDescent="0.2">
      <c r="A2244" s="3">
        <v>7241</v>
      </c>
      <c r="B2244" s="3" t="s">
        <v>2426</v>
      </c>
      <c r="C2244" s="3" t="s">
        <v>2426</v>
      </c>
      <c r="D2244" s="3" t="s">
        <v>2180</v>
      </c>
      <c r="G2244" s="18">
        <v>6981</v>
      </c>
      <c r="H2244" s="18" t="s">
        <v>4558</v>
      </c>
    </row>
    <row r="2245" spans="1:8" x14ac:dyDescent="0.2">
      <c r="A2245" s="3">
        <v>7240</v>
      </c>
      <c r="B2245" s="3" t="s">
        <v>2427</v>
      </c>
      <c r="C2245" s="3" t="s">
        <v>2427</v>
      </c>
      <c r="D2245" s="3" t="s">
        <v>2180</v>
      </c>
      <c r="G2245" s="18">
        <v>6982</v>
      </c>
      <c r="H2245" s="18" t="s">
        <v>4558</v>
      </c>
    </row>
    <row r="2246" spans="1:8" x14ac:dyDescent="0.2">
      <c r="A2246" s="3">
        <v>7223</v>
      </c>
      <c r="B2246" s="3" t="s">
        <v>2428</v>
      </c>
      <c r="C2246" s="3" t="s">
        <v>2429</v>
      </c>
      <c r="D2246" s="3" t="s">
        <v>2180</v>
      </c>
      <c r="G2246" s="18">
        <v>6983</v>
      </c>
      <c r="H2246" s="18" t="s">
        <v>4558</v>
      </c>
    </row>
    <row r="2247" spans="1:8" x14ac:dyDescent="0.2">
      <c r="A2247" s="3">
        <v>7224</v>
      </c>
      <c r="B2247" s="3" t="s">
        <v>2430</v>
      </c>
      <c r="C2247" s="3" t="s">
        <v>2429</v>
      </c>
      <c r="D2247" s="3" t="s">
        <v>2180</v>
      </c>
      <c r="G2247" s="18">
        <v>6984</v>
      </c>
      <c r="H2247" s="18" t="s">
        <v>4558</v>
      </c>
    </row>
    <row r="2248" spans="1:8" x14ac:dyDescent="0.2">
      <c r="A2248" s="3">
        <v>7242</v>
      </c>
      <c r="B2248" s="3" t="s">
        <v>2429</v>
      </c>
      <c r="C2248" s="3" t="s">
        <v>2429</v>
      </c>
      <c r="D2248" s="3" t="s">
        <v>2180</v>
      </c>
      <c r="G2248" s="18">
        <v>6986</v>
      </c>
      <c r="H2248" s="18" t="s">
        <v>4558</v>
      </c>
    </row>
    <row r="2249" spans="1:8" x14ac:dyDescent="0.2">
      <c r="A2249" s="3">
        <v>7243</v>
      </c>
      <c r="B2249" s="3" t="s">
        <v>2431</v>
      </c>
      <c r="C2249" s="3" t="s">
        <v>2429</v>
      </c>
      <c r="D2249" s="3" t="s">
        <v>2180</v>
      </c>
      <c r="G2249" s="18">
        <v>6987</v>
      </c>
      <c r="H2249" s="18" t="s">
        <v>4558</v>
      </c>
    </row>
    <row r="2250" spans="1:8" x14ac:dyDescent="0.2">
      <c r="A2250" s="3">
        <v>7244</v>
      </c>
      <c r="B2250" s="3" t="s">
        <v>2432</v>
      </c>
      <c r="C2250" s="3" t="s">
        <v>2429</v>
      </c>
      <c r="D2250" s="3" t="s">
        <v>2180</v>
      </c>
      <c r="G2250" s="18">
        <v>6988</v>
      </c>
      <c r="H2250" s="18" t="s">
        <v>4558</v>
      </c>
    </row>
    <row r="2251" spans="1:8" x14ac:dyDescent="0.2">
      <c r="A2251" s="3">
        <v>7245</v>
      </c>
      <c r="B2251" s="3" t="s">
        <v>2433</v>
      </c>
      <c r="C2251" s="3" t="s">
        <v>2429</v>
      </c>
      <c r="D2251" s="3" t="s">
        <v>2180</v>
      </c>
      <c r="G2251" s="18">
        <v>6989</v>
      </c>
      <c r="H2251" s="18" t="s">
        <v>4558</v>
      </c>
    </row>
    <row r="2252" spans="1:8" x14ac:dyDescent="0.2">
      <c r="A2252" s="3">
        <v>7246</v>
      </c>
      <c r="B2252" s="3" t="s">
        <v>2434</v>
      </c>
      <c r="C2252" s="3" t="s">
        <v>2429</v>
      </c>
      <c r="D2252" s="3" t="s">
        <v>2180</v>
      </c>
      <c r="G2252" s="18">
        <v>6990</v>
      </c>
      <c r="H2252" s="18" t="s">
        <v>4558</v>
      </c>
    </row>
    <row r="2253" spans="1:8" x14ac:dyDescent="0.2">
      <c r="A2253" s="3">
        <v>7000</v>
      </c>
      <c r="B2253" s="3" t="s">
        <v>2435</v>
      </c>
      <c r="C2253" s="3" t="s">
        <v>2435</v>
      </c>
      <c r="D2253" s="3" t="s">
        <v>2180</v>
      </c>
      <c r="G2253" s="18">
        <v>6991</v>
      </c>
      <c r="H2253" s="18" t="s">
        <v>4558</v>
      </c>
    </row>
    <row r="2254" spans="1:8" x14ac:dyDescent="0.2">
      <c r="A2254" s="3">
        <v>7023</v>
      </c>
      <c r="B2254" s="3" t="s">
        <v>2436</v>
      </c>
      <c r="C2254" s="3" t="s">
        <v>2435</v>
      </c>
      <c r="D2254" s="3" t="s">
        <v>2180</v>
      </c>
      <c r="G2254" s="18">
        <v>6992</v>
      </c>
      <c r="H2254" s="18" t="s">
        <v>4558</v>
      </c>
    </row>
    <row r="2255" spans="1:8" x14ac:dyDescent="0.2">
      <c r="A2255" s="3">
        <v>7026</v>
      </c>
      <c r="B2255" s="3" t="s">
        <v>2437</v>
      </c>
      <c r="C2255" s="3" t="s">
        <v>2435</v>
      </c>
      <c r="D2255" s="3" t="s">
        <v>2180</v>
      </c>
      <c r="G2255" s="18">
        <v>6993</v>
      </c>
      <c r="H2255" s="18" t="s">
        <v>4558</v>
      </c>
    </row>
    <row r="2256" spans="1:8" x14ac:dyDescent="0.2">
      <c r="A2256" s="3">
        <v>7062</v>
      </c>
      <c r="B2256" s="3" t="s">
        <v>2438</v>
      </c>
      <c r="C2256" s="3" t="s">
        <v>2439</v>
      </c>
      <c r="D2256" s="3" t="s">
        <v>2180</v>
      </c>
      <c r="G2256" s="18">
        <v>6994</v>
      </c>
      <c r="H2256" s="18" t="s">
        <v>4558</v>
      </c>
    </row>
    <row r="2257" spans="1:8" x14ac:dyDescent="0.2">
      <c r="A2257" s="3">
        <v>7074</v>
      </c>
      <c r="B2257" s="3" t="s">
        <v>2440</v>
      </c>
      <c r="C2257" s="3" t="s">
        <v>2439</v>
      </c>
      <c r="D2257" s="3" t="s">
        <v>2180</v>
      </c>
      <c r="G2257" s="18">
        <v>6995</v>
      </c>
      <c r="H2257" s="18" t="s">
        <v>4558</v>
      </c>
    </row>
    <row r="2258" spans="1:8" x14ac:dyDescent="0.2">
      <c r="A2258" s="3">
        <v>7075</v>
      </c>
      <c r="B2258" s="3" t="s">
        <v>2439</v>
      </c>
      <c r="C2258" s="3" t="s">
        <v>2439</v>
      </c>
      <c r="D2258" s="3" t="s">
        <v>2180</v>
      </c>
      <c r="G2258" s="18">
        <v>6997</v>
      </c>
      <c r="H2258" s="18" t="s">
        <v>4558</v>
      </c>
    </row>
    <row r="2259" spans="1:8" x14ac:dyDescent="0.2">
      <c r="A2259" s="3">
        <v>7076</v>
      </c>
      <c r="B2259" s="3" t="s">
        <v>2441</v>
      </c>
      <c r="C2259" s="3" t="s">
        <v>2439</v>
      </c>
      <c r="D2259" s="3" t="s">
        <v>2180</v>
      </c>
      <c r="G2259" s="18">
        <v>6998</v>
      </c>
      <c r="H2259" s="18" t="s">
        <v>4558</v>
      </c>
    </row>
    <row r="2260" spans="1:8" x14ac:dyDescent="0.2">
      <c r="A2260" s="3">
        <v>7027</v>
      </c>
      <c r="B2260" s="3" t="s">
        <v>2442</v>
      </c>
      <c r="C2260" s="3" t="s">
        <v>2443</v>
      </c>
      <c r="D2260" s="3" t="s">
        <v>2180</v>
      </c>
      <c r="G2260" s="18">
        <v>6999</v>
      </c>
      <c r="H2260" s="18" t="s">
        <v>4558</v>
      </c>
    </row>
    <row r="2261" spans="1:8" x14ac:dyDescent="0.2">
      <c r="A2261" s="3">
        <v>7027</v>
      </c>
      <c r="B2261" s="3" t="s">
        <v>2444</v>
      </c>
      <c r="C2261" s="3" t="s">
        <v>2443</v>
      </c>
      <c r="D2261" s="3" t="s">
        <v>2180</v>
      </c>
      <c r="G2261" s="18">
        <v>7000</v>
      </c>
      <c r="H2261" s="18" t="s">
        <v>4559</v>
      </c>
    </row>
    <row r="2262" spans="1:8" x14ac:dyDescent="0.2">
      <c r="A2262" s="3">
        <v>7027</v>
      </c>
      <c r="B2262" s="3" t="s">
        <v>2445</v>
      </c>
      <c r="C2262" s="3" t="s">
        <v>2443</v>
      </c>
      <c r="D2262" s="3" t="s">
        <v>2180</v>
      </c>
      <c r="G2262" s="18">
        <v>7012</v>
      </c>
      <c r="H2262" s="18" t="s">
        <v>4559</v>
      </c>
    </row>
    <row r="2263" spans="1:8" x14ac:dyDescent="0.2">
      <c r="A2263" s="3">
        <v>7028</v>
      </c>
      <c r="B2263" s="3" t="s">
        <v>2446</v>
      </c>
      <c r="C2263" s="3" t="s">
        <v>2443</v>
      </c>
      <c r="D2263" s="3" t="s">
        <v>2180</v>
      </c>
      <c r="G2263" s="18">
        <v>7013</v>
      </c>
      <c r="H2263" s="18" t="s">
        <v>4559</v>
      </c>
    </row>
    <row r="2264" spans="1:8" x14ac:dyDescent="0.2">
      <c r="A2264" s="3">
        <v>7028</v>
      </c>
      <c r="B2264" s="3" t="s">
        <v>2447</v>
      </c>
      <c r="C2264" s="3" t="s">
        <v>2443</v>
      </c>
      <c r="D2264" s="3" t="s">
        <v>2180</v>
      </c>
      <c r="G2264" s="18">
        <v>7014</v>
      </c>
      <c r="H2264" s="18" t="s">
        <v>4559</v>
      </c>
    </row>
    <row r="2265" spans="1:8" x14ac:dyDescent="0.2">
      <c r="A2265" s="3">
        <v>7029</v>
      </c>
      <c r="B2265" s="3" t="s">
        <v>2448</v>
      </c>
      <c r="C2265" s="3" t="s">
        <v>2443</v>
      </c>
      <c r="D2265" s="3" t="s">
        <v>2180</v>
      </c>
      <c r="G2265" s="18">
        <v>7015</v>
      </c>
      <c r="H2265" s="18" t="s">
        <v>4559</v>
      </c>
    </row>
    <row r="2266" spans="1:8" x14ac:dyDescent="0.2">
      <c r="A2266" s="3">
        <v>7050</v>
      </c>
      <c r="B2266" s="3" t="s">
        <v>2443</v>
      </c>
      <c r="C2266" s="3" t="s">
        <v>2443</v>
      </c>
      <c r="D2266" s="3" t="s">
        <v>2180</v>
      </c>
      <c r="G2266" s="18">
        <v>7016</v>
      </c>
      <c r="H2266" s="18" t="s">
        <v>4559</v>
      </c>
    </row>
    <row r="2267" spans="1:8" x14ac:dyDescent="0.2">
      <c r="A2267" s="3">
        <v>7056</v>
      </c>
      <c r="B2267" s="3" t="s">
        <v>2449</v>
      </c>
      <c r="C2267" s="3" t="s">
        <v>2443</v>
      </c>
      <c r="D2267" s="3" t="s">
        <v>2180</v>
      </c>
      <c r="G2267" s="18">
        <v>7017</v>
      </c>
      <c r="H2267" s="18" t="s">
        <v>4559</v>
      </c>
    </row>
    <row r="2268" spans="1:8" x14ac:dyDescent="0.2">
      <c r="A2268" s="3">
        <v>7057</v>
      </c>
      <c r="B2268" s="3" t="s">
        <v>2450</v>
      </c>
      <c r="C2268" s="3" t="s">
        <v>2443</v>
      </c>
      <c r="D2268" s="3" t="s">
        <v>2180</v>
      </c>
      <c r="G2268" s="18">
        <v>7018</v>
      </c>
      <c r="H2268" s="18" t="s">
        <v>4559</v>
      </c>
    </row>
    <row r="2269" spans="1:8" x14ac:dyDescent="0.2">
      <c r="A2269" s="3">
        <v>7058</v>
      </c>
      <c r="B2269" s="3" t="s">
        <v>2451</v>
      </c>
      <c r="C2269" s="3" t="s">
        <v>2443</v>
      </c>
      <c r="D2269" s="3" t="s">
        <v>2180</v>
      </c>
      <c r="G2269" s="18">
        <v>7019</v>
      </c>
      <c r="H2269" s="18" t="s">
        <v>4559</v>
      </c>
    </row>
    <row r="2270" spans="1:8" x14ac:dyDescent="0.2">
      <c r="A2270" s="3">
        <v>7063</v>
      </c>
      <c r="B2270" s="3" t="s">
        <v>2452</v>
      </c>
      <c r="C2270" s="3" t="s">
        <v>2453</v>
      </c>
      <c r="D2270" s="3" t="s">
        <v>2180</v>
      </c>
      <c r="G2270" s="18">
        <v>7023</v>
      </c>
      <c r="H2270" s="18" t="s">
        <v>4559</v>
      </c>
    </row>
    <row r="2271" spans="1:8" x14ac:dyDescent="0.2">
      <c r="A2271" s="3">
        <v>7064</v>
      </c>
      <c r="B2271" s="3" t="s">
        <v>2454</v>
      </c>
      <c r="C2271" s="3" t="s">
        <v>2453</v>
      </c>
      <c r="D2271" s="3" t="s">
        <v>2180</v>
      </c>
      <c r="G2271" s="18">
        <v>7026</v>
      </c>
      <c r="H2271" s="18" t="s">
        <v>4559</v>
      </c>
    </row>
    <row r="2272" spans="1:8" x14ac:dyDescent="0.2">
      <c r="A2272" s="3">
        <v>7202</v>
      </c>
      <c r="B2272" s="3" t="s">
        <v>2455</v>
      </c>
      <c r="C2272" s="3" t="s">
        <v>2456</v>
      </c>
      <c r="D2272" s="3" t="s">
        <v>2180</v>
      </c>
      <c r="G2272" s="18">
        <v>7027</v>
      </c>
      <c r="H2272" s="18" t="s">
        <v>4559</v>
      </c>
    </row>
    <row r="2273" spans="1:8" x14ac:dyDescent="0.2">
      <c r="A2273" s="3">
        <v>7203</v>
      </c>
      <c r="B2273" s="3" t="s">
        <v>2456</v>
      </c>
      <c r="C2273" s="3" t="s">
        <v>2456</v>
      </c>
      <c r="D2273" s="3" t="s">
        <v>2180</v>
      </c>
      <c r="G2273" s="18">
        <v>7028</v>
      </c>
      <c r="H2273" s="18" t="s">
        <v>4559</v>
      </c>
    </row>
    <row r="2274" spans="1:8" x14ac:dyDescent="0.2">
      <c r="A2274" s="3">
        <v>7204</v>
      </c>
      <c r="B2274" s="3" t="s">
        <v>2457</v>
      </c>
      <c r="C2274" s="3" t="s">
        <v>2457</v>
      </c>
      <c r="D2274" s="3" t="s">
        <v>2180</v>
      </c>
      <c r="G2274" s="18">
        <v>7029</v>
      </c>
      <c r="H2274" s="18" t="s">
        <v>4559</v>
      </c>
    </row>
    <row r="2275" spans="1:8" x14ac:dyDescent="0.2">
      <c r="A2275" s="3">
        <v>7205</v>
      </c>
      <c r="B2275" s="3" t="s">
        <v>2458</v>
      </c>
      <c r="C2275" s="3" t="s">
        <v>2458</v>
      </c>
      <c r="D2275" s="3" t="s">
        <v>2180</v>
      </c>
      <c r="G2275" s="18">
        <v>7031</v>
      </c>
      <c r="H2275" s="18" t="s">
        <v>4559</v>
      </c>
    </row>
    <row r="2276" spans="1:8" x14ac:dyDescent="0.2">
      <c r="A2276" s="3">
        <v>7306</v>
      </c>
      <c r="B2276" s="3" t="s">
        <v>2459</v>
      </c>
      <c r="C2276" s="3" t="s">
        <v>2459</v>
      </c>
      <c r="D2276" s="3" t="s">
        <v>2180</v>
      </c>
      <c r="G2276" s="18">
        <v>7032</v>
      </c>
      <c r="H2276" s="18" t="s">
        <v>4559</v>
      </c>
    </row>
    <row r="2277" spans="1:8" x14ac:dyDescent="0.2">
      <c r="A2277" s="3">
        <v>7307</v>
      </c>
      <c r="B2277" s="3" t="s">
        <v>2460</v>
      </c>
      <c r="C2277" s="3" t="s">
        <v>2460</v>
      </c>
      <c r="D2277" s="3" t="s">
        <v>2180</v>
      </c>
      <c r="G2277" s="18">
        <v>7050</v>
      </c>
      <c r="H2277" s="18" t="s">
        <v>4560</v>
      </c>
    </row>
    <row r="2278" spans="1:8" x14ac:dyDescent="0.2">
      <c r="A2278" s="3">
        <v>7304</v>
      </c>
      <c r="B2278" s="3" t="s">
        <v>2461</v>
      </c>
      <c r="C2278" s="3" t="s">
        <v>2461</v>
      </c>
      <c r="D2278" s="3" t="s">
        <v>2180</v>
      </c>
      <c r="G2278" s="18">
        <v>7056</v>
      </c>
      <c r="H2278" s="18" t="s">
        <v>4559</v>
      </c>
    </row>
    <row r="2279" spans="1:8" x14ac:dyDescent="0.2">
      <c r="A2279" s="3">
        <v>7208</v>
      </c>
      <c r="B2279" s="3" t="s">
        <v>2462</v>
      </c>
      <c r="C2279" s="3" t="s">
        <v>2463</v>
      </c>
      <c r="D2279" s="3" t="s">
        <v>2180</v>
      </c>
      <c r="G2279" s="18">
        <v>7057</v>
      </c>
      <c r="H2279" s="18" t="s">
        <v>4559</v>
      </c>
    </row>
    <row r="2280" spans="1:8" x14ac:dyDescent="0.2">
      <c r="A2280" s="3">
        <v>7206</v>
      </c>
      <c r="B2280" s="3" t="s">
        <v>2464</v>
      </c>
      <c r="C2280" s="3" t="s">
        <v>2465</v>
      </c>
      <c r="D2280" s="3" t="s">
        <v>2180</v>
      </c>
      <c r="G2280" s="18">
        <v>7058</v>
      </c>
      <c r="H2280" s="18" t="s">
        <v>4560</v>
      </c>
    </row>
    <row r="2281" spans="1:8" x14ac:dyDescent="0.2">
      <c r="A2281" s="3">
        <v>7302</v>
      </c>
      <c r="B2281" s="3" t="s">
        <v>2465</v>
      </c>
      <c r="C2281" s="3" t="s">
        <v>2465</v>
      </c>
      <c r="D2281" s="3" t="s">
        <v>2180</v>
      </c>
      <c r="G2281" s="18">
        <v>7062</v>
      </c>
      <c r="H2281" s="18" t="s">
        <v>4559</v>
      </c>
    </row>
    <row r="2282" spans="1:8" x14ac:dyDescent="0.2">
      <c r="A2282" s="3">
        <v>7303</v>
      </c>
      <c r="B2282" s="3" t="s">
        <v>2466</v>
      </c>
      <c r="C2282" s="3" t="s">
        <v>2465</v>
      </c>
      <c r="D2282" s="3" t="s">
        <v>2180</v>
      </c>
      <c r="G2282" s="18">
        <v>7063</v>
      </c>
      <c r="H2282" s="18" t="s">
        <v>4559</v>
      </c>
    </row>
    <row r="2283" spans="1:8" x14ac:dyDescent="0.2">
      <c r="A2283" s="3">
        <v>7213</v>
      </c>
      <c r="B2283" s="3" t="s">
        <v>2467</v>
      </c>
      <c r="C2283" s="3" t="s">
        <v>2468</v>
      </c>
      <c r="D2283" s="3" t="s">
        <v>2180</v>
      </c>
      <c r="G2283" s="18">
        <v>7064</v>
      </c>
      <c r="H2283" s="18" t="s">
        <v>4559</v>
      </c>
    </row>
    <row r="2284" spans="1:8" x14ac:dyDescent="0.2">
      <c r="A2284" s="3">
        <v>7214</v>
      </c>
      <c r="B2284" s="3" t="s">
        <v>2468</v>
      </c>
      <c r="C2284" s="3" t="s">
        <v>2468</v>
      </c>
      <c r="D2284" s="3" t="s">
        <v>2180</v>
      </c>
      <c r="G2284" s="18">
        <v>7074</v>
      </c>
      <c r="H2284" s="18" t="s">
        <v>4559</v>
      </c>
    </row>
    <row r="2285" spans="1:8" x14ac:dyDescent="0.2">
      <c r="A2285" s="3">
        <v>7215</v>
      </c>
      <c r="B2285" s="3" t="s">
        <v>2469</v>
      </c>
      <c r="C2285" s="3" t="s">
        <v>2468</v>
      </c>
      <c r="D2285" s="3" t="s">
        <v>2180</v>
      </c>
      <c r="G2285" s="18">
        <v>7075</v>
      </c>
      <c r="H2285" s="18" t="s">
        <v>4559</v>
      </c>
    </row>
    <row r="2286" spans="1:8" x14ac:dyDescent="0.2">
      <c r="A2286" s="3">
        <v>7220</v>
      </c>
      <c r="B2286" s="3" t="s">
        <v>2470</v>
      </c>
      <c r="C2286" s="3" t="s">
        <v>2470</v>
      </c>
      <c r="D2286" s="3" t="s">
        <v>2180</v>
      </c>
      <c r="G2286" s="18">
        <v>7076</v>
      </c>
      <c r="H2286" s="18" t="s">
        <v>4559</v>
      </c>
    </row>
    <row r="2287" spans="1:8" x14ac:dyDescent="0.2">
      <c r="A2287" s="3">
        <v>7220</v>
      </c>
      <c r="B2287" s="3" t="s">
        <v>2470</v>
      </c>
      <c r="C2287" s="3" t="s">
        <v>2470</v>
      </c>
      <c r="D2287" s="3" t="s">
        <v>2180</v>
      </c>
      <c r="G2287" s="18">
        <v>7077</v>
      </c>
      <c r="H2287" s="18" t="s">
        <v>4559</v>
      </c>
    </row>
    <row r="2288" spans="1:8" x14ac:dyDescent="0.2">
      <c r="A2288" s="3">
        <v>7222</v>
      </c>
      <c r="B2288" s="3" t="s">
        <v>2471</v>
      </c>
      <c r="C2288" s="3" t="s">
        <v>2470</v>
      </c>
      <c r="D2288" s="3" t="s">
        <v>2180</v>
      </c>
      <c r="G2288" s="18">
        <v>7078</v>
      </c>
      <c r="H2288" s="18" t="s">
        <v>4559</v>
      </c>
    </row>
    <row r="2289" spans="1:8" x14ac:dyDescent="0.2">
      <c r="A2289" s="3">
        <v>7226</v>
      </c>
      <c r="B2289" s="3" t="s">
        <v>2472</v>
      </c>
      <c r="C2289" s="3" t="s">
        <v>2470</v>
      </c>
      <c r="D2289" s="3" t="s">
        <v>2180</v>
      </c>
      <c r="G2289" s="18">
        <v>7082</v>
      </c>
      <c r="H2289" s="18" t="s">
        <v>4559</v>
      </c>
    </row>
    <row r="2290" spans="1:8" x14ac:dyDescent="0.2">
      <c r="A2290" s="3">
        <v>7226</v>
      </c>
      <c r="B2290" s="3" t="s">
        <v>2472</v>
      </c>
      <c r="C2290" s="3" t="s">
        <v>2470</v>
      </c>
      <c r="D2290" s="3" t="s">
        <v>2180</v>
      </c>
      <c r="G2290" s="18">
        <v>7083</v>
      </c>
      <c r="H2290" s="18" t="s">
        <v>4559</v>
      </c>
    </row>
    <row r="2291" spans="1:8" x14ac:dyDescent="0.2">
      <c r="A2291" s="3">
        <v>7226</v>
      </c>
      <c r="B2291" s="3" t="s">
        <v>2473</v>
      </c>
      <c r="C2291" s="3" t="s">
        <v>2470</v>
      </c>
      <c r="D2291" s="3" t="s">
        <v>2180</v>
      </c>
      <c r="G2291" s="18">
        <v>7084</v>
      </c>
      <c r="H2291" s="18" t="s">
        <v>4559</v>
      </c>
    </row>
    <row r="2292" spans="1:8" x14ac:dyDescent="0.2">
      <c r="A2292" s="3">
        <v>7228</v>
      </c>
      <c r="B2292" s="3" t="s">
        <v>2474</v>
      </c>
      <c r="C2292" s="3" t="s">
        <v>2470</v>
      </c>
      <c r="D2292" s="3" t="s">
        <v>2180</v>
      </c>
      <c r="G2292" s="18">
        <v>7104</v>
      </c>
      <c r="H2292" s="18" t="s">
        <v>4559</v>
      </c>
    </row>
    <row r="2293" spans="1:8" x14ac:dyDescent="0.2">
      <c r="A2293" s="3">
        <v>7228</v>
      </c>
      <c r="B2293" s="3" t="s">
        <v>2475</v>
      </c>
      <c r="C2293" s="3" t="s">
        <v>2470</v>
      </c>
      <c r="D2293" s="3" t="s">
        <v>2180</v>
      </c>
      <c r="G2293" s="18">
        <v>7106</v>
      </c>
      <c r="H2293" s="18" t="s">
        <v>4555</v>
      </c>
    </row>
    <row r="2294" spans="1:8" x14ac:dyDescent="0.2">
      <c r="A2294" s="3">
        <v>7212</v>
      </c>
      <c r="B2294" s="3" t="s">
        <v>2476</v>
      </c>
      <c r="C2294" s="3" t="s">
        <v>2477</v>
      </c>
      <c r="D2294" s="3" t="s">
        <v>2180</v>
      </c>
      <c r="G2294" s="18">
        <v>7107</v>
      </c>
      <c r="H2294" s="18" t="s">
        <v>4555</v>
      </c>
    </row>
    <row r="2295" spans="1:8" x14ac:dyDescent="0.2">
      <c r="A2295" s="3">
        <v>7212</v>
      </c>
      <c r="B2295" s="3" t="s">
        <v>2478</v>
      </c>
      <c r="C2295" s="3" t="s">
        <v>2477</v>
      </c>
      <c r="D2295" s="3" t="s">
        <v>2180</v>
      </c>
      <c r="G2295" s="18">
        <v>7109</v>
      </c>
      <c r="H2295" s="18" t="s">
        <v>4555</v>
      </c>
    </row>
    <row r="2296" spans="1:8" x14ac:dyDescent="0.2">
      <c r="A2296" s="3">
        <v>7212</v>
      </c>
      <c r="B2296" s="3" t="s">
        <v>2479</v>
      </c>
      <c r="C2296" s="3" t="s">
        <v>2477</v>
      </c>
      <c r="D2296" s="3" t="s">
        <v>2180</v>
      </c>
      <c r="G2296" s="18">
        <v>7110</v>
      </c>
      <c r="H2296" s="18" t="s">
        <v>4559</v>
      </c>
    </row>
    <row r="2297" spans="1:8" x14ac:dyDescent="0.2">
      <c r="A2297" s="3">
        <v>7158</v>
      </c>
      <c r="B2297" s="3" t="s">
        <v>2480</v>
      </c>
      <c r="C2297" s="3" t="s">
        <v>2481</v>
      </c>
      <c r="D2297" s="3" t="s">
        <v>2180</v>
      </c>
      <c r="G2297" s="18">
        <v>7111</v>
      </c>
      <c r="H2297" s="18" t="s">
        <v>4559</v>
      </c>
    </row>
    <row r="2298" spans="1:8" x14ac:dyDescent="0.2">
      <c r="A2298" s="3">
        <v>7159</v>
      </c>
      <c r="B2298" s="3" t="s">
        <v>2482</v>
      </c>
      <c r="C2298" s="3" t="s">
        <v>2481</v>
      </c>
      <c r="D2298" s="3" t="s">
        <v>2180</v>
      </c>
      <c r="G2298" s="18">
        <v>7112</v>
      </c>
      <c r="H2298" s="18" t="s">
        <v>4557</v>
      </c>
    </row>
    <row r="2299" spans="1:8" x14ac:dyDescent="0.2">
      <c r="A2299" s="3">
        <v>7162</v>
      </c>
      <c r="B2299" s="3" t="s">
        <v>2483</v>
      </c>
      <c r="C2299" s="3" t="s">
        <v>2481</v>
      </c>
      <c r="D2299" s="3" t="s">
        <v>2180</v>
      </c>
      <c r="G2299" s="18">
        <v>7113</v>
      </c>
      <c r="H2299" s="18" t="s">
        <v>4557</v>
      </c>
    </row>
    <row r="2300" spans="1:8" x14ac:dyDescent="0.2">
      <c r="A2300" s="3">
        <v>7163</v>
      </c>
      <c r="B2300" s="3" t="s">
        <v>2484</v>
      </c>
      <c r="C2300" s="3" t="s">
        <v>2481</v>
      </c>
      <c r="D2300" s="3" t="s">
        <v>2180</v>
      </c>
      <c r="G2300" s="18">
        <v>7114</v>
      </c>
      <c r="H2300" s="18" t="s">
        <v>4559</v>
      </c>
    </row>
    <row r="2301" spans="1:8" x14ac:dyDescent="0.2">
      <c r="A2301" s="3">
        <v>7164</v>
      </c>
      <c r="B2301" s="3" t="s">
        <v>2485</v>
      </c>
      <c r="C2301" s="3" t="s">
        <v>2481</v>
      </c>
      <c r="D2301" s="3" t="s">
        <v>2180</v>
      </c>
      <c r="G2301" s="18">
        <v>7115</v>
      </c>
      <c r="H2301" s="18" t="s">
        <v>4559</v>
      </c>
    </row>
    <row r="2302" spans="1:8" x14ac:dyDescent="0.2">
      <c r="A2302" s="3">
        <v>7165</v>
      </c>
      <c r="B2302" s="3" t="s">
        <v>2481</v>
      </c>
      <c r="C2302" s="3" t="s">
        <v>2481</v>
      </c>
      <c r="D2302" s="3" t="s">
        <v>2180</v>
      </c>
      <c r="G2302" s="18">
        <v>7116</v>
      </c>
      <c r="H2302" s="18" t="s">
        <v>4557</v>
      </c>
    </row>
    <row r="2303" spans="1:8" x14ac:dyDescent="0.2">
      <c r="A2303" s="3">
        <v>7180</v>
      </c>
      <c r="B2303" s="3" t="s">
        <v>2486</v>
      </c>
      <c r="C2303" s="3" t="s">
        <v>2486</v>
      </c>
      <c r="D2303" s="3" t="s">
        <v>2180</v>
      </c>
      <c r="G2303" s="18">
        <v>7122</v>
      </c>
      <c r="H2303" s="18" t="s">
        <v>4559</v>
      </c>
    </row>
    <row r="2304" spans="1:8" x14ac:dyDescent="0.2">
      <c r="A2304" s="3">
        <v>7182</v>
      </c>
      <c r="B2304" s="3" t="s">
        <v>2487</v>
      </c>
      <c r="C2304" s="3" t="s">
        <v>2486</v>
      </c>
      <c r="D2304" s="3" t="s">
        <v>2180</v>
      </c>
      <c r="G2304" s="18">
        <v>7126</v>
      </c>
      <c r="H2304" s="18" t="s">
        <v>4559</v>
      </c>
    </row>
    <row r="2305" spans="1:8" x14ac:dyDescent="0.2">
      <c r="A2305" s="3">
        <v>7183</v>
      </c>
      <c r="B2305" s="3" t="s">
        <v>2488</v>
      </c>
      <c r="C2305" s="3" t="s">
        <v>2486</v>
      </c>
      <c r="D2305" s="3" t="s">
        <v>2180</v>
      </c>
      <c r="G2305" s="18">
        <v>7127</v>
      </c>
      <c r="H2305" s="18" t="s">
        <v>4559</v>
      </c>
    </row>
    <row r="2306" spans="1:8" x14ac:dyDescent="0.2">
      <c r="A2306" s="3">
        <v>7186</v>
      </c>
      <c r="B2306" s="3" t="s">
        <v>2489</v>
      </c>
      <c r="C2306" s="3" t="s">
        <v>2486</v>
      </c>
      <c r="D2306" s="3" t="s">
        <v>2180</v>
      </c>
      <c r="G2306" s="18">
        <v>7128</v>
      </c>
      <c r="H2306" s="18" t="s">
        <v>4557</v>
      </c>
    </row>
    <row r="2307" spans="1:8" x14ac:dyDescent="0.2">
      <c r="A2307" s="3">
        <v>7184</v>
      </c>
      <c r="B2307" s="3" t="s">
        <v>2490</v>
      </c>
      <c r="C2307" s="3" t="s">
        <v>2491</v>
      </c>
      <c r="D2307" s="3" t="s">
        <v>2180</v>
      </c>
      <c r="G2307" s="18">
        <v>7130</v>
      </c>
      <c r="H2307" s="18" t="s">
        <v>4559</v>
      </c>
    </row>
    <row r="2308" spans="1:8" x14ac:dyDescent="0.2">
      <c r="A2308" s="3">
        <v>7185</v>
      </c>
      <c r="B2308" s="3" t="s">
        <v>2492</v>
      </c>
      <c r="C2308" s="3" t="s">
        <v>2491</v>
      </c>
      <c r="D2308" s="3" t="s">
        <v>2180</v>
      </c>
      <c r="G2308" s="18">
        <v>7132</v>
      </c>
      <c r="H2308" s="18" t="s">
        <v>4557</v>
      </c>
    </row>
    <row r="2309" spans="1:8" x14ac:dyDescent="0.2">
      <c r="A2309" s="3">
        <v>7172</v>
      </c>
      <c r="B2309" s="3" t="s">
        <v>2493</v>
      </c>
      <c r="C2309" s="3" t="s">
        <v>2494</v>
      </c>
      <c r="D2309" s="3" t="s">
        <v>2180</v>
      </c>
      <c r="G2309" s="18">
        <v>7134</v>
      </c>
      <c r="H2309" s="18" t="s">
        <v>4557</v>
      </c>
    </row>
    <row r="2310" spans="1:8" x14ac:dyDescent="0.2">
      <c r="A2310" s="3">
        <v>7173</v>
      </c>
      <c r="B2310" s="3" t="s">
        <v>2495</v>
      </c>
      <c r="C2310" s="3" t="s">
        <v>2494</v>
      </c>
      <c r="D2310" s="3" t="s">
        <v>2180</v>
      </c>
      <c r="G2310" s="18">
        <v>7137</v>
      </c>
      <c r="H2310" s="18" t="s">
        <v>4557</v>
      </c>
    </row>
    <row r="2311" spans="1:8" x14ac:dyDescent="0.2">
      <c r="A2311" s="3">
        <v>7174</v>
      </c>
      <c r="B2311" s="3" t="s">
        <v>2496</v>
      </c>
      <c r="C2311" s="3" t="s">
        <v>2494</v>
      </c>
      <c r="D2311" s="3" t="s">
        <v>2180</v>
      </c>
      <c r="G2311" s="18">
        <v>7138</v>
      </c>
      <c r="H2311" s="18" t="s">
        <v>4557</v>
      </c>
    </row>
    <row r="2312" spans="1:8" x14ac:dyDescent="0.2">
      <c r="A2312" s="3">
        <v>7175</v>
      </c>
      <c r="B2312" s="3" t="s">
        <v>2494</v>
      </c>
      <c r="C2312" s="3" t="s">
        <v>2494</v>
      </c>
      <c r="D2312" s="3" t="s">
        <v>2180</v>
      </c>
      <c r="G2312" s="18">
        <v>7141</v>
      </c>
      <c r="H2312" s="18" t="s">
        <v>4559</v>
      </c>
    </row>
    <row r="2313" spans="1:8" x14ac:dyDescent="0.2">
      <c r="A2313" s="3">
        <v>7176</v>
      </c>
      <c r="B2313" s="3" t="s">
        <v>2497</v>
      </c>
      <c r="C2313" s="3" t="s">
        <v>2494</v>
      </c>
      <c r="D2313" s="3" t="s">
        <v>2180</v>
      </c>
      <c r="G2313" s="18">
        <v>7142</v>
      </c>
      <c r="H2313" s="18" t="s">
        <v>4557</v>
      </c>
    </row>
    <row r="2314" spans="1:8" x14ac:dyDescent="0.2">
      <c r="A2314" s="3">
        <v>7187</v>
      </c>
      <c r="B2314" s="3" t="s">
        <v>2498</v>
      </c>
      <c r="C2314" s="3" t="s">
        <v>2499</v>
      </c>
      <c r="D2314" s="3" t="s">
        <v>2180</v>
      </c>
      <c r="G2314" s="18">
        <v>7143</v>
      </c>
      <c r="H2314" s="18" t="s">
        <v>4557</v>
      </c>
    </row>
    <row r="2315" spans="1:8" x14ac:dyDescent="0.2">
      <c r="A2315" s="3">
        <v>7188</v>
      </c>
      <c r="B2315" s="3" t="s">
        <v>2500</v>
      </c>
      <c r="C2315" s="3" t="s">
        <v>2499</v>
      </c>
      <c r="D2315" s="3" t="s">
        <v>2180</v>
      </c>
      <c r="G2315" s="18">
        <v>7144</v>
      </c>
      <c r="H2315" s="18" t="s">
        <v>4557</v>
      </c>
    </row>
    <row r="2316" spans="1:8" x14ac:dyDescent="0.2">
      <c r="A2316" s="3">
        <v>7189</v>
      </c>
      <c r="B2316" s="3" t="s">
        <v>2501</v>
      </c>
      <c r="C2316" s="3" t="s">
        <v>2499</v>
      </c>
      <c r="D2316" s="3" t="s">
        <v>2180</v>
      </c>
      <c r="G2316" s="18">
        <v>7145</v>
      </c>
      <c r="H2316" s="18" t="s">
        <v>4557</v>
      </c>
    </row>
    <row r="2317" spans="1:8" x14ac:dyDescent="0.2">
      <c r="A2317" s="3">
        <v>7166</v>
      </c>
      <c r="B2317" s="3" t="s">
        <v>2502</v>
      </c>
      <c r="C2317" s="3" t="s">
        <v>2502</v>
      </c>
      <c r="D2317" s="3" t="s">
        <v>2180</v>
      </c>
      <c r="G2317" s="18">
        <v>7146</v>
      </c>
      <c r="H2317" s="18" t="s">
        <v>4557</v>
      </c>
    </row>
    <row r="2318" spans="1:8" x14ac:dyDescent="0.2">
      <c r="A2318" s="3">
        <v>7167</v>
      </c>
      <c r="B2318" s="3" t="s">
        <v>2503</v>
      </c>
      <c r="C2318" s="3" t="s">
        <v>2502</v>
      </c>
      <c r="D2318" s="3" t="s">
        <v>2180</v>
      </c>
      <c r="G2318" s="18">
        <v>7147</v>
      </c>
      <c r="H2318" s="18" t="s">
        <v>4557</v>
      </c>
    </row>
    <row r="2319" spans="1:8" x14ac:dyDescent="0.2">
      <c r="A2319" s="3">
        <v>7168</v>
      </c>
      <c r="B2319" s="3" t="s">
        <v>2504</v>
      </c>
      <c r="C2319" s="3" t="s">
        <v>2502</v>
      </c>
      <c r="D2319" s="3" t="s">
        <v>2180</v>
      </c>
      <c r="G2319" s="18">
        <v>7148</v>
      </c>
      <c r="H2319" s="18" t="s">
        <v>4557</v>
      </c>
    </row>
    <row r="2320" spans="1:8" x14ac:dyDescent="0.2">
      <c r="A2320" s="3">
        <v>7134</v>
      </c>
      <c r="B2320" s="3" t="s">
        <v>2505</v>
      </c>
      <c r="C2320" s="3" t="s">
        <v>2506</v>
      </c>
      <c r="D2320" s="3" t="s">
        <v>2180</v>
      </c>
      <c r="G2320" s="18">
        <v>7149</v>
      </c>
      <c r="H2320" s="18" t="s">
        <v>4557</v>
      </c>
    </row>
    <row r="2321" spans="1:8" x14ac:dyDescent="0.2">
      <c r="A2321" s="3">
        <v>7137</v>
      </c>
      <c r="B2321" s="3" t="s">
        <v>2507</v>
      </c>
      <c r="C2321" s="3" t="s">
        <v>2506</v>
      </c>
      <c r="D2321" s="3" t="s">
        <v>2180</v>
      </c>
      <c r="G2321" s="18">
        <v>7151</v>
      </c>
      <c r="H2321" s="18" t="s">
        <v>4559</v>
      </c>
    </row>
    <row r="2322" spans="1:8" x14ac:dyDescent="0.2">
      <c r="A2322" s="3">
        <v>7138</v>
      </c>
      <c r="B2322" s="3" t="s">
        <v>2508</v>
      </c>
      <c r="C2322" s="3" t="s">
        <v>2506</v>
      </c>
      <c r="D2322" s="3" t="s">
        <v>2180</v>
      </c>
      <c r="G2322" s="18">
        <v>7152</v>
      </c>
      <c r="H2322" s="18" t="s">
        <v>4559</v>
      </c>
    </row>
    <row r="2323" spans="1:8" x14ac:dyDescent="0.2">
      <c r="A2323" s="3">
        <v>5000</v>
      </c>
      <c r="B2323" s="3" t="s">
        <v>2509</v>
      </c>
      <c r="C2323" s="3" t="s">
        <v>2509</v>
      </c>
      <c r="D2323" s="3" t="s">
        <v>2510</v>
      </c>
      <c r="G2323" s="18">
        <v>7153</v>
      </c>
      <c r="H2323" s="18" t="s">
        <v>4557</v>
      </c>
    </row>
    <row r="2324" spans="1:8" x14ac:dyDescent="0.2">
      <c r="A2324" s="3">
        <v>5004</v>
      </c>
      <c r="B2324" s="3" t="s">
        <v>2509</v>
      </c>
      <c r="C2324" s="3" t="s">
        <v>2509</v>
      </c>
      <c r="D2324" s="3" t="s">
        <v>2510</v>
      </c>
      <c r="G2324" s="18">
        <v>7154</v>
      </c>
      <c r="H2324" s="18" t="s">
        <v>4557</v>
      </c>
    </row>
    <row r="2325" spans="1:8" x14ac:dyDescent="0.2">
      <c r="A2325" s="3">
        <v>5032</v>
      </c>
      <c r="B2325" s="3" t="s">
        <v>2511</v>
      </c>
      <c r="C2325" s="3" t="s">
        <v>2509</v>
      </c>
      <c r="D2325" s="3" t="s">
        <v>2510</v>
      </c>
      <c r="G2325" s="18">
        <v>7155</v>
      </c>
      <c r="H2325" s="18" t="s">
        <v>4557</v>
      </c>
    </row>
    <row r="2326" spans="1:8" x14ac:dyDescent="0.2">
      <c r="A2326" s="3">
        <v>5023</v>
      </c>
      <c r="B2326" s="3" t="s">
        <v>2512</v>
      </c>
      <c r="C2326" s="3" t="s">
        <v>2512</v>
      </c>
      <c r="D2326" s="3" t="s">
        <v>2510</v>
      </c>
      <c r="G2326" s="18">
        <v>7156</v>
      </c>
      <c r="H2326" s="18" t="s">
        <v>4559</v>
      </c>
    </row>
    <row r="2327" spans="1:8" x14ac:dyDescent="0.2">
      <c r="A2327" s="3">
        <v>5033</v>
      </c>
      <c r="B2327" s="3" t="s">
        <v>2513</v>
      </c>
      <c r="C2327" s="3" t="s">
        <v>2514</v>
      </c>
      <c r="D2327" s="3" t="s">
        <v>2510</v>
      </c>
      <c r="G2327" s="18">
        <v>7157</v>
      </c>
      <c r="H2327" s="18" t="s">
        <v>4557</v>
      </c>
    </row>
    <row r="2328" spans="1:8" x14ac:dyDescent="0.2">
      <c r="A2328" s="3">
        <v>5025</v>
      </c>
      <c r="B2328" s="3" t="s">
        <v>2515</v>
      </c>
      <c r="C2328" s="3" t="s">
        <v>2516</v>
      </c>
      <c r="D2328" s="3" t="s">
        <v>2510</v>
      </c>
      <c r="G2328" s="18">
        <v>7158</v>
      </c>
      <c r="H2328" s="18" t="s">
        <v>4557</v>
      </c>
    </row>
    <row r="2329" spans="1:8" x14ac:dyDescent="0.2">
      <c r="A2329" s="3">
        <v>5026</v>
      </c>
      <c r="B2329" s="3" t="s">
        <v>2516</v>
      </c>
      <c r="C2329" s="3" t="s">
        <v>2516</v>
      </c>
      <c r="D2329" s="3" t="s">
        <v>2510</v>
      </c>
      <c r="G2329" s="18">
        <v>7159</v>
      </c>
      <c r="H2329" s="18" t="s">
        <v>4557</v>
      </c>
    </row>
    <row r="2330" spans="1:8" x14ac:dyDescent="0.2">
      <c r="A2330" s="3">
        <v>5017</v>
      </c>
      <c r="B2330" s="3" t="s">
        <v>2517</v>
      </c>
      <c r="C2330" s="3" t="s">
        <v>2518</v>
      </c>
      <c r="D2330" s="3" t="s">
        <v>2510</v>
      </c>
      <c r="G2330" s="18">
        <v>7162</v>
      </c>
      <c r="H2330" s="18" t="s">
        <v>4557</v>
      </c>
    </row>
    <row r="2331" spans="1:8" x14ac:dyDescent="0.2">
      <c r="A2331" s="3">
        <v>5018</v>
      </c>
      <c r="B2331" s="3" t="s">
        <v>2519</v>
      </c>
      <c r="C2331" s="3" t="s">
        <v>2518</v>
      </c>
      <c r="D2331" s="3" t="s">
        <v>2510</v>
      </c>
      <c r="G2331" s="18">
        <v>7163</v>
      </c>
      <c r="H2331" s="18" t="s">
        <v>4557</v>
      </c>
    </row>
    <row r="2332" spans="1:8" x14ac:dyDescent="0.2">
      <c r="A2332" s="3">
        <v>5722</v>
      </c>
      <c r="B2332" s="3" t="s">
        <v>2520</v>
      </c>
      <c r="C2332" s="3" t="s">
        <v>2520</v>
      </c>
      <c r="D2332" s="3" t="s">
        <v>2510</v>
      </c>
      <c r="G2332" s="18">
        <v>7164</v>
      </c>
      <c r="H2332" s="18" t="s">
        <v>4557</v>
      </c>
    </row>
    <row r="2333" spans="1:8" x14ac:dyDescent="0.2">
      <c r="A2333" s="3">
        <v>5042</v>
      </c>
      <c r="B2333" s="3" t="s">
        <v>2521</v>
      </c>
      <c r="C2333" s="3" t="s">
        <v>2521</v>
      </c>
      <c r="D2333" s="3" t="s">
        <v>2510</v>
      </c>
      <c r="G2333" s="18">
        <v>7165</v>
      </c>
      <c r="H2333" s="18" t="s">
        <v>4557</v>
      </c>
    </row>
    <row r="2334" spans="1:8" x14ac:dyDescent="0.2">
      <c r="A2334" s="3">
        <v>5022</v>
      </c>
      <c r="B2334" s="3" t="s">
        <v>2522</v>
      </c>
      <c r="C2334" s="3" t="s">
        <v>2523</v>
      </c>
      <c r="D2334" s="3" t="s">
        <v>2510</v>
      </c>
      <c r="G2334" s="18">
        <v>7166</v>
      </c>
      <c r="H2334" s="18" t="s">
        <v>4557</v>
      </c>
    </row>
    <row r="2335" spans="1:8" x14ac:dyDescent="0.2">
      <c r="A2335" s="3">
        <v>5024</v>
      </c>
      <c r="B2335" s="3" t="s">
        <v>2523</v>
      </c>
      <c r="C2335" s="3" t="s">
        <v>2523</v>
      </c>
      <c r="D2335" s="3" t="s">
        <v>2510</v>
      </c>
      <c r="G2335" s="18">
        <v>7167</v>
      </c>
      <c r="H2335" s="18" t="s">
        <v>4557</v>
      </c>
    </row>
    <row r="2336" spans="1:8" x14ac:dyDescent="0.2">
      <c r="A2336" s="3">
        <v>5037</v>
      </c>
      <c r="B2336" s="3" t="s">
        <v>2524</v>
      </c>
      <c r="C2336" s="3" t="s">
        <v>2524</v>
      </c>
      <c r="D2336" s="3" t="s">
        <v>2510</v>
      </c>
      <c r="G2336" s="18">
        <v>7168</v>
      </c>
      <c r="H2336" s="18" t="s">
        <v>4557</v>
      </c>
    </row>
    <row r="2337" spans="1:8" x14ac:dyDescent="0.2">
      <c r="A2337" s="3">
        <v>5036</v>
      </c>
      <c r="B2337" s="3" t="s">
        <v>2525</v>
      </c>
      <c r="C2337" s="3" t="s">
        <v>2525</v>
      </c>
      <c r="D2337" s="3" t="s">
        <v>2510</v>
      </c>
      <c r="G2337" s="18">
        <v>7172</v>
      </c>
      <c r="H2337" s="18" t="s">
        <v>4557</v>
      </c>
    </row>
    <row r="2338" spans="1:8" x14ac:dyDescent="0.2">
      <c r="A2338" s="3">
        <v>5034</v>
      </c>
      <c r="B2338" s="3" t="s">
        <v>2526</v>
      </c>
      <c r="C2338" s="3" t="s">
        <v>2526</v>
      </c>
      <c r="D2338" s="3" t="s">
        <v>2510</v>
      </c>
      <c r="G2338" s="18">
        <v>7173</v>
      </c>
      <c r="H2338" s="18" t="s">
        <v>4557</v>
      </c>
    </row>
    <row r="2339" spans="1:8" x14ac:dyDescent="0.2">
      <c r="A2339" s="3">
        <v>5035</v>
      </c>
      <c r="B2339" s="3" t="s">
        <v>2527</v>
      </c>
      <c r="C2339" s="3" t="s">
        <v>2527</v>
      </c>
      <c r="D2339" s="3" t="s">
        <v>2510</v>
      </c>
      <c r="G2339" s="18">
        <v>7174</v>
      </c>
      <c r="H2339" s="18" t="s">
        <v>4557</v>
      </c>
    </row>
    <row r="2340" spans="1:8" x14ac:dyDescent="0.2">
      <c r="A2340" s="3">
        <v>5400</v>
      </c>
      <c r="B2340" s="3" t="s">
        <v>2528</v>
      </c>
      <c r="C2340" s="3" t="s">
        <v>2528</v>
      </c>
      <c r="D2340" s="3" t="s">
        <v>2510</v>
      </c>
      <c r="G2340" s="18">
        <v>7175</v>
      </c>
      <c r="H2340" s="18" t="s">
        <v>4557</v>
      </c>
    </row>
    <row r="2341" spans="1:8" x14ac:dyDescent="0.2">
      <c r="A2341" s="3">
        <v>5404</v>
      </c>
      <c r="B2341" s="3" t="s">
        <v>2528</v>
      </c>
      <c r="C2341" s="3" t="s">
        <v>2528</v>
      </c>
      <c r="D2341" s="3" t="s">
        <v>2510</v>
      </c>
      <c r="G2341" s="18">
        <v>7176</v>
      </c>
      <c r="H2341" s="18" t="s">
        <v>4557</v>
      </c>
    </row>
    <row r="2342" spans="1:8" x14ac:dyDescent="0.2">
      <c r="A2342" s="3">
        <v>5405</v>
      </c>
      <c r="B2342" s="3" t="s">
        <v>2529</v>
      </c>
      <c r="C2342" s="3" t="s">
        <v>2528</v>
      </c>
      <c r="D2342" s="3" t="s">
        <v>2510</v>
      </c>
      <c r="G2342" s="18">
        <v>7180</v>
      </c>
      <c r="H2342" s="18" t="s">
        <v>4557</v>
      </c>
    </row>
    <row r="2343" spans="1:8" x14ac:dyDescent="0.2">
      <c r="A2343" s="3">
        <v>5406</v>
      </c>
      <c r="B2343" s="3" t="s">
        <v>2530</v>
      </c>
      <c r="C2343" s="3" t="s">
        <v>2528</v>
      </c>
      <c r="D2343" s="3" t="s">
        <v>2510</v>
      </c>
      <c r="G2343" s="18">
        <v>7182</v>
      </c>
      <c r="H2343" s="18" t="s">
        <v>4557</v>
      </c>
    </row>
    <row r="2344" spans="1:8" x14ac:dyDescent="0.2">
      <c r="A2344" s="3">
        <v>5454</v>
      </c>
      <c r="B2344" s="3" t="s">
        <v>2531</v>
      </c>
      <c r="C2344" s="3" t="s">
        <v>2531</v>
      </c>
      <c r="D2344" s="3" t="s">
        <v>2510</v>
      </c>
      <c r="G2344" s="18">
        <v>7183</v>
      </c>
      <c r="H2344" s="18" t="s">
        <v>4557</v>
      </c>
    </row>
    <row r="2345" spans="1:8" x14ac:dyDescent="0.2">
      <c r="A2345" s="3">
        <v>8962</v>
      </c>
      <c r="B2345" s="3" t="s">
        <v>2532</v>
      </c>
      <c r="C2345" s="3" t="s">
        <v>2532</v>
      </c>
      <c r="D2345" s="3" t="s">
        <v>2510</v>
      </c>
      <c r="G2345" s="18">
        <v>7184</v>
      </c>
      <c r="H2345" s="18" t="s">
        <v>4557</v>
      </c>
    </row>
    <row r="2346" spans="1:8" x14ac:dyDescent="0.2">
      <c r="A2346" s="3">
        <v>5413</v>
      </c>
      <c r="B2346" s="3" t="s">
        <v>2533</v>
      </c>
      <c r="C2346" s="3" t="s">
        <v>2534</v>
      </c>
      <c r="D2346" s="3" t="s">
        <v>2510</v>
      </c>
      <c r="G2346" s="18">
        <v>7185</v>
      </c>
      <c r="H2346" s="18" t="s">
        <v>4557</v>
      </c>
    </row>
    <row r="2347" spans="1:8" x14ac:dyDescent="0.2">
      <c r="A2347" s="3">
        <v>5408</v>
      </c>
      <c r="B2347" s="3" t="s">
        <v>2535</v>
      </c>
      <c r="C2347" s="3" t="s">
        <v>2535</v>
      </c>
      <c r="D2347" s="3" t="s">
        <v>2510</v>
      </c>
      <c r="G2347" s="18">
        <v>7186</v>
      </c>
      <c r="H2347" s="18" t="s">
        <v>4557</v>
      </c>
    </row>
    <row r="2348" spans="1:8" x14ac:dyDescent="0.2">
      <c r="A2348" s="3">
        <v>5442</v>
      </c>
      <c r="B2348" s="3" t="s">
        <v>2536</v>
      </c>
      <c r="C2348" s="3" t="s">
        <v>2536</v>
      </c>
      <c r="D2348" s="3" t="s">
        <v>2510</v>
      </c>
      <c r="G2348" s="18">
        <v>7187</v>
      </c>
      <c r="H2348" s="18" t="s">
        <v>4557</v>
      </c>
    </row>
    <row r="2349" spans="1:8" x14ac:dyDescent="0.2">
      <c r="A2349" s="3">
        <v>5423</v>
      </c>
      <c r="B2349" s="3" t="s">
        <v>2537</v>
      </c>
      <c r="C2349" s="3" t="s">
        <v>2537</v>
      </c>
      <c r="D2349" s="3" t="s">
        <v>2510</v>
      </c>
      <c r="G2349" s="18">
        <v>7188</v>
      </c>
      <c r="H2349" s="18" t="s">
        <v>4557</v>
      </c>
    </row>
    <row r="2350" spans="1:8" x14ac:dyDescent="0.2">
      <c r="A2350" s="3">
        <v>5412</v>
      </c>
      <c r="B2350" s="3" t="s">
        <v>2538</v>
      </c>
      <c r="C2350" s="3" t="s">
        <v>2538</v>
      </c>
      <c r="D2350" s="3" t="s">
        <v>2510</v>
      </c>
      <c r="G2350" s="18">
        <v>7189</v>
      </c>
      <c r="H2350" s="18" t="s">
        <v>4557</v>
      </c>
    </row>
    <row r="2351" spans="1:8" x14ac:dyDescent="0.2">
      <c r="A2351" s="3">
        <v>5412</v>
      </c>
      <c r="B2351" s="3" t="s">
        <v>2539</v>
      </c>
      <c r="C2351" s="3" t="s">
        <v>2538</v>
      </c>
      <c r="D2351" s="3" t="s">
        <v>2510</v>
      </c>
      <c r="G2351" s="18">
        <v>7202</v>
      </c>
      <c r="H2351" s="18" t="s">
        <v>4559</v>
      </c>
    </row>
    <row r="2352" spans="1:8" x14ac:dyDescent="0.2">
      <c r="A2352" s="3">
        <v>8956</v>
      </c>
      <c r="B2352" s="3" t="s">
        <v>2540</v>
      </c>
      <c r="C2352" s="3" t="s">
        <v>2540</v>
      </c>
      <c r="D2352" s="3" t="s">
        <v>2510</v>
      </c>
      <c r="G2352" s="18">
        <v>7203</v>
      </c>
      <c r="H2352" s="18" t="s">
        <v>4559</v>
      </c>
    </row>
    <row r="2353" spans="1:8" x14ac:dyDescent="0.2">
      <c r="A2353" s="3">
        <v>5444</v>
      </c>
      <c r="B2353" s="3" t="s">
        <v>2541</v>
      </c>
      <c r="C2353" s="3" t="s">
        <v>2541</v>
      </c>
      <c r="D2353" s="3" t="s">
        <v>2510</v>
      </c>
      <c r="G2353" s="18">
        <v>7204</v>
      </c>
      <c r="H2353" s="18" t="s">
        <v>4559</v>
      </c>
    </row>
    <row r="2354" spans="1:8" x14ac:dyDescent="0.2">
      <c r="A2354" s="3">
        <v>5506</v>
      </c>
      <c r="B2354" s="3" t="s">
        <v>2542</v>
      </c>
      <c r="C2354" s="3" t="s">
        <v>2542</v>
      </c>
      <c r="D2354" s="3" t="s">
        <v>2510</v>
      </c>
      <c r="G2354" s="18">
        <v>7205</v>
      </c>
      <c r="H2354" s="18" t="s">
        <v>4559</v>
      </c>
    </row>
    <row r="2355" spans="1:8" x14ac:dyDescent="0.2">
      <c r="A2355" s="3">
        <v>5507</v>
      </c>
      <c r="B2355" s="3" t="s">
        <v>2543</v>
      </c>
      <c r="C2355" s="3" t="s">
        <v>2543</v>
      </c>
      <c r="D2355" s="3" t="s">
        <v>2510</v>
      </c>
      <c r="G2355" s="18">
        <v>7206</v>
      </c>
      <c r="H2355" s="18" t="s">
        <v>4559</v>
      </c>
    </row>
    <row r="2356" spans="1:8" x14ac:dyDescent="0.2">
      <c r="A2356" s="3">
        <v>5432</v>
      </c>
      <c r="B2356" s="3" t="s">
        <v>2544</v>
      </c>
      <c r="C2356" s="3" t="s">
        <v>2544</v>
      </c>
      <c r="D2356" s="3" t="s">
        <v>2510</v>
      </c>
      <c r="G2356" s="18">
        <v>7208</v>
      </c>
      <c r="H2356" s="18" t="s">
        <v>4559</v>
      </c>
    </row>
    <row r="2357" spans="1:8" x14ac:dyDescent="0.2">
      <c r="A2357" s="3">
        <v>5443</v>
      </c>
      <c r="B2357" s="3" t="s">
        <v>2545</v>
      </c>
      <c r="C2357" s="3" t="s">
        <v>2545</v>
      </c>
      <c r="D2357" s="3" t="s">
        <v>2510</v>
      </c>
      <c r="G2357" s="18">
        <v>7212</v>
      </c>
      <c r="H2357" s="18" t="s">
        <v>4559</v>
      </c>
    </row>
    <row r="2358" spans="1:8" x14ac:dyDescent="0.2">
      <c r="A2358" s="3">
        <v>5452</v>
      </c>
      <c r="B2358" s="3" t="s">
        <v>2546</v>
      </c>
      <c r="C2358" s="3" t="s">
        <v>2546</v>
      </c>
      <c r="D2358" s="3" t="s">
        <v>2510</v>
      </c>
      <c r="G2358" s="18">
        <v>7213</v>
      </c>
      <c r="H2358" s="18" t="s">
        <v>4559</v>
      </c>
    </row>
    <row r="2359" spans="1:8" x14ac:dyDescent="0.2">
      <c r="A2359" s="3">
        <v>5415</v>
      </c>
      <c r="B2359" s="3" t="s">
        <v>2547</v>
      </c>
      <c r="C2359" s="3" t="s">
        <v>2548</v>
      </c>
      <c r="D2359" s="3" t="s">
        <v>2510</v>
      </c>
      <c r="G2359" s="18">
        <v>7214</v>
      </c>
      <c r="H2359" s="18" t="s">
        <v>4559</v>
      </c>
    </row>
    <row r="2360" spans="1:8" x14ac:dyDescent="0.2">
      <c r="A2360" s="3">
        <v>5415</v>
      </c>
      <c r="B2360" s="3" t="s">
        <v>2549</v>
      </c>
      <c r="C2360" s="3" t="s">
        <v>2548</v>
      </c>
      <c r="D2360" s="3" t="s">
        <v>2510</v>
      </c>
      <c r="G2360" s="18">
        <v>7215</v>
      </c>
      <c r="H2360" s="18" t="s">
        <v>4559</v>
      </c>
    </row>
    <row r="2361" spans="1:8" x14ac:dyDescent="0.2">
      <c r="A2361" s="3">
        <v>5415</v>
      </c>
      <c r="B2361" s="3" t="s">
        <v>2550</v>
      </c>
      <c r="C2361" s="3" t="s">
        <v>2548</v>
      </c>
      <c r="D2361" s="3" t="s">
        <v>2510</v>
      </c>
      <c r="G2361" s="18">
        <v>7220</v>
      </c>
      <c r="H2361" s="18" t="s">
        <v>4559</v>
      </c>
    </row>
    <row r="2362" spans="1:8" x14ac:dyDescent="0.2">
      <c r="A2362" s="3">
        <v>5416</v>
      </c>
      <c r="B2362" s="3" t="s">
        <v>2551</v>
      </c>
      <c r="C2362" s="3" t="s">
        <v>2548</v>
      </c>
      <c r="D2362" s="3" t="s">
        <v>2510</v>
      </c>
      <c r="G2362" s="18">
        <v>7222</v>
      </c>
      <c r="H2362" s="18" t="s">
        <v>4559</v>
      </c>
    </row>
    <row r="2363" spans="1:8" x14ac:dyDescent="0.2">
      <c r="A2363" s="3">
        <v>5453</v>
      </c>
      <c r="B2363" s="3" t="s">
        <v>2552</v>
      </c>
      <c r="C2363" s="3" t="s">
        <v>2552</v>
      </c>
      <c r="D2363" s="3" t="s">
        <v>2510</v>
      </c>
      <c r="G2363" s="18">
        <v>7223</v>
      </c>
      <c r="H2363" s="18" t="s">
        <v>4559</v>
      </c>
    </row>
    <row r="2364" spans="1:8" x14ac:dyDescent="0.2">
      <c r="A2364" s="3">
        <v>8957</v>
      </c>
      <c r="B2364" s="3" t="s">
        <v>2553</v>
      </c>
      <c r="C2364" s="3" t="s">
        <v>2553</v>
      </c>
      <c r="D2364" s="3" t="s">
        <v>2510</v>
      </c>
      <c r="G2364" s="18">
        <v>7224</v>
      </c>
      <c r="H2364" s="18" t="s">
        <v>4559</v>
      </c>
    </row>
    <row r="2365" spans="1:8" x14ac:dyDescent="0.2">
      <c r="A2365" s="3">
        <v>5608</v>
      </c>
      <c r="B2365" s="3" t="s">
        <v>2554</v>
      </c>
      <c r="C2365" s="3" t="s">
        <v>2555</v>
      </c>
      <c r="D2365" s="3" t="s">
        <v>2510</v>
      </c>
      <c r="G2365" s="18">
        <v>7226</v>
      </c>
      <c r="H2365" s="18" t="s">
        <v>4560</v>
      </c>
    </row>
    <row r="2366" spans="1:8" x14ac:dyDescent="0.2">
      <c r="A2366" s="3">
        <v>5300</v>
      </c>
      <c r="B2366" s="3" t="s">
        <v>2556</v>
      </c>
      <c r="C2366" s="3" t="s">
        <v>2556</v>
      </c>
      <c r="D2366" s="3" t="s">
        <v>2510</v>
      </c>
      <c r="G2366" s="18">
        <v>7228</v>
      </c>
      <c r="H2366" s="18" t="s">
        <v>4559</v>
      </c>
    </row>
    <row r="2367" spans="1:8" x14ac:dyDescent="0.2">
      <c r="A2367" s="3">
        <v>5301</v>
      </c>
      <c r="B2367" s="3" t="s">
        <v>2557</v>
      </c>
      <c r="C2367" s="3" t="s">
        <v>2558</v>
      </c>
      <c r="D2367" s="3" t="s">
        <v>2510</v>
      </c>
      <c r="G2367" s="18">
        <v>7231</v>
      </c>
      <c r="H2367" s="18" t="s">
        <v>4559</v>
      </c>
    </row>
    <row r="2368" spans="1:8" x14ac:dyDescent="0.2">
      <c r="A2368" s="3">
        <v>5417</v>
      </c>
      <c r="B2368" s="3" t="s">
        <v>2558</v>
      </c>
      <c r="C2368" s="3" t="s">
        <v>2558</v>
      </c>
      <c r="D2368" s="3" t="s">
        <v>2510</v>
      </c>
      <c r="G2368" s="18">
        <v>7232</v>
      </c>
      <c r="H2368" s="18" t="s">
        <v>4559</v>
      </c>
    </row>
    <row r="2369" spans="1:8" x14ac:dyDescent="0.2">
      <c r="A2369" s="3">
        <v>5430</v>
      </c>
      <c r="B2369" s="3" t="s">
        <v>2559</v>
      </c>
      <c r="C2369" s="3" t="s">
        <v>2559</v>
      </c>
      <c r="D2369" s="3" t="s">
        <v>2510</v>
      </c>
      <c r="G2369" s="18">
        <v>7233</v>
      </c>
      <c r="H2369" s="18" t="s">
        <v>4559</v>
      </c>
    </row>
    <row r="2370" spans="1:8" x14ac:dyDescent="0.2">
      <c r="A2370" s="3">
        <v>5512</v>
      </c>
      <c r="B2370" s="3" t="s">
        <v>2560</v>
      </c>
      <c r="C2370" s="3" t="s">
        <v>2560</v>
      </c>
      <c r="D2370" s="3" t="s">
        <v>2510</v>
      </c>
      <c r="G2370" s="18">
        <v>7235</v>
      </c>
      <c r="H2370" s="18" t="s">
        <v>4559</v>
      </c>
    </row>
    <row r="2371" spans="1:8" x14ac:dyDescent="0.2">
      <c r="A2371" s="3">
        <v>5303</v>
      </c>
      <c r="B2371" s="3" t="s">
        <v>2561</v>
      </c>
      <c r="C2371" s="3" t="s">
        <v>2561</v>
      </c>
      <c r="D2371" s="3" t="s">
        <v>2510</v>
      </c>
      <c r="G2371" s="18">
        <v>7240</v>
      </c>
      <c r="H2371" s="18" t="s">
        <v>4559</v>
      </c>
    </row>
    <row r="2372" spans="1:8" x14ac:dyDescent="0.2">
      <c r="A2372" s="3">
        <v>5436</v>
      </c>
      <c r="B2372" s="3" t="s">
        <v>2562</v>
      </c>
      <c r="C2372" s="3" t="s">
        <v>2562</v>
      </c>
      <c r="D2372" s="3" t="s">
        <v>2510</v>
      </c>
      <c r="G2372" s="18">
        <v>7241</v>
      </c>
      <c r="H2372" s="18" t="s">
        <v>4559</v>
      </c>
    </row>
    <row r="2373" spans="1:8" x14ac:dyDescent="0.2">
      <c r="A2373" s="3">
        <v>8109</v>
      </c>
      <c r="B2373" s="3" t="s">
        <v>2563</v>
      </c>
      <c r="C2373" s="3" t="s">
        <v>2562</v>
      </c>
      <c r="D2373" s="3" t="s">
        <v>2510</v>
      </c>
      <c r="G2373" s="18">
        <v>7242</v>
      </c>
      <c r="H2373" s="18" t="s">
        <v>4559</v>
      </c>
    </row>
    <row r="2374" spans="1:8" x14ac:dyDescent="0.2">
      <c r="A2374" s="3">
        <v>5420</v>
      </c>
      <c r="B2374" s="3" t="s">
        <v>2564</v>
      </c>
      <c r="C2374" s="3" t="s">
        <v>2564</v>
      </c>
      <c r="D2374" s="3" t="s">
        <v>2510</v>
      </c>
      <c r="G2374" s="18">
        <v>7243</v>
      </c>
      <c r="H2374" s="18" t="s">
        <v>4560</v>
      </c>
    </row>
    <row r="2375" spans="1:8" x14ac:dyDescent="0.2">
      <c r="A2375" s="3">
        <v>8905</v>
      </c>
      <c r="B2375" s="3" t="s">
        <v>2565</v>
      </c>
      <c r="C2375" s="3" t="s">
        <v>2566</v>
      </c>
      <c r="D2375" s="3" t="s">
        <v>2510</v>
      </c>
      <c r="G2375" s="18">
        <v>7244</v>
      </c>
      <c r="H2375" s="18" t="s">
        <v>4560</v>
      </c>
    </row>
    <row r="2376" spans="1:8" x14ac:dyDescent="0.2">
      <c r="A2376" s="3">
        <v>8965</v>
      </c>
      <c r="B2376" s="3" t="s">
        <v>2567</v>
      </c>
      <c r="C2376" s="3" t="s">
        <v>2567</v>
      </c>
      <c r="D2376" s="3" t="s">
        <v>2510</v>
      </c>
      <c r="G2376" s="18">
        <v>7245</v>
      </c>
      <c r="H2376" s="18" t="s">
        <v>4560</v>
      </c>
    </row>
    <row r="2377" spans="1:8" x14ac:dyDescent="0.2">
      <c r="A2377" s="3">
        <v>5620</v>
      </c>
      <c r="B2377" s="3" t="s">
        <v>2568</v>
      </c>
      <c r="C2377" s="3" t="s">
        <v>2569</v>
      </c>
      <c r="D2377" s="3" t="s">
        <v>2510</v>
      </c>
      <c r="G2377" s="18">
        <v>7246</v>
      </c>
      <c r="H2377" s="18" t="s">
        <v>4560</v>
      </c>
    </row>
    <row r="2378" spans="1:8" x14ac:dyDescent="0.2">
      <c r="A2378" s="3">
        <v>5626</v>
      </c>
      <c r="B2378" s="3" t="s">
        <v>2570</v>
      </c>
      <c r="C2378" s="3" t="s">
        <v>2569</v>
      </c>
      <c r="D2378" s="3" t="s">
        <v>2510</v>
      </c>
      <c r="G2378" s="18">
        <v>7247</v>
      </c>
      <c r="H2378" s="18" t="s">
        <v>4559</v>
      </c>
    </row>
    <row r="2379" spans="1:8" x14ac:dyDescent="0.2">
      <c r="A2379" s="3">
        <v>5619</v>
      </c>
      <c r="B2379" s="3" t="s">
        <v>2571</v>
      </c>
      <c r="C2379" s="3" t="s">
        <v>2572</v>
      </c>
      <c r="D2379" s="3" t="s">
        <v>2510</v>
      </c>
      <c r="G2379" s="18">
        <v>7249</v>
      </c>
      <c r="H2379" s="18" t="s">
        <v>4559</v>
      </c>
    </row>
    <row r="2380" spans="1:8" x14ac:dyDescent="0.2">
      <c r="A2380" s="3">
        <v>5605</v>
      </c>
      <c r="B2380" s="3" t="s">
        <v>2573</v>
      </c>
      <c r="C2380" s="3" t="s">
        <v>2573</v>
      </c>
      <c r="D2380" s="3" t="s">
        <v>2510</v>
      </c>
      <c r="G2380" s="18">
        <v>7250</v>
      </c>
      <c r="H2380" s="18" t="s">
        <v>4560</v>
      </c>
    </row>
    <row r="2381" spans="1:8" x14ac:dyDescent="0.2">
      <c r="A2381" s="3">
        <v>5445</v>
      </c>
      <c r="B2381" s="3" t="s">
        <v>2574</v>
      </c>
      <c r="C2381" s="3" t="s">
        <v>2574</v>
      </c>
      <c r="D2381" s="3" t="s">
        <v>2510</v>
      </c>
      <c r="G2381" s="18">
        <v>7252</v>
      </c>
      <c r="H2381" s="18" t="s">
        <v>4560</v>
      </c>
    </row>
    <row r="2382" spans="1:8" x14ac:dyDescent="0.2">
      <c r="A2382" s="3">
        <v>5525</v>
      </c>
      <c r="B2382" s="3" t="s">
        <v>2575</v>
      </c>
      <c r="C2382" s="3" t="s">
        <v>2575</v>
      </c>
      <c r="D2382" s="3" t="s">
        <v>2510</v>
      </c>
      <c r="G2382" s="18">
        <v>7260</v>
      </c>
      <c r="H2382" s="18" t="s">
        <v>4560</v>
      </c>
    </row>
    <row r="2383" spans="1:8" x14ac:dyDescent="0.2">
      <c r="A2383" s="3">
        <v>5607</v>
      </c>
      <c r="B2383" s="3" t="s">
        <v>2576</v>
      </c>
      <c r="C2383" s="3" t="s">
        <v>2576</v>
      </c>
      <c r="D2383" s="3" t="s">
        <v>2510</v>
      </c>
      <c r="G2383" s="18">
        <v>7265</v>
      </c>
      <c r="H2383" s="18" t="s">
        <v>4560</v>
      </c>
    </row>
    <row r="2384" spans="1:8" x14ac:dyDescent="0.2">
      <c r="A2384" s="3">
        <v>8916</v>
      </c>
      <c r="B2384" s="3" t="s">
        <v>2577</v>
      </c>
      <c r="C2384" s="3" t="s">
        <v>2577</v>
      </c>
      <c r="D2384" s="3" t="s">
        <v>2510</v>
      </c>
      <c r="G2384" s="18">
        <v>7270</v>
      </c>
      <c r="H2384" s="18" t="s">
        <v>4560</v>
      </c>
    </row>
    <row r="2385" spans="1:8" x14ac:dyDescent="0.2">
      <c r="A2385" s="3">
        <v>5524</v>
      </c>
      <c r="B2385" s="3" t="s">
        <v>2578</v>
      </c>
      <c r="C2385" s="3" t="s">
        <v>2579</v>
      </c>
      <c r="D2385" s="3" t="s">
        <v>2510</v>
      </c>
      <c r="G2385" s="18">
        <v>7272</v>
      </c>
      <c r="H2385" s="18" t="s">
        <v>4560</v>
      </c>
    </row>
    <row r="2386" spans="1:8" x14ac:dyDescent="0.2">
      <c r="A2386" s="3">
        <v>5524</v>
      </c>
      <c r="B2386" s="3" t="s">
        <v>2580</v>
      </c>
      <c r="C2386" s="3" t="s">
        <v>2579</v>
      </c>
      <c r="D2386" s="3" t="s">
        <v>2510</v>
      </c>
      <c r="G2386" s="18">
        <v>7276</v>
      </c>
      <c r="H2386" s="18" t="s">
        <v>4560</v>
      </c>
    </row>
    <row r="2387" spans="1:8" x14ac:dyDescent="0.2">
      <c r="A2387" s="3">
        <v>8917</v>
      </c>
      <c r="B2387" s="3" t="s">
        <v>2581</v>
      </c>
      <c r="C2387" s="3" t="s">
        <v>2581</v>
      </c>
      <c r="D2387" s="3" t="s">
        <v>2510</v>
      </c>
      <c r="G2387" s="18">
        <v>7277</v>
      </c>
      <c r="H2387" s="18" t="s">
        <v>4560</v>
      </c>
    </row>
    <row r="2388" spans="1:8" x14ac:dyDescent="0.2">
      <c r="A2388" s="3">
        <v>8966</v>
      </c>
      <c r="B2388" s="3" t="s">
        <v>2582</v>
      </c>
      <c r="C2388" s="3" t="s">
        <v>2582</v>
      </c>
      <c r="D2388" s="3" t="s">
        <v>2510</v>
      </c>
      <c r="G2388" s="18">
        <v>7278</v>
      </c>
      <c r="H2388" s="18" t="s">
        <v>4560</v>
      </c>
    </row>
    <row r="2389" spans="1:8" x14ac:dyDescent="0.2">
      <c r="A2389" s="3">
        <v>8964</v>
      </c>
      <c r="B2389" s="3" t="s">
        <v>2583</v>
      </c>
      <c r="C2389" s="3" t="s">
        <v>2584</v>
      </c>
      <c r="D2389" s="3" t="s">
        <v>2510</v>
      </c>
      <c r="G2389" s="18">
        <v>7302</v>
      </c>
      <c r="H2389" s="18" t="s">
        <v>4559</v>
      </c>
    </row>
    <row r="2390" spans="1:8" x14ac:dyDescent="0.2">
      <c r="A2390" s="3">
        <v>5614</v>
      </c>
      <c r="B2390" s="3" t="s">
        <v>2585</v>
      </c>
      <c r="C2390" s="3" t="s">
        <v>2585</v>
      </c>
      <c r="D2390" s="3" t="s">
        <v>2510</v>
      </c>
      <c r="G2390" s="18">
        <v>7303</v>
      </c>
      <c r="H2390" s="18" t="s">
        <v>4559</v>
      </c>
    </row>
    <row r="2391" spans="1:8" x14ac:dyDescent="0.2">
      <c r="A2391" s="3">
        <v>5522</v>
      </c>
      <c r="B2391" s="3" t="s">
        <v>2586</v>
      </c>
      <c r="C2391" s="3" t="s">
        <v>2586</v>
      </c>
      <c r="D2391" s="3" t="s">
        <v>2510</v>
      </c>
      <c r="G2391" s="18">
        <v>7304</v>
      </c>
      <c r="H2391" s="18" t="s">
        <v>4559</v>
      </c>
    </row>
    <row r="2392" spans="1:8" x14ac:dyDescent="0.2">
      <c r="A2392" s="3">
        <v>5619</v>
      </c>
      <c r="B2392" s="3" t="s">
        <v>2587</v>
      </c>
      <c r="C2392" s="3" t="s">
        <v>2587</v>
      </c>
      <c r="D2392" s="3" t="s">
        <v>2510</v>
      </c>
      <c r="G2392" s="18">
        <v>7306</v>
      </c>
      <c r="H2392" s="18" t="s">
        <v>4559</v>
      </c>
    </row>
    <row r="2393" spans="1:8" x14ac:dyDescent="0.2">
      <c r="A2393" s="3">
        <v>8918</v>
      </c>
      <c r="B2393" s="3" t="s">
        <v>2588</v>
      </c>
      <c r="C2393" s="3" t="s">
        <v>2588</v>
      </c>
      <c r="D2393" s="3" t="s">
        <v>2510</v>
      </c>
      <c r="G2393" s="18">
        <v>7307</v>
      </c>
      <c r="H2393" s="18" t="s">
        <v>4559</v>
      </c>
    </row>
    <row r="2394" spans="1:8" x14ac:dyDescent="0.2">
      <c r="A2394" s="3">
        <v>5612</v>
      </c>
      <c r="B2394" s="3" t="s">
        <v>2589</v>
      </c>
      <c r="C2394" s="3" t="s">
        <v>2589</v>
      </c>
      <c r="D2394" s="3" t="s">
        <v>2510</v>
      </c>
      <c r="G2394" s="18">
        <v>7310</v>
      </c>
      <c r="H2394" s="18" t="s">
        <v>4559</v>
      </c>
    </row>
    <row r="2395" spans="1:8" x14ac:dyDescent="0.2">
      <c r="A2395" s="3">
        <v>5613</v>
      </c>
      <c r="B2395" s="3" t="s">
        <v>2590</v>
      </c>
      <c r="C2395" s="3" t="s">
        <v>2589</v>
      </c>
      <c r="D2395" s="3" t="s">
        <v>2510</v>
      </c>
      <c r="G2395" s="18">
        <v>7312</v>
      </c>
      <c r="H2395" s="18" t="s">
        <v>4559</v>
      </c>
    </row>
    <row r="2396" spans="1:8" x14ac:dyDescent="0.2">
      <c r="A2396" s="3">
        <v>8967</v>
      </c>
      <c r="B2396" s="3" t="s">
        <v>2591</v>
      </c>
      <c r="C2396" s="3" t="s">
        <v>2591</v>
      </c>
      <c r="D2396" s="3" t="s">
        <v>2510</v>
      </c>
      <c r="G2396" s="18">
        <v>7313</v>
      </c>
      <c r="H2396" s="18" t="s">
        <v>4559</v>
      </c>
    </row>
    <row r="2397" spans="1:8" x14ac:dyDescent="0.2">
      <c r="A2397" s="3">
        <v>5610</v>
      </c>
      <c r="B2397" s="3" t="s">
        <v>2592</v>
      </c>
      <c r="C2397" s="3" t="s">
        <v>2593</v>
      </c>
      <c r="D2397" s="3" t="s">
        <v>2510</v>
      </c>
      <c r="G2397" s="18">
        <v>7314</v>
      </c>
      <c r="H2397" s="18" t="s">
        <v>4559</v>
      </c>
    </row>
    <row r="2398" spans="1:8" x14ac:dyDescent="0.2">
      <c r="A2398" s="3">
        <v>5611</v>
      </c>
      <c r="B2398" s="3" t="s">
        <v>2594</v>
      </c>
      <c r="C2398" s="3" t="s">
        <v>2593</v>
      </c>
      <c r="D2398" s="3" t="s">
        <v>2510</v>
      </c>
      <c r="G2398" s="18">
        <v>7315</v>
      </c>
      <c r="H2398" s="18" t="s">
        <v>4559</v>
      </c>
    </row>
    <row r="2399" spans="1:8" x14ac:dyDescent="0.2">
      <c r="A2399" s="3">
        <v>5621</v>
      </c>
      <c r="B2399" s="3" t="s">
        <v>2595</v>
      </c>
      <c r="C2399" s="3" t="s">
        <v>2595</v>
      </c>
      <c r="D2399" s="3" t="s">
        <v>2510</v>
      </c>
      <c r="G2399" s="18">
        <v>7317</v>
      </c>
      <c r="H2399" s="18" t="s">
        <v>4559</v>
      </c>
    </row>
    <row r="2400" spans="1:8" x14ac:dyDescent="0.2">
      <c r="A2400" s="3">
        <v>8905</v>
      </c>
      <c r="B2400" s="3" t="s">
        <v>2596</v>
      </c>
      <c r="C2400" s="3" t="s">
        <v>2596</v>
      </c>
      <c r="D2400" s="3" t="s">
        <v>2510</v>
      </c>
      <c r="G2400" s="18">
        <v>7320</v>
      </c>
      <c r="H2400" s="18" t="s">
        <v>4559</v>
      </c>
    </row>
    <row r="2401" spans="1:8" x14ac:dyDescent="0.2">
      <c r="A2401" s="3">
        <v>5105</v>
      </c>
      <c r="B2401" s="3" t="s">
        <v>2597</v>
      </c>
      <c r="C2401" s="3" t="s">
        <v>2597</v>
      </c>
      <c r="D2401" s="3" t="s">
        <v>2510</v>
      </c>
      <c r="G2401" s="18">
        <v>7323</v>
      </c>
      <c r="H2401" s="18" t="s">
        <v>4559</v>
      </c>
    </row>
    <row r="2402" spans="1:8" x14ac:dyDescent="0.2">
      <c r="A2402" s="3">
        <v>5242</v>
      </c>
      <c r="B2402" s="3" t="s">
        <v>2598</v>
      </c>
      <c r="C2402" s="3" t="s">
        <v>2598</v>
      </c>
      <c r="D2402" s="3" t="s">
        <v>2510</v>
      </c>
      <c r="G2402" s="18">
        <v>7324</v>
      </c>
      <c r="H2402" s="18" t="s">
        <v>4559</v>
      </c>
    </row>
    <row r="2403" spans="1:8" x14ac:dyDescent="0.2">
      <c r="A2403" s="3">
        <v>5244</v>
      </c>
      <c r="B2403" s="3" t="s">
        <v>2599</v>
      </c>
      <c r="C2403" s="3" t="s">
        <v>2599</v>
      </c>
      <c r="D2403" s="3" t="s">
        <v>2510</v>
      </c>
      <c r="G2403" s="18">
        <v>7325</v>
      </c>
      <c r="H2403" s="18" t="s">
        <v>4561</v>
      </c>
    </row>
    <row r="2404" spans="1:8" x14ac:dyDescent="0.2">
      <c r="A2404" s="3">
        <v>5116</v>
      </c>
      <c r="B2404" s="3" t="s">
        <v>2600</v>
      </c>
      <c r="C2404" s="3" t="s">
        <v>2601</v>
      </c>
      <c r="D2404" s="3" t="s">
        <v>2510</v>
      </c>
      <c r="G2404" s="18">
        <v>7326</v>
      </c>
      <c r="H2404" s="18" t="s">
        <v>4562</v>
      </c>
    </row>
    <row r="2405" spans="1:8" x14ac:dyDescent="0.2">
      <c r="A2405" s="3">
        <v>5200</v>
      </c>
      <c r="B2405" s="3" t="s">
        <v>2602</v>
      </c>
      <c r="C2405" s="3" t="s">
        <v>2601</v>
      </c>
      <c r="D2405" s="3" t="s">
        <v>2510</v>
      </c>
      <c r="G2405" s="18">
        <v>7402</v>
      </c>
      <c r="H2405" s="18" t="s">
        <v>4559</v>
      </c>
    </row>
    <row r="2406" spans="1:8" x14ac:dyDescent="0.2">
      <c r="A2406" s="3">
        <v>5222</v>
      </c>
      <c r="B2406" s="3" t="s">
        <v>2603</v>
      </c>
      <c r="C2406" s="3" t="s">
        <v>2601</v>
      </c>
      <c r="D2406" s="3" t="s">
        <v>2510</v>
      </c>
      <c r="G2406" s="18">
        <v>7403</v>
      </c>
      <c r="H2406" s="18" t="s">
        <v>4559</v>
      </c>
    </row>
    <row r="2407" spans="1:8" x14ac:dyDescent="0.2">
      <c r="A2407" s="3">
        <v>5245</v>
      </c>
      <c r="B2407" s="3" t="s">
        <v>2604</v>
      </c>
      <c r="C2407" s="3" t="s">
        <v>2604</v>
      </c>
      <c r="D2407" s="3" t="s">
        <v>2510</v>
      </c>
      <c r="G2407" s="18">
        <v>7404</v>
      </c>
      <c r="H2407" s="18" t="s">
        <v>4559</v>
      </c>
    </row>
    <row r="2408" spans="1:8" x14ac:dyDescent="0.2">
      <c r="A2408" s="3">
        <v>5212</v>
      </c>
      <c r="B2408" s="3" t="s">
        <v>2605</v>
      </c>
      <c r="C2408" s="3" t="s">
        <v>2606</v>
      </c>
      <c r="D2408" s="3" t="s">
        <v>2510</v>
      </c>
      <c r="G2408" s="18">
        <v>7405</v>
      </c>
      <c r="H2408" s="18" t="s">
        <v>4559</v>
      </c>
    </row>
    <row r="2409" spans="1:8" x14ac:dyDescent="0.2">
      <c r="A2409" s="3">
        <v>5242</v>
      </c>
      <c r="B2409" s="3" t="s">
        <v>2607</v>
      </c>
      <c r="C2409" s="3" t="s">
        <v>2607</v>
      </c>
      <c r="D2409" s="3" t="s">
        <v>2510</v>
      </c>
      <c r="G2409" s="18">
        <v>7407</v>
      </c>
      <c r="H2409" s="18" t="s">
        <v>4559</v>
      </c>
    </row>
    <row r="2410" spans="1:8" x14ac:dyDescent="0.2">
      <c r="A2410" s="3">
        <v>5246</v>
      </c>
      <c r="B2410" s="3" t="s">
        <v>2608</v>
      </c>
      <c r="C2410" s="3" t="s">
        <v>2607</v>
      </c>
      <c r="D2410" s="3" t="s">
        <v>2510</v>
      </c>
      <c r="G2410" s="18">
        <v>7408</v>
      </c>
      <c r="H2410" s="18" t="s">
        <v>4559</v>
      </c>
    </row>
    <row r="2411" spans="1:8" x14ac:dyDescent="0.2">
      <c r="A2411" s="3">
        <v>5318</v>
      </c>
      <c r="B2411" s="3" t="s">
        <v>2609</v>
      </c>
      <c r="C2411" s="3" t="s">
        <v>2609</v>
      </c>
      <c r="D2411" s="3" t="s">
        <v>2510</v>
      </c>
      <c r="G2411" s="18">
        <v>7411</v>
      </c>
      <c r="H2411" s="18" t="s">
        <v>4559</v>
      </c>
    </row>
    <row r="2412" spans="1:8" x14ac:dyDescent="0.2">
      <c r="A2412" s="3">
        <v>5237</v>
      </c>
      <c r="B2412" s="3" t="s">
        <v>2610</v>
      </c>
      <c r="C2412" s="3" t="s">
        <v>2610</v>
      </c>
      <c r="D2412" s="3" t="s">
        <v>2510</v>
      </c>
      <c r="G2412" s="18">
        <v>7412</v>
      </c>
      <c r="H2412" s="18" t="s">
        <v>4559</v>
      </c>
    </row>
    <row r="2413" spans="1:8" x14ac:dyDescent="0.2">
      <c r="A2413" s="3">
        <v>5243</v>
      </c>
      <c r="B2413" s="3" t="s">
        <v>2611</v>
      </c>
      <c r="C2413" s="3" t="s">
        <v>2611</v>
      </c>
      <c r="D2413" s="3" t="s">
        <v>2510</v>
      </c>
      <c r="G2413" s="18">
        <v>7413</v>
      </c>
      <c r="H2413" s="18" t="s">
        <v>4559</v>
      </c>
    </row>
    <row r="2414" spans="1:8" x14ac:dyDescent="0.2">
      <c r="A2414" s="3">
        <v>5236</v>
      </c>
      <c r="B2414" s="3" t="s">
        <v>2612</v>
      </c>
      <c r="C2414" s="3" t="s">
        <v>2612</v>
      </c>
      <c r="D2414" s="3" t="s">
        <v>2510</v>
      </c>
      <c r="G2414" s="18">
        <v>7414</v>
      </c>
      <c r="H2414" s="18" t="s">
        <v>4559</v>
      </c>
    </row>
    <row r="2415" spans="1:8" x14ac:dyDescent="0.2">
      <c r="A2415" s="3">
        <v>5223</v>
      </c>
      <c r="B2415" s="3" t="s">
        <v>2613</v>
      </c>
      <c r="C2415" s="3" t="s">
        <v>2613</v>
      </c>
      <c r="D2415" s="3" t="s">
        <v>2510</v>
      </c>
      <c r="G2415" s="18">
        <v>7415</v>
      </c>
      <c r="H2415" s="18" t="s">
        <v>4559</v>
      </c>
    </row>
    <row r="2416" spans="1:8" x14ac:dyDescent="0.2">
      <c r="A2416" s="3">
        <v>5235</v>
      </c>
      <c r="B2416" s="3" t="s">
        <v>2614</v>
      </c>
      <c r="C2416" s="3" t="s">
        <v>2615</v>
      </c>
      <c r="D2416" s="3" t="s">
        <v>2510</v>
      </c>
      <c r="G2416" s="18">
        <v>7416</v>
      </c>
      <c r="H2416" s="18" t="s">
        <v>4559</v>
      </c>
    </row>
    <row r="2417" spans="1:8" x14ac:dyDescent="0.2">
      <c r="A2417" s="3">
        <v>5112</v>
      </c>
      <c r="B2417" s="3" t="s">
        <v>2616</v>
      </c>
      <c r="C2417" s="3" t="s">
        <v>2617</v>
      </c>
      <c r="D2417" s="3" t="s">
        <v>2510</v>
      </c>
      <c r="G2417" s="18">
        <v>7417</v>
      </c>
      <c r="H2417" s="18" t="s">
        <v>4559</v>
      </c>
    </row>
    <row r="2418" spans="1:8" x14ac:dyDescent="0.2">
      <c r="A2418" s="3">
        <v>5106</v>
      </c>
      <c r="B2418" s="3" t="s">
        <v>2618</v>
      </c>
      <c r="C2418" s="3" t="s">
        <v>2619</v>
      </c>
      <c r="D2418" s="3" t="s">
        <v>2510</v>
      </c>
      <c r="G2418" s="18">
        <v>7418</v>
      </c>
      <c r="H2418" s="18" t="s">
        <v>4559</v>
      </c>
    </row>
    <row r="2419" spans="1:8" x14ac:dyDescent="0.2">
      <c r="A2419" s="3">
        <v>5233</v>
      </c>
      <c r="B2419" s="3" t="s">
        <v>2620</v>
      </c>
      <c r="C2419" s="3" t="s">
        <v>2621</v>
      </c>
      <c r="D2419" s="3" t="s">
        <v>2510</v>
      </c>
      <c r="G2419" s="18">
        <v>7419</v>
      </c>
      <c r="H2419" s="18" t="s">
        <v>4559</v>
      </c>
    </row>
    <row r="2420" spans="1:8" x14ac:dyDescent="0.2">
      <c r="A2420" s="3">
        <v>5234</v>
      </c>
      <c r="B2420" s="3" t="s">
        <v>2621</v>
      </c>
      <c r="C2420" s="3" t="s">
        <v>2621</v>
      </c>
      <c r="D2420" s="3" t="s">
        <v>2510</v>
      </c>
      <c r="G2420" s="18">
        <v>7421</v>
      </c>
      <c r="H2420" s="18" t="s">
        <v>4559</v>
      </c>
    </row>
    <row r="2421" spans="1:8" x14ac:dyDescent="0.2">
      <c r="A2421" s="3">
        <v>5213</v>
      </c>
      <c r="B2421" s="3" t="s">
        <v>2622</v>
      </c>
      <c r="C2421" s="3" t="s">
        <v>2622</v>
      </c>
      <c r="D2421" s="3" t="s">
        <v>2510</v>
      </c>
      <c r="G2421" s="18">
        <v>7422</v>
      </c>
      <c r="H2421" s="18" t="s">
        <v>4559</v>
      </c>
    </row>
    <row r="2422" spans="1:8" x14ac:dyDescent="0.2">
      <c r="A2422" s="3">
        <v>5210</v>
      </c>
      <c r="B2422" s="3" t="s">
        <v>2623</v>
      </c>
      <c r="C2422" s="3" t="s">
        <v>2623</v>
      </c>
      <c r="D2422" s="3" t="s">
        <v>2510</v>
      </c>
      <c r="G2422" s="18">
        <v>7423</v>
      </c>
      <c r="H2422" s="18" t="s">
        <v>4559</v>
      </c>
    </row>
    <row r="2423" spans="1:8" x14ac:dyDescent="0.2">
      <c r="A2423" s="3">
        <v>5225</v>
      </c>
      <c r="B2423" s="3" t="s">
        <v>2624</v>
      </c>
      <c r="C2423" s="3" t="s">
        <v>2624</v>
      </c>
      <c r="D2423" s="3" t="s">
        <v>2510</v>
      </c>
      <c r="G2423" s="18">
        <v>7424</v>
      </c>
      <c r="H2423" s="18" t="s">
        <v>4559</v>
      </c>
    </row>
    <row r="2424" spans="1:8" x14ac:dyDescent="0.2">
      <c r="A2424" s="3">
        <v>5107</v>
      </c>
      <c r="B2424" s="3" t="s">
        <v>2625</v>
      </c>
      <c r="C2424" s="3" t="s">
        <v>2626</v>
      </c>
      <c r="D2424" s="3" t="s">
        <v>2510</v>
      </c>
      <c r="G2424" s="18">
        <v>7425</v>
      </c>
      <c r="H2424" s="18" t="s">
        <v>4559</v>
      </c>
    </row>
    <row r="2425" spans="1:8" x14ac:dyDescent="0.2">
      <c r="A2425" s="3">
        <v>5108</v>
      </c>
      <c r="B2425" s="3" t="s">
        <v>2627</v>
      </c>
      <c r="C2425" s="3" t="s">
        <v>2626</v>
      </c>
      <c r="D2425" s="3" t="s">
        <v>2510</v>
      </c>
      <c r="G2425" s="18">
        <v>7426</v>
      </c>
      <c r="H2425" s="18" t="s">
        <v>4559</v>
      </c>
    </row>
    <row r="2426" spans="1:8" x14ac:dyDescent="0.2">
      <c r="A2426" s="3">
        <v>5712</v>
      </c>
      <c r="B2426" s="3" t="s">
        <v>2628</v>
      </c>
      <c r="C2426" s="3" t="s">
        <v>2628</v>
      </c>
      <c r="D2426" s="3" t="s">
        <v>2510</v>
      </c>
      <c r="G2426" s="18">
        <v>7427</v>
      </c>
      <c r="H2426" s="18" t="s">
        <v>4559</v>
      </c>
    </row>
    <row r="2427" spans="1:8" x14ac:dyDescent="0.2">
      <c r="A2427" s="3">
        <v>5708</v>
      </c>
      <c r="B2427" s="3" t="s">
        <v>2629</v>
      </c>
      <c r="C2427" s="3" t="s">
        <v>2629</v>
      </c>
      <c r="D2427" s="3" t="s">
        <v>2510</v>
      </c>
      <c r="G2427" s="18">
        <v>7428</v>
      </c>
      <c r="H2427" s="18" t="s">
        <v>4555</v>
      </c>
    </row>
    <row r="2428" spans="1:8" x14ac:dyDescent="0.2">
      <c r="A2428" s="3">
        <v>5736</v>
      </c>
      <c r="B2428" s="3" t="s">
        <v>2630</v>
      </c>
      <c r="C2428" s="3" t="s">
        <v>2631</v>
      </c>
      <c r="D2428" s="3" t="s">
        <v>2510</v>
      </c>
      <c r="G2428" s="18">
        <v>7430</v>
      </c>
      <c r="H2428" s="18" t="s">
        <v>4559</v>
      </c>
    </row>
    <row r="2429" spans="1:8" x14ac:dyDescent="0.2">
      <c r="A2429" s="3">
        <v>5724</v>
      </c>
      <c r="B2429" s="3" t="s">
        <v>2632</v>
      </c>
      <c r="C2429" s="3" t="s">
        <v>2632</v>
      </c>
      <c r="D2429" s="3" t="s">
        <v>2510</v>
      </c>
      <c r="G2429" s="18">
        <v>7431</v>
      </c>
      <c r="H2429" s="18" t="s">
        <v>4559</v>
      </c>
    </row>
    <row r="2430" spans="1:8" x14ac:dyDescent="0.2">
      <c r="A2430" s="3">
        <v>5728</v>
      </c>
      <c r="B2430" s="3" t="s">
        <v>2633</v>
      </c>
      <c r="C2430" s="3" t="s">
        <v>2633</v>
      </c>
      <c r="D2430" s="3" t="s">
        <v>2510</v>
      </c>
      <c r="G2430" s="18">
        <v>7432</v>
      </c>
      <c r="H2430" s="18" t="s">
        <v>4559</v>
      </c>
    </row>
    <row r="2431" spans="1:8" x14ac:dyDescent="0.2">
      <c r="A2431" s="3">
        <v>5043</v>
      </c>
      <c r="B2431" s="3" t="s">
        <v>2634</v>
      </c>
      <c r="C2431" s="3" t="s">
        <v>2634</v>
      </c>
      <c r="D2431" s="3" t="s">
        <v>2510</v>
      </c>
      <c r="G2431" s="18">
        <v>7433</v>
      </c>
      <c r="H2431" s="18" t="s">
        <v>4559</v>
      </c>
    </row>
    <row r="2432" spans="1:8" x14ac:dyDescent="0.2">
      <c r="A2432" s="3">
        <v>5733</v>
      </c>
      <c r="B2432" s="3" t="s">
        <v>2635</v>
      </c>
      <c r="C2432" s="3" t="s">
        <v>2636</v>
      </c>
      <c r="D2432" s="3" t="s">
        <v>2510</v>
      </c>
      <c r="G2432" s="18">
        <v>7434</v>
      </c>
      <c r="H2432" s="18" t="s">
        <v>4555</v>
      </c>
    </row>
    <row r="2433" spans="1:8" x14ac:dyDescent="0.2">
      <c r="A2433" s="3">
        <v>5725</v>
      </c>
      <c r="B2433" s="3" t="s">
        <v>2637</v>
      </c>
      <c r="C2433" s="3" t="s">
        <v>2637</v>
      </c>
      <c r="D2433" s="3" t="s">
        <v>2510</v>
      </c>
      <c r="G2433" s="18">
        <v>7435</v>
      </c>
      <c r="H2433" s="18" t="s">
        <v>4555</v>
      </c>
    </row>
    <row r="2434" spans="1:8" x14ac:dyDescent="0.2">
      <c r="A2434" s="3">
        <v>5737</v>
      </c>
      <c r="B2434" s="3" t="s">
        <v>2638</v>
      </c>
      <c r="C2434" s="3" t="s">
        <v>2638</v>
      </c>
      <c r="D2434" s="3" t="s">
        <v>2510</v>
      </c>
      <c r="G2434" s="18">
        <v>7436</v>
      </c>
      <c r="H2434" s="18" t="s">
        <v>4555</v>
      </c>
    </row>
    <row r="2435" spans="1:8" x14ac:dyDescent="0.2">
      <c r="A2435" s="3">
        <v>5727</v>
      </c>
      <c r="B2435" s="3" t="s">
        <v>2639</v>
      </c>
      <c r="C2435" s="3" t="s">
        <v>2639</v>
      </c>
      <c r="D2435" s="3" t="s">
        <v>2510</v>
      </c>
      <c r="G2435" s="18">
        <v>7437</v>
      </c>
      <c r="H2435" s="18" t="s">
        <v>4555</v>
      </c>
    </row>
    <row r="2436" spans="1:8" x14ac:dyDescent="0.2">
      <c r="A2436" s="3">
        <v>5734</v>
      </c>
      <c r="B2436" s="3" t="s">
        <v>2640</v>
      </c>
      <c r="C2436" s="3" t="s">
        <v>2641</v>
      </c>
      <c r="D2436" s="3" t="s">
        <v>2510</v>
      </c>
      <c r="G2436" s="18">
        <v>7438</v>
      </c>
      <c r="H2436" s="18" t="s">
        <v>4555</v>
      </c>
    </row>
    <row r="2437" spans="1:8" x14ac:dyDescent="0.2">
      <c r="A2437" s="3">
        <v>5044</v>
      </c>
      <c r="B2437" s="3" t="s">
        <v>2642</v>
      </c>
      <c r="C2437" s="3" t="s">
        <v>2642</v>
      </c>
      <c r="D2437" s="3" t="s">
        <v>2510</v>
      </c>
      <c r="G2437" s="18">
        <v>7440</v>
      </c>
      <c r="H2437" s="18" t="s">
        <v>4559</v>
      </c>
    </row>
    <row r="2438" spans="1:8" x14ac:dyDescent="0.2">
      <c r="A2438" s="3">
        <v>5046</v>
      </c>
      <c r="B2438" s="3" t="s">
        <v>2643</v>
      </c>
      <c r="C2438" s="3" t="s">
        <v>2643</v>
      </c>
      <c r="D2438" s="3" t="s">
        <v>2510</v>
      </c>
      <c r="G2438" s="18">
        <v>7442</v>
      </c>
      <c r="H2438" s="18" t="s">
        <v>4559</v>
      </c>
    </row>
    <row r="2439" spans="1:8" x14ac:dyDescent="0.2">
      <c r="A2439" s="3">
        <v>5046</v>
      </c>
      <c r="B2439" s="3" t="s">
        <v>2644</v>
      </c>
      <c r="C2439" s="3" t="s">
        <v>2643</v>
      </c>
      <c r="D2439" s="3" t="s">
        <v>2510</v>
      </c>
      <c r="G2439" s="18">
        <v>7443</v>
      </c>
      <c r="H2439" s="18" t="s">
        <v>4559</v>
      </c>
    </row>
    <row r="2440" spans="1:8" x14ac:dyDescent="0.2">
      <c r="A2440" s="3">
        <v>5040</v>
      </c>
      <c r="B2440" s="3" t="s">
        <v>2645</v>
      </c>
      <c r="C2440" s="3" t="s">
        <v>2645</v>
      </c>
      <c r="D2440" s="3" t="s">
        <v>2510</v>
      </c>
      <c r="G2440" s="18">
        <v>7444</v>
      </c>
      <c r="H2440" s="18" t="s">
        <v>4555</v>
      </c>
    </row>
    <row r="2441" spans="1:8" x14ac:dyDescent="0.2">
      <c r="A2441" s="3">
        <v>5723</v>
      </c>
      <c r="B2441" s="3" t="s">
        <v>2646</v>
      </c>
      <c r="C2441" s="3" t="s">
        <v>2647</v>
      </c>
      <c r="D2441" s="3" t="s">
        <v>2510</v>
      </c>
      <c r="G2441" s="18">
        <v>7445</v>
      </c>
      <c r="H2441" s="18" t="s">
        <v>4555</v>
      </c>
    </row>
    <row r="2442" spans="1:8" x14ac:dyDescent="0.2">
      <c r="A2442" s="3">
        <v>5726</v>
      </c>
      <c r="B2442" s="3" t="s">
        <v>2648</v>
      </c>
      <c r="C2442" s="3" t="s">
        <v>2648</v>
      </c>
      <c r="D2442" s="3" t="s">
        <v>2510</v>
      </c>
      <c r="G2442" s="18">
        <v>7447</v>
      </c>
      <c r="H2442" s="18" t="s">
        <v>4555</v>
      </c>
    </row>
    <row r="2443" spans="1:8" x14ac:dyDescent="0.2">
      <c r="A2443" s="3">
        <v>5732</v>
      </c>
      <c r="B2443" s="3" t="s">
        <v>2649</v>
      </c>
      <c r="C2443" s="3" t="s">
        <v>2649</v>
      </c>
      <c r="D2443" s="3" t="s">
        <v>2510</v>
      </c>
      <c r="G2443" s="18">
        <v>7448</v>
      </c>
      <c r="H2443" s="18" t="s">
        <v>4555</v>
      </c>
    </row>
    <row r="2444" spans="1:8" x14ac:dyDescent="0.2">
      <c r="A2444" s="3">
        <v>5074</v>
      </c>
      <c r="B2444" s="3" t="s">
        <v>2650</v>
      </c>
      <c r="C2444" s="3" t="s">
        <v>2650</v>
      </c>
      <c r="D2444" s="3" t="s">
        <v>2510</v>
      </c>
      <c r="G2444" s="18">
        <v>7450</v>
      </c>
      <c r="H2444" s="18" t="s">
        <v>4559</v>
      </c>
    </row>
    <row r="2445" spans="1:8" x14ac:dyDescent="0.2">
      <c r="A2445" s="3">
        <v>5070</v>
      </c>
      <c r="B2445" s="3" t="s">
        <v>2651</v>
      </c>
      <c r="C2445" s="3" t="s">
        <v>2651</v>
      </c>
      <c r="D2445" s="3" t="s">
        <v>2510</v>
      </c>
      <c r="G2445" s="18">
        <v>7451</v>
      </c>
      <c r="H2445" s="18" t="s">
        <v>4559</v>
      </c>
    </row>
    <row r="2446" spans="1:8" x14ac:dyDescent="0.2">
      <c r="A2446" s="3">
        <v>5272</v>
      </c>
      <c r="B2446" s="3" t="s">
        <v>2652</v>
      </c>
      <c r="C2446" s="3" t="s">
        <v>2652</v>
      </c>
      <c r="D2446" s="3" t="s">
        <v>2510</v>
      </c>
      <c r="G2446" s="18">
        <v>7452</v>
      </c>
      <c r="H2446" s="18" t="s">
        <v>4559</v>
      </c>
    </row>
    <row r="2447" spans="1:8" x14ac:dyDescent="0.2">
      <c r="A2447" s="3">
        <v>5073</v>
      </c>
      <c r="B2447" s="3" t="s">
        <v>2653</v>
      </c>
      <c r="C2447" s="3" t="s">
        <v>2653</v>
      </c>
      <c r="D2447" s="3" t="s">
        <v>2510</v>
      </c>
      <c r="G2447" s="18">
        <v>7453</v>
      </c>
      <c r="H2447" s="18" t="s">
        <v>4559</v>
      </c>
    </row>
    <row r="2448" spans="1:8" x14ac:dyDescent="0.2">
      <c r="A2448" s="3">
        <v>5027</v>
      </c>
      <c r="B2448" s="3" t="s">
        <v>2654</v>
      </c>
      <c r="C2448" s="3" t="s">
        <v>2654</v>
      </c>
      <c r="D2448" s="3" t="s">
        <v>2510</v>
      </c>
      <c r="G2448" s="18">
        <v>7454</v>
      </c>
      <c r="H2448" s="18" t="s">
        <v>4560</v>
      </c>
    </row>
    <row r="2449" spans="1:8" x14ac:dyDescent="0.2">
      <c r="A2449" s="3">
        <v>5082</v>
      </c>
      <c r="B2449" s="3" t="s">
        <v>2655</v>
      </c>
      <c r="C2449" s="3" t="s">
        <v>2655</v>
      </c>
      <c r="D2449" s="3" t="s">
        <v>2510</v>
      </c>
      <c r="G2449" s="18">
        <v>7455</v>
      </c>
      <c r="H2449" s="18" t="s">
        <v>4555</v>
      </c>
    </row>
    <row r="2450" spans="1:8" x14ac:dyDescent="0.2">
      <c r="A2450" s="3">
        <v>5083</v>
      </c>
      <c r="B2450" s="3" t="s">
        <v>2656</v>
      </c>
      <c r="C2450" s="3" t="s">
        <v>2655</v>
      </c>
      <c r="D2450" s="3" t="s">
        <v>2510</v>
      </c>
      <c r="G2450" s="18">
        <v>7456</v>
      </c>
      <c r="H2450" s="18" t="s">
        <v>4555</v>
      </c>
    </row>
    <row r="2451" spans="1:8" x14ac:dyDescent="0.2">
      <c r="A2451" s="3">
        <v>5080</v>
      </c>
      <c r="B2451" s="3" t="s">
        <v>2657</v>
      </c>
      <c r="C2451" s="3" t="s">
        <v>2657</v>
      </c>
      <c r="D2451" s="3" t="s">
        <v>2510</v>
      </c>
      <c r="G2451" s="18">
        <v>7457</v>
      </c>
      <c r="H2451" s="18" t="s">
        <v>4555</v>
      </c>
    </row>
    <row r="2452" spans="1:8" x14ac:dyDescent="0.2">
      <c r="A2452" s="3">
        <v>5084</v>
      </c>
      <c r="B2452" s="3" t="s">
        <v>2658</v>
      </c>
      <c r="C2452" s="3" t="s">
        <v>2657</v>
      </c>
      <c r="D2452" s="3" t="s">
        <v>2510</v>
      </c>
      <c r="G2452" s="18">
        <v>7458</v>
      </c>
      <c r="H2452" s="18" t="s">
        <v>4559</v>
      </c>
    </row>
    <row r="2453" spans="1:8" x14ac:dyDescent="0.2">
      <c r="A2453" s="3">
        <v>5085</v>
      </c>
      <c r="B2453" s="3" t="s">
        <v>2659</v>
      </c>
      <c r="C2453" s="3" t="s">
        <v>2657</v>
      </c>
      <c r="D2453" s="3" t="s">
        <v>2510</v>
      </c>
      <c r="G2453" s="18">
        <v>7459</v>
      </c>
      <c r="H2453" s="18" t="s">
        <v>4559</v>
      </c>
    </row>
    <row r="2454" spans="1:8" x14ac:dyDescent="0.2">
      <c r="A2454" s="3">
        <v>4333</v>
      </c>
      <c r="B2454" s="3" t="s">
        <v>2660</v>
      </c>
      <c r="C2454" s="3" t="s">
        <v>2661</v>
      </c>
      <c r="D2454" s="3" t="s">
        <v>2510</v>
      </c>
      <c r="G2454" s="18">
        <v>7460</v>
      </c>
      <c r="H2454" s="18" t="s">
        <v>4559</v>
      </c>
    </row>
    <row r="2455" spans="1:8" x14ac:dyDescent="0.2">
      <c r="A2455" s="3">
        <v>5062</v>
      </c>
      <c r="B2455" s="3" t="s">
        <v>2662</v>
      </c>
      <c r="C2455" s="3" t="s">
        <v>2662</v>
      </c>
      <c r="D2455" s="3" t="s">
        <v>2510</v>
      </c>
      <c r="G2455" s="18">
        <v>7462</v>
      </c>
      <c r="H2455" s="18" t="s">
        <v>4559</v>
      </c>
    </row>
    <row r="2456" spans="1:8" x14ac:dyDescent="0.2">
      <c r="A2456" s="3">
        <v>5072</v>
      </c>
      <c r="B2456" s="3" t="s">
        <v>2663</v>
      </c>
      <c r="C2456" s="3" t="s">
        <v>2663</v>
      </c>
      <c r="D2456" s="3" t="s">
        <v>2510</v>
      </c>
      <c r="G2456" s="18">
        <v>7463</v>
      </c>
      <c r="H2456" s="18" t="s">
        <v>4559</v>
      </c>
    </row>
    <row r="2457" spans="1:8" x14ac:dyDescent="0.2">
      <c r="A2457" s="3">
        <v>5326</v>
      </c>
      <c r="B2457" s="3" t="s">
        <v>2664</v>
      </c>
      <c r="C2457" s="3" t="s">
        <v>2664</v>
      </c>
      <c r="D2457" s="3" t="s">
        <v>2510</v>
      </c>
      <c r="G2457" s="18">
        <v>7464</v>
      </c>
      <c r="H2457" s="18" t="s">
        <v>4559</v>
      </c>
    </row>
    <row r="2458" spans="1:8" x14ac:dyDescent="0.2">
      <c r="A2458" s="3">
        <v>4334</v>
      </c>
      <c r="B2458" s="3" t="s">
        <v>2665</v>
      </c>
      <c r="C2458" s="3" t="s">
        <v>2666</v>
      </c>
      <c r="D2458" s="3" t="s">
        <v>2510</v>
      </c>
      <c r="G2458" s="18">
        <v>7472</v>
      </c>
      <c r="H2458" s="18" t="s">
        <v>4559</v>
      </c>
    </row>
    <row r="2459" spans="1:8" x14ac:dyDescent="0.2">
      <c r="A2459" s="3">
        <v>5028</v>
      </c>
      <c r="B2459" s="3" t="s">
        <v>2667</v>
      </c>
      <c r="C2459" s="3" t="s">
        <v>2667</v>
      </c>
      <c r="D2459" s="3" t="s">
        <v>2510</v>
      </c>
      <c r="G2459" s="18">
        <v>7473</v>
      </c>
      <c r="H2459" s="18" t="s">
        <v>4559</v>
      </c>
    </row>
    <row r="2460" spans="1:8" x14ac:dyDescent="0.2">
      <c r="A2460" s="3">
        <v>5064</v>
      </c>
      <c r="B2460" s="3" t="s">
        <v>2668</v>
      </c>
      <c r="C2460" s="3" t="s">
        <v>2668</v>
      </c>
      <c r="D2460" s="3" t="s">
        <v>2510</v>
      </c>
      <c r="G2460" s="18">
        <v>7477</v>
      </c>
      <c r="H2460" s="18" t="s">
        <v>4559</v>
      </c>
    </row>
    <row r="2461" spans="1:8" x14ac:dyDescent="0.2">
      <c r="A2461" s="3">
        <v>5063</v>
      </c>
      <c r="B2461" s="3" t="s">
        <v>2669</v>
      </c>
      <c r="C2461" s="3" t="s">
        <v>2669</v>
      </c>
      <c r="D2461" s="3" t="s">
        <v>2510</v>
      </c>
      <c r="G2461" s="18">
        <v>7482</v>
      </c>
      <c r="H2461" s="18" t="s">
        <v>4560</v>
      </c>
    </row>
    <row r="2462" spans="1:8" x14ac:dyDescent="0.2">
      <c r="A2462" s="3">
        <v>5079</v>
      </c>
      <c r="B2462" s="3" t="s">
        <v>2670</v>
      </c>
      <c r="C2462" s="3" t="s">
        <v>2670</v>
      </c>
      <c r="D2462" s="3" t="s">
        <v>2510</v>
      </c>
      <c r="G2462" s="18">
        <v>7484</v>
      </c>
      <c r="H2462" s="18" t="s">
        <v>4560</v>
      </c>
    </row>
    <row r="2463" spans="1:8" x14ac:dyDescent="0.2">
      <c r="A2463" s="3">
        <v>5273</v>
      </c>
      <c r="B2463" s="3" t="s">
        <v>2671</v>
      </c>
      <c r="C2463" s="3" t="s">
        <v>2672</v>
      </c>
      <c r="D2463" s="3" t="s">
        <v>2510</v>
      </c>
      <c r="G2463" s="18">
        <v>7492</v>
      </c>
      <c r="H2463" s="18" t="s">
        <v>4559</v>
      </c>
    </row>
    <row r="2464" spans="1:8" x14ac:dyDescent="0.2">
      <c r="A2464" s="3">
        <v>5274</v>
      </c>
      <c r="B2464" s="3" t="s">
        <v>2673</v>
      </c>
      <c r="C2464" s="3" t="s">
        <v>2672</v>
      </c>
      <c r="D2464" s="3" t="s">
        <v>2510</v>
      </c>
      <c r="G2464" s="18">
        <v>7493</v>
      </c>
      <c r="H2464" s="18" t="s">
        <v>4559</v>
      </c>
    </row>
    <row r="2465" spans="1:8" x14ac:dyDescent="0.2">
      <c r="A2465" s="3">
        <v>5275</v>
      </c>
      <c r="B2465" s="3" t="s">
        <v>2674</v>
      </c>
      <c r="C2465" s="3" t="s">
        <v>2672</v>
      </c>
      <c r="D2465" s="3" t="s">
        <v>2510</v>
      </c>
      <c r="G2465" s="18">
        <v>7494</v>
      </c>
      <c r="H2465" s="18" t="s">
        <v>4560</v>
      </c>
    </row>
    <row r="2466" spans="1:8" x14ac:dyDescent="0.2">
      <c r="A2466" s="3">
        <v>5276</v>
      </c>
      <c r="B2466" s="3" t="s">
        <v>2675</v>
      </c>
      <c r="C2466" s="3" t="s">
        <v>2672</v>
      </c>
      <c r="D2466" s="3" t="s">
        <v>2510</v>
      </c>
      <c r="G2466" s="18">
        <v>7500</v>
      </c>
      <c r="H2466" s="18" t="s">
        <v>4563</v>
      </c>
    </row>
    <row r="2467" spans="1:8" x14ac:dyDescent="0.2">
      <c r="A2467" s="3">
        <v>5277</v>
      </c>
      <c r="B2467" s="3" t="s">
        <v>2676</v>
      </c>
      <c r="C2467" s="3" t="s">
        <v>2672</v>
      </c>
      <c r="D2467" s="3" t="s">
        <v>2510</v>
      </c>
      <c r="G2467" s="18">
        <v>7502</v>
      </c>
      <c r="H2467" s="18" t="s">
        <v>4563</v>
      </c>
    </row>
    <row r="2468" spans="1:8" x14ac:dyDescent="0.2">
      <c r="A2468" s="3">
        <v>5075</v>
      </c>
      <c r="B2468" s="3" t="s">
        <v>2677</v>
      </c>
      <c r="C2468" s="3" t="s">
        <v>2678</v>
      </c>
      <c r="D2468" s="3" t="s">
        <v>2510</v>
      </c>
      <c r="G2468" s="18">
        <v>7503</v>
      </c>
      <c r="H2468" s="18" t="s">
        <v>4563</v>
      </c>
    </row>
    <row r="2469" spans="1:8" x14ac:dyDescent="0.2">
      <c r="A2469" s="3">
        <v>5076</v>
      </c>
      <c r="B2469" s="3" t="s">
        <v>2679</v>
      </c>
      <c r="C2469" s="3" t="s">
        <v>2678</v>
      </c>
      <c r="D2469" s="3" t="s">
        <v>2510</v>
      </c>
      <c r="G2469" s="18">
        <v>7504</v>
      </c>
      <c r="H2469" s="18" t="s">
        <v>4563</v>
      </c>
    </row>
    <row r="2470" spans="1:8" x14ac:dyDescent="0.2">
      <c r="A2470" s="3">
        <v>5077</v>
      </c>
      <c r="B2470" s="3" t="s">
        <v>2680</v>
      </c>
      <c r="C2470" s="3" t="s">
        <v>2678</v>
      </c>
      <c r="D2470" s="3" t="s">
        <v>2510</v>
      </c>
      <c r="G2470" s="18">
        <v>7505</v>
      </c>
      <c r="H2470" s="18" t="s">
        <v>4563</v>
      </c>
    </row>
    <row r="2471" spans="1:8" x14ac:dyDescent="0.2">
      <c r="A2471" s="3">
        <v>5078</v>
      </c>
      <c r="B2471" s="3" t="s">
        <v>2681</v>
      </c>
      <c r="C2471" s="3" t="s">
        <v>2678</v>
      </c>
      <c r="D2471" s="3" t="s">
        <v>2510</v>
      </c>
      <c r="G2471" s="18">
        <v>7512</v>
      </c>
      <c r="H2471" s="18" t="s">
        <v>4563</v>
      </c>
    </row>
    <row r="2472" spans="1:8" x14ac:dyDescent="0.2">
      <c r="A2472" s="3">
        <v>5600</v>
      </c>
      <c r="B2472" s="3" t="s">
        <v>2682</v>
      </c>
      <c r="C2472" s="3" t="s">
        <v>2683</v>
      </c>
      <c r="D2472" s="3" t="s">
        <v>2510</v>
      </c>
      <c r="G2472" s="18">
        <v>7513</v>
      </c>
      <c r="H2472" s="18" t="s">
        <v>4563</v>
      </c>
    </row>
    <row r="2473" spans="1:8" x14ac:dyDescent="0.2">
      <c r="A2473" s="3">
        <v>5706</v>
      </c>
      <c r="B2473" s="3" t="s">
        <v>2684</v>
      </c>
      <c r="C2473" s="3" t="s">
        <v>2684</v>
      </c>
      <c r="D2473" s="3" t="s">
        <v>2510</v>
      </c>
      <c r="G2473" s="18">
        <v>7514</v>
      </c>
      <c r="H2473" s="18" t="s">
        <v>4563</v>
      </c>
    </row>
    <row r="2474" spans="1:8" x14ac:dyDescent="0.2">
      <c r="A2474" s="3">
        <v>5505</v>
      </c>
      <c r="B2474" s="3" t="s">
        <v>2685</v>
      </c>
      <c r="C2474" s="3" t="s">
        <v>2685</v>
      </c>
      <c r="D2474" s="3" t="s">
        <v>2510</v>
      </c>
      <c r="G2474" s="18">
        <v>7515</v>
      </c>
      <c r="H2474" s="18" t="s">
        <v>4563</v>
      </c>
    </row>
    <row r="2475" spans="1:8" x14ac:dyDescent="0.2">
      <c r="A2475" s="3">
        <v>5606</v>
      </c>
      <c r="B2475" s="3" t="s">
        <v>2686</v>
      </c>
      <c r="C2475" s="3" t="s">
        <v>2686</v>
      </c>
      <c r="D2475" s="3" t="s">
        <v>2510</v>
      </c>
      <c r="G2475" s="18">
        <v>7516</v>
      </c>
      <c r="H2475" s="18" t="s">
        <v>4563</v>
      </c>
    </row>
    <row r="2476" spans="1:8" x14ac:dyDescent="0.2">
      <c r="A2476" s="3">
        <v>5704</v>
      </c>
      <c r="B2476" s="3" t="s">
        <v>2687</v>
      </c>
      <c r="C2476" s="3" t="s">
        <v>2687</v>
      </c>
      <c r="D2476" s="3" t="s">
        <v>2510</v>
      </c>
      <c r="G2476" s="18">
        <v>7517</v>
      </c>
      <c r="H2476" s="18" t="s">
        <v>4563</v>
      </c>
    </row>
    <row r="2477" spans="1:8" x14ac:dyDescent="0.2">
      <c r="A2477" s="3">
        <v>5615</v>
      </c>
      <c r="B2477" s="3" t="s">
        <v>2688</v>
      </c>
      <c r="C2477" s="3" t="s">
        <v>2688</v>
      </c>
      <c r="D2477" s="3" t="s">
        <v>2510</v>
      </c>
      <c r="G2477" s="18">
        <v>7522</v>
      </c>
      <c r="H2477" s="18" t="s">
        <v>4563</v>
      </c>
    </row>
    <row r="2478" spans="1:8" x14ac:dyDescent="0.2">
      <c r="A2478" s="3">
        <v>5705</v>
      </c>
      <c r="B2478" s="3" t="s">
        <v>2689</v>
      </c>
      <c r="C2478" s="3" t="s">
        <v>2689</v>
      </c>
      <c r="D2478" s="3" t="s">
        <v>2510</v>
      </c>
      <c r="G2478" s="18">
        <v>7523</v>
      </c>
      <c r="H2478" s="18" t="s">
        <v>4563</v>
      </c>
    </row>
    <row r="2479" spans="1:8" x14ac:dyDescent="0.2">
      <c r="A2479" s="3">
        <v>5604</v>
      </c>
      <c r="B2479" s="3" t="s">
        <v>2690</v>
      </c>
      <c r="C2479" s="3" t="s">
        <v>2690</v>
      </c>
      <c r="D2479" s="3" t="s">
        <v>2510</v>
      </c>
      <c r="G2479" s="18">
        <v>7524</v>
      </c>
      <c r="H2479" s="18" t="s">
        <v>4563</v>
      </c>
    </row>
    <row r="2480" spans="1:8" x14ac:dyDescent="0.2">
      <c r="A2480" s="3">
        <v>5113</v>
      </c>
      <c r="B2480" s="3" t="s">
        <v>2691</v>
      </c>
      <c r="C2480" s="3" t="s">
        <v>2692</v>
      </c>
      <c r="D2480" s="3" t="s">
        <v>2510</v>
      </c>
      <c r="G2480" s="18">
        <v>7525</v>
      </c>
      <c r="H2480" s="18" t="s">
        <v>4563</v>
      </c>
    </row>
    <row r="2481" spans="1:8" x14ac:dyDescent="0.2">
      <c r="A2481" s="3">
        <v>5502</v>
      </c>
      <c r="B2481" s="3" t="s">
        <v>2693</v>
      </c>
      <c r="C2481" s="3" t="s">
        <v>2693</v>
      </c>
      <c r="D2481" s="3" t="s">
        <v>2510</v>
      </c>
      <c r="G2481" s="18">
        <v>7526</v>
      </c>
      <c r="H2481" s="18" t="s">
        <v>4563</v>
      </c>
    </row>
    <row r="2482" spans="1:8" x14ac:dyDescent="0.2">
      <c r="A2482" s="3">
        <v>5600</v>
      </c>
      <c r="B2482" s="3" t="s">
        <v>2694</v>
      </c>
      <c r="C2482" s="3" t="s">
        <v>2694</v>
      </c>
      <c r="D2482" s="3" t="s">
        <v>2510</v>
      </c>
      <c r="G2482" s="18">
        <v>7527</v>
      </c>
      <c r="H2482" s="18" t="s">
        <v>4563</v>
      </c>
    </row>
    <row r="2483" spans="1:8" x14ac:dyDescent="0.2">
      <c r="A2483" s="3">
        <v>5616</v>
      </c>
      <c r="B2483" s="3" t="s">
        <v>2695</v>
      </c>
      <c r="C2483" s="3" t="s">
        <v>2695</v>
      </c>
      <c r="D2483" s="3" t="s">
        <v>2510</v>
      </c>
      <c r="G2483" s="18">
        <v>7530</v>
      </c>
      <c r="H2483" s="18" t="s">
        <v>4564</v>
      </c>
    </row>
    <row r="2484" spans="1:8" x14ac:dyDescent="0.2">
      <c r="A2484" s="3">
        <v>5617</v>
      </c>
      <c r="B2484" s="3" t="s">
        <v>2696</v>
      </c>
      <c r="C2484" s="3" t="s">
        <v>2695</v>
      </c>
      <c r="D2484" s="3" t="s">
        <v>2510</v>
      </c>
      <c r="G2484" s="18">
        <v>7532</v>
      </c>
      <c r="H2484" s="18" t="s">
        <v>4564</v>
      </c>
    </row>
    <row r="2485" spans="1:8" x14ac:dyDescent="0.2">
      <c r="A2485" s="3">
        <v>5103</v>
      </c>
      <c r="B2485" s="3" t="s">
        <v>2697</v>
      </c>
      <c r="C2485" s="3" t="s">
        <v>2698</v>
      </c>
      <c r="D2485" s="3" t="s">
        <v>2510</v>
      </c>
      <c r="G2485" s="18">
        <v>7533</v>
      </c>
      <c r="H2485" s="18" t="s">
        <v>4564</v>
      </c>
    </row>
    <row r="2486" spans="1:8" x14ac:dyDescent="0.2">
      <c r="A2486" s="3">
        <v>5103</v>
      </c>
      <c r="B2486" s="3" t="s">
        <v>2699</v>
      </c>
      <c r="C2486" s="3" t="s">
        <v>2698</v>
      </c>
      <c r="D2486" s="3" t="s">
        <v>2510</v>
      </c>
      <c r="G2486" s="18">
        <v>7534</v>
      </c>
      <c r="H2486" s="18" t="s">
        <v>4564</v>
      </c>
    </row>
    <row r="2487" spans="1:8" x14ac:dyDescent="0.2">
      <c r="A2487" s="3">
        <v>5702</v>
      </c>
      <c r="B2487" s="3" t="s">
        <v>2700</v>
      </c>
      <c r="C2487" s="3" t="s">
        <v>2700</v>
      </c>
      <c r="D2487" s="3" t="s">
        <v>2510</v>
      </c>
      <c r="G2487" s="18">
        <v>7535</v>
      </c>
      <c r="H2487" s="18" t="s">
        <v>4564</v>
      </c>
    </row>
    <row r="2488" spans="1:8" x14ac:dyDescent="0.2">
      <c r="A2488" s="3">
        <v>5504</v>
      </c>
      <c r="B2488" s="3" t="s">
        <v>2701</v>
      </c>
      <c r="C2488" s="3" t="s">
        <v>2701</v>
      </c>
      <c r="D2488" s="3" t="s">
        <v>2510</v>
      </c>
      <c r="G2488" s="18">
        <v>7536</v>
      </c>
      <c r="H2488" s="18" t="s">
        <v>4564</v>
      </c>
    </row>
    <row r="2489" spans="1:8" x14ac:dyDescent="0.2">
      <c r="A2489" s="3">
        <v>5102</v>
      </c>
      <c r="B2489" s="3" t="s">
        <v>2702</v>
      </c>
      <c r="C2489" s="3" t="s">
        <v>2702</v>
      </c>
      <c r="D2489" s="3" t="s">
        <v>2510</v>
      </c>
      <c r="G2489" s="18">
        <v>7537</v>
      </c>
      <c r="H2489" s="18" t="s">
        <v>4564</v>
      </c>
    </row>
    <row r="2490" spans="1:8" x14ac:dyDescent="0.2">
      <c r="A2490" s="3">
        <v>5503</v>
      </c>
      <c r="B2490" s="3" t="s">
        <v>2703</v>
      </c>
      <c r="C2490" s="3" t="s">
        <v>2703</v>
      </c>
      <c r="D2490" s="3" t="s">
        <v>2510</v>
      </c>
      <c r="G2490" s="18">
        <v>7542</v>
      </c>
      <c r="H2490" s="18" t="s">
        <v>4564</v>
      </c>
    </row>
    <row r="2491" spans="1:8" x14ac:dyDescent="0.2">
      <c r="A2491" s="3">
        <v>5707</v>
      </c>
      <c r="B2491" s="3" t="s">
        <v>2704</v>
      </c>
      <c r="C2491" s="3" t="s">
        <v>2704</v>
      </c>
      <c r="D2491" s="3" t="s">
        <v>2510</v>
      </c>
      <c r="G2491" s="18">
        <v>7543</v>
      </c>
      <c r="H2491" s="18" t="s">
        <v>4564</v>
      </c>
    </row>
    <row r="2492" spans="1:8" x14ac:dyDescent="0.2">
      <c r="A2492" s="3">
        <v>5703</v>
      </c>
      <c r="B2492" s="3" t="s">
        <v>2705</v>
      </c>
      <c r="C2492" s="3" t="s">
        <v>2705</v>
      </c>
      <c r="D2492" s="3" t="s">
        <v>2510</v>
      </c>
      <c r="G2492" s="18">
        <v>7545</v>
      </c>
      <c r="H2492" s="18" t="s">
        <v>4564</v>
      </c>
    </row>
    <row r="2493" spans="1:8" x14ac:dyDescent="0.2">
      <c r="A2493" s="3">
        <v>5603</v>
      </c>
      <c r="B2493" s="3" t="s">
        <v>2706</v>
      </c>
      <c r="C2493" s="3" t="s">
        <v>2706</v>
      </c>
      <c r="D2493" s="3" t="s">
        <v>2510</v>
      </c>
      <c r="G2493" s="18">
        <v>7546</v>
      </c>
      <c r="H2493" s="18" t="s">
        <v>4564</v>
      </c>
    </row>
    <row r="2494" spans="1:8" x14ac:dyDescent="0.2">
      <c r="A2494" s="3">
        <v>5646</v>
      </c>
      <c r="B2494" s="3" t="s">
        <v>2707</v>
      </c>
      <c r="C2494" s="3" t="s">
        <v>2708</v>
      </c>
      <c r="D2494" s="3" t="s">
        <v>2510</v>
      </c>
      <c r="G2494" s="18">
        <v>7550</v>
      </c>
      <c r="H2494" s="18" t="s">
        <v>4564</v>
      </c>
    </row>
    <row r="2495" spans="1:8" x14ac:dyDescent="0.2">
      <c r="A2495" s="3">
        <v>5628</v>
      </c>
      <c r="B2495" s="3" t="s">
        <v>2709</v>
      </c>
      <c r="C2495" s="3" t="s">
        <v>2709</v>
      </c>
      <c r="D2495" s="3" t="s">
        <v>2510</v>
      </c>
      <c r="G2495" s="18">
        <v>7551</v>
      </c>
      <c r="H2495" s="18" t="s">
        <v>4564</v>
      </c>
    </row>
    <row r="2496" spans="1:8" x14ac:dyDescent="0.2">
      <c r="A2496" s="3">
        <v>5644</v>
      </c>
      <c r="B2496" s="3" t="s">
        <v>2710</v>
      </c>
      <c r="C2496" s="3" t="s">
        <v>2710</v>
      </c>
      <c r="D2496" s="3" t="s">
        <v>2510</v>
      </c>
      <c r="G2496" s="18">
        <v>7552</v>
      </c>
      <c r="H2496" s="18" t="s">
        <v>4564</v>
      </c>
    </row>
    <row r="2497" spans="1:8" x14ac:dyDescent="0.2">
      <c r="A2497" s="3">
        <v>5637</v>
      </c>
      <c r="B2497" s="3" t="s">
        <v>2711</v>
      </c>
      <c r="C2497" s="3" t="s">
        <v>2711</v>
      </c>
      <c r="D2497" s="3" t="s">
        <v>2510</v>
      </c>
      <c r="G2497" s="18">
        <v>7553</v>
      </c>
      <c r="H2497" s="18" t="s">
        <v>4564</v>
      </c>
    </row>
    <row r="2498" spans="1:8" x14ac:dyDescent="0.2">
      <c r="A2498" s="3">
        <v>5627</v>
      </c>
      <c r="B2498" s="3" t="s">
        <v>2712</v>
      </c>
      <c r="C2498" s="3" t="s">
        <v>2712</v>
      </c>
      <c r="D2498" s="3" t="s">
        <v>2510</v>
      </c>
      <c r="G2498" s="18">
        <v>7554</v>
      </c>
      <c r="H2498" s="18" t="s">
        <v>4564</v>
      </c>
    </row>
    <row r="2499" spans="1:8" x14ac:dyDescent="0.2">
      <c r="A2499" s="3">
        <v>5618</v>
      </c>
      <c r="B2499" s="3" t="s">
        <v>2713</v>
      </c>
      <c r="C2499" s="3" t="s">
        <v>2713</v>
      </c>
      <c r="D2499" s="3" t="s">
        <v>2510</v>
      </c>
      <c r="G2499" s="18">
        <v>7556</v>
      </c>
      <c r="H2499" s="18" t="s">
        <v>4564</v>
      </c>
    </row>
    <row r="2500" spans="1:8" x14ac:dyDescent="0.2">
      <c r="A2500" s="3">
        <v>5623</v>
      </c>
      <c r="B2500" s="3" t="s">
        <v>2714</v>
      </c>
      <c r="C2500" s="3" t="s">
        <v>2714</v>
      </c>
      <c r="D2500" s="3" t="s">
        <v>2510</v>
      </c>
      <c r="G2500" s="18">
        <v>7557</v>
      </c>
      <c r="H2500" s="18" t="s">
        <v>4564</v>
      </c>
    </row>
    <row r="2501" spans="1:8" x14ac:dyDescent="0.2">
      <c r="A2501" s="3">
        <v>5624</v>
      </c>
      <c r="B2501" s="3" t="s">
        <v>2715</v>
      </c>
      <c r="C2501" s="3" t="s">
        <v>2715</v>
      </c>
      <c r="D2501" s="3" t="s">
        <v>2510</v>
      </c>
      <c r="G2501" s="18">
        <v>7558</v>
      </c>
      <c r="H2501" s="18" t="s">
        <v>4564</v>
      </c>
    </row>
    <row r="2502" spans="1:8" x14ac:dyDescent="0.2">
      <c r="A2502" s="3">
        <v>5624</v>
      </c>
      <c r="B2502" s="3" t="s">
        <v>2716</v>
      </c>
      <c r="C2502" s="3" t="s">
        <v>2715</v>
      </c>
      <c r="D2502" s="3" t="s">
        <v>2510</v>
      </c>
      <c r="G2502" s="18">
        <v>7559</v>
      </c>
      <c r="H2502" s="18" t="s">
        <v>4564</v>
      </c>
    </row>
    <row r="2503" spans="1:8" x14ac:dyDescent="0.2">
      <c r="A2503" s="3">
        <v>5632</v>
      </c>
      <c r="B2503" s="3" t="s">
        <v>2717</v>
      </c>
      <c r="C2503" s="3" t="s">
        <v>2717</v>
      </c>
      <c r="D2503" s="3" t="s">
        <v>2510</v>
      </c>
      <c r="G2503" s="18">
        <v>7560</v>
      </c>
      <c r="H2503" s="18" t="s">
        <v>4564</v>
      </c>
    </row>
    <row r="2504" spans="1:8" x14ac:dyDescent="0.2">
      <c r="A2504" s="3">
        <v>6042</v>
      </c>
      <c r="B2504" s="3" t="s">
        <v>2718</v>
      </c>
      <c r="C2504" s="3" t="s">
        <v>2718</v>
      </c>
      <c r="D2504" s="3" t="s">
        <v>2510</v>
      </c>
      <c r="G2504" s="18">
        <v>7562</v>
      </c>
      <c r="H2504" s="18" t="s">
        <v>4564</v>
      </c>
    </row>
    <row r="2505" spans="1:8" x14ac:dyDescent="0.2">
      <c r="A2505" s="3">
        <v>5637</v>
      </c>
      <c r="B2505" s="3" t="s">
        <v>2719</v>
      </c>
      <c r="C2505" s="3" t="s">
        <v>2719</v>
      </c>
      <c r="D2505" s="3" t="s">
        <v>2510</v>
      </c>
      <c r="G2505" s="18">
        <v>7563</v>
      </c>
      <c r="H2505" s="18" t="s">
        <v>4564</v>
      </c>
    </row>
    <row r="2506" spans="1:8" x14ac:dyDescent="0.2">
      <c r="A2506" s="3">
        <v>5625</v>
      </c>
      <c r="B2506" s="3" t="s">
        <v>2720</v>
      </c>
      <c r="C2506" s="3" t="s">
        <v>2720</v>
      </c>
      <c r="D2506" s="3" t="s">
        <v>2510</v>
      </c>
      <c r="G2506" s="18">
        <v>7602</v>
      </c>
      <c r="H2506" s="18" t="s">
        <v>4565</v>
      </c>
    </row>
    <row r="2507" spans="1:8" x14ac:dyDescent="0.2">
      <c r="A2507" s="3">
        <v>5634</v>
      </c>
      <c r="B2507" s="3" t="s">
        <v>2721</v>
      </c>
      <c r="C2507" s="3" t="s">
        <v>2721</v>
      </c>
      <c r="D2507" s="3" t="s">
        <v>2510</v>
      </c>
      <c r="G2507" s="18">
        <v>7603</v>
      </c>
      <c r="H2507" s="18" t="s">
        <v>4565</v>
      </c>
    </row>
    <row r="2508" spans="1:8" x14ac:dyDescent="0.2">
      <c r="A2508" s="3">
        <v>5636</v>
      </c>
      <c r="B2508" s="3" t="s">
        <v>2722</v>
      </c>
      <c r="C2508" s="3" t="s">
        <v>2721</v>
      </c>
      <c r="D2508" s="3" t="s">
        <v>2510</v>
      </c>
      <c r="G2508" s="18">
        <v>7604</v>
      </c>
      <c r="H2508" s="18" t="s">
        <v>4565</v>
      </c>
    </row>
    <row r="2509" spans="1:8" x14ac:dyDescent="0.2">
      <c r="A2509" s="3">
        <v>5642</v>
      </c>
      <c r="B2509" s="3" t="s">
        <v>2723</v>
      </c>
      <c r="C2509" s="3" t="s">
        <v>2723</v>
      </c>
      <c r="D2509" s="3" t="s">
        <v>2510</v>
      </c>
      <c r="G2509" s="18">
        <v>7605</v>
      </c>
      <c r="H2509" s="18" t="s">
        <v>4565</v>
      </c>
    </row>
    <row r="2510" spans="1:8" x14ac:dyDescent="0.2">
      <c r="A2510" s="3">
        <v>5630</v>
      </c>
      <c r="B2510" s="3" t="s">
        <v>2724</v>
      </c>
      <c r="C2510" s="3" t="s">
        <v>2725</v>
      </c>
      <c r="D2510" s="3" t="s">
        <v>2510</v>
      </c>
      <c r="G2510" s="18">
        <v>7606</v>
      </c>
      <c r="H2510" s="18" t="s">
        <v>4565</v>
      </c>
    </row>
    <row r="2511" spans="1:8" x14ac:dyDescent="0.2">
      <c r="A2511" s="3">
        <v>5647</v>
      </c>
      <c r="B2511" s="3" t="s">
        <v>2726</v>
      </c>
      <c r="C2511" s="3" t="s">
        <v>2726</v>
      </c>
      <c r="D2511" s="3" t="s">
        <v>2510</v>
      </c>
      <c r="G2511" s="18">
        <v>7608</v>
      </c>
      <c r="H2511" s="18" t="s">
        <v>4565</v>
      </c>
    </row>
    <row r="2512" spans="1:8" x14ac:dyDescent="0.2">
      <c r="A2512" s="3">
        <v>8919</v>
      </c>
      <c r="B2512" s="3" t="s">
        <v>2727</v>
      </c>
      <c r="C2512" s="3" t="s">
        <v>2727</v>
      </c>
      <c r="D2512" s="3" t="s">
        <v>2510</v>
      </c>
      <c r="G2512" s="18">
        <v>7610</v>
      </c>
      <c r="H2512" s="18" t="s">
        <v>4565</v>
      </c>
    </row>
    <row r="2513" spans="1:8" x14ac:dyDescent="0.2">
      <c r="A2513" s="3">
        <v>5643</v>
      </c>
      <c r="B2513" s="3" t="s">
        <v>2728</v>
      </c>
      <c r="C2513" s="3" t="s">
        <v>2728</v>
      </c>
      <c r="D2513" s="3" t="s">
        <v>2510</v>
      </c>
      <c r="G2513" s="18">
        <v>7710</v>
      </c>
      <c r="H2513" s="18" t="s">
        <v>4565</v>
      </c>
    </row>
    <row r="2514" spans="1:8" x14ac:dyDescent="0.2">
      <c r="A2514" s="3">
        <v>5643</v>
      </c>
      <c r="B2514" s="3" t="s">
        <v>2728</v>
      </c>
      <c r="C2514" s="3" t="s">
        <v>2728</v>
      </c>
      <c r="D2514" s="3" t="s">
        <v>2510</v>
      </c>
      <c r="G2514" s="18">
        <v>7741</v>
      </c>
      <c r="H2514" s="18" t="s">
        <v>4565</v>
      </c>
    </row>
    <row r="2515" spans="1:8" x14ac:dyDescent="0.2">
      <c r="A2515" s="3">
        <v>5643</v>
      </c>
      <c r="B2515" s="3" t="s">
        <v>2729</v>
      </c>
      <c r="C2515" s="3" t="s">
        <v>2728</v>
      </c>
      <c r="D2515" s="3" t="s">
        <v>2510</v>
      </c>
      <c r="G2515" s="18">
        <v>7742</v>
      </c>
      <c r="H2515" s="18" t="s">
        <v>4565</v>
      </c>
    </row>
    <row r="2516" spans="1:8" x14ac:dyDescent="0.2">
      <c r="A2516" s="3">
        <v>5643</v>
      </c>
      <c r="B2516" s="3" t="s">
        <v>2730</v>
      </c>
      <c r="C2516" s="3" t="s">
        <v>2728</v>
      </c>
      <c r="D2516" s="3" t="s">
        <v>2510</v>
      </c>
      <c r="G2516" s="18">
        <v>7743</v>
      </c>
      <c r="H2516" s="18" t="s">
        <v>4565</v>
      </c>
    </row>
    <row r="2517" spans="1:8" x14ac:dyDescent="0.2">
      <c r="A2517" s="3">
        <v>5645</v>
      </c>
      <c r="B2517" s="3" t="s">
        <v>2731</v>
      </c>
      <c r="C2517" s="3" t="s">
        <v>2728</v>
      </c>
      <c r="D2517" s="3" t="s">
        <v>2510</v>
      </c>
      <c r="G2517" s="18">
        <v>7744</v>
      </c>
      <c r="H2517" s="18" t="s">
        <v>4565</v>
      </c>
    </row>
    <row r="2518" spans="1:8" x14ac:dyDescent="0.2">
      <c r="A2518" s="3">
        <v>5645</v>
      </c>
      <c r="B2518" s="3" t="s">
        <v>2732</v>
      </c>
      <c r="C2518" s="3" t="s">
        <v>2728</v>
      </c>
      <c r="D2518" s="3" t="s">
        <v>2510</v>
      </c>
      <c r="G2518" s="18">
        <v>7745</v>
      </c>
      <c r="H2518" s="18" t="s">
        <v>4565</v>
      </c>
    </row>
    <row r="2519" spans="1:8" x14ac:dyDescent="0.2">
      <c r="A2519" s="3">
        <v>5622</v>
      </c>
      <c r="B2519" s="3" t="s">
        <v>2733</v>
      </c>
      <c r="C2519" s="3" t="s">
        <v>2733</v>
      </c>
      <c r="D2519" s="3" t="s">
        <v>2510</v>
      </c>
      <c r="G2519" s="18">
        <v>7746</v>
      </c>
      <c r="H2519" s="18" t="s">
        <v>4565</v>
      </c>
    </row>
    <row r="2520" spans="1:8" x14ac:dyDescent="0.2">
      <c r="A2520" s="3">
        <v>4316</v>
      </c>
      <c r="B2520" s="3" t="s">
        <v>2734</v>
      </c>
      <c r="C2520" s="3" t="s">
        <v>2734</v>
      </c>
      <c r="D2520" s="3" t="s">
        <v>2510</v>
      </c>
      <c r="G2520" s="18">
        <v>7747</v>
      </c>
      <c r="H2520" s="18" t="s">
        <v>4565</v>
      </c>
    </row>
    <row r="2521" spans="1:8" x14ac:dyDescent="0.2">
      <c r="A2521" s="3">
        <v>4303</v>
      </c>
      <c r="B2521" s="3" t="s">
        <v>2735</v>
      </c>
      <c r="C2521" s="3" t="s">
        <v>2735</v>
      </c>
      <c r="D2521" s="3" t="s">
        <v>2510</v>
      </c>
      <c r="G2521" s="18">
        <v>7748</v>
      </c>
      <c r="H2521" s="18" t="s">
        <v>4565</v>
      </c>
    </row>
    <row r="2522" spans="1:8" x14ac:dyDescent="0.2">
      <c r="A2522" s="3">
        <v>4312</v>
      </c>
      <c r="B2522" s="3" t="s">
        <v>2736</v>
      </c>
      <c r="C2522" s="3" t="s">
        <v>2736</v>
      </c>
      <c r="D2522" s="3" t="s">
        <v>2510</v>
      </c>
      <c r="G2522" s="18">
        <v>8001</v>
      </c>
      <c r="H2522" s="18" t="s">
        <v>4551</v>
      </c>
    </row>
    <row r="2523" spans="1:8" x14ac:dyDescent="0.2">
      <c r="A2523" s="3">
        <v>4313</v>
      </c>
      <c r="B2523" s="3" t="s">
        <v>2737</v>
      </c>
      <c r="C2523" s="3" t="s">
        <v>2737</v>
      </c>
      <c r="D2523" s="3" t="s">
        <v>2510</v>
      </c>
      <c r="G2523" s="18">
        <v>8002</v>
      </c>
      <c r="H2523" s="18" t="s">
        <v>4551</v>
      </c>
    </row>
    <row r="2524" spans="1:8" x14ac:dyDescent="0.2">
      <c r="A2524" s="3">
        <v>4322</v>
      </c>
      <c r="B2524" s="3" t="s">
        <v>2738</v>
      </c>
      <c r="C2524" s="3" t="s">
        <v>2738</v>
      </c>
      <c r="D2524" s="3" t="s">
        <v>2510</v>
      </c>
      <c r="G2524" s="18">
        <v>8003</v>
      </c>
      <c r="H2524" s="18" t="s">
        <v>4551</v>
      </c>
    </row>
    <row r="2525" spans="1:8" x14ac:dyDescent="0.2">
      <c r="A2525" s="3">
        <v>4324</v>
      </c>
      <c r="B2525" s="3" t="s">
        <v>2739</v>
      </c>
      <c r="C2525" s="3" t="s">
        <v>2739</v>
      </c>
      <c r="D2525" s="3" t="s">
        <v>2510</v>
      </c>
      <c r="G2525" s="18">
        <v>8004</v>
      </c>
      <c r="H2525" s="18" t="s">
        <v>4551</v>
      </c>
    </row>
    <row r="2526" spans="1:8" x14ac:dyDescent="0.2">
      <c r="A2526" s="3">
        <v>4305</v>
      </c>
      <c r="B2526" s="3" t="s">
        <v>2740</v>
      </c>
      <c r="C2526" s="3" t="s">
        <v>2740</v>
      </c>
      <c r="D2526" s="3" t="s">
        <v>2510</v>
      </c>
      <c r="G2526" s="18">
        <v>8005</v>
      </c>
      <c r="H2526" s="18" t="s">
        <v>4551</v>
      </c>
    </row>
    <row r="2527" spans="1:8" x14ac:dyDescent="0.2">
      <c r="A2527" s="3">
        <v>4310</v>
      </c>
      <c r="B2527" s="3" t="s">
        <v>2741</v>
      </c>
      <c r="C2527" s="3" t="s">
        <v>2741</v>
      </c>
      <c r="D2527" s="3" t="s">
        <v>2510</v>
      </c>
      <c r="G2527" s="18">
        <v>8006</v>
      </c>
      <c r="H2527" s="18" t="s">
        <v>4551</v>
      </c>
    </row>
    <row r="2528" spans="1:8" x14ac:dyDescent="0.2">
      <c r="A2528" s="3">
        <v>4325</v>
      </c>
      <c r="B2528" s="3" t="s">
        <v>2742</v>
      </c>
      <c r="C2528" s="3" t="s">
        <v>2742</v>
      </c>
      <c r="D2528" s="3" t="s">
        <v>2510</v>
      </c>
      <c r="G2528" s="18">
        <v>8008</v>
      </c>
      <c r="H2528" s="18" t="s">
        <v>4551</v>
      </c>
    </row>
    <row r="2529" spans="1:8" x14ac:dyDescent="0.2">
      <c r="A2529" s="3">
        <v>4332</v>
      </c>
      <c r="B2529" s="3" t="s">
        <v>2743</v>
      </c>
      <c r="C2529" s="3" t="s">
        <v>2744</v>
      </c>
      <c r="D2529" s="3" t="s">
        <v>2510</v>
      </c>
      <c r="G2529" s="18">
        <v>8032</v>
      </c>
      <c r="H2529" s="18" t="s">
        <v>4551</v>
      </c>
    </row>
    <row r="2530" spans="1:8" x14ac:dyDescent="0.2">
      <c r="A2530" s="3">
        <v>4323</v>
      </c>
      <c r="B2530" s="3" t="s">
        <v>2745</v>
      </c>
      <c r="C2530" s="3" t="s">
        <v>2745</v>
      </c>
      <c r="D2530" s="3" t="s">
        <v>2510</v>
      </c>
      <c r="G2530" s="18">
        <v>8037</v>
      </c>
      <c r="H2530" s="18" t="s">
        <v>4551</v>
      </c>
    </row>
    <row r="2531" spans="1:8" x14ac:dyDescent="0.2">
      <c r="A2531" s="3">
        <v>4317</v>
      </c>
      <c r="B2531" s="3" t="s">
        <v>2746</v>
      </c>
      <c r="C2531" s="3" t="s">
        <v>2746</v>
      </c>
      <c r="D2531" s="3" t="s">
        <v>2510</v>
      </c>
      <c r="G2531" s="18">
        <v>8038</v>
      </c>
      <c r="H2531" s="18" t="s">
        <v>4551</v>
      </c>
    </row>
    <row r="2532" spans="1:8" x14ac:dyDescent="0.2">
      <c r="A2532" s="3">
        <v>4314</v>
      </c>
      <c r="B2532" s="3" t="s">
        <v>2747</v>
      </c>
      <c r="C2532" s="3" t="s">
        <v>2747</v>
      </c>
      <c r="D2532" s="3" t="s">
        <v>2510</v>
      </c>
      <c r="G2532" s="18">
        <v>8041</v>
      </c>
      <c r="H2532" s="18" t="s">
        <v>4551</v>
      </c>
    </row>
    <row r="2533" spans="1:8" x14ac:dyDescent="0.2">
      <c r="A2533" s="3">
        <v>4315</v>
      </c>
      <c r="B2533" s="3" t="s">
        <v>2748</v>
      </c>
      <c r="C2533" s="3" t="s">
        <v>2748</v>
      </c>
      <c r="D2533" s="3" t="s">
        <v>2510</v>
      </c>
      <c r="G2533" s="18">
        <v>8044</v>
      </c>
      <c r="H2533" s="18" t="s">
        <v>4551</v>
      </c>
    </row>
    <row r="2534" spans="1:8" x14ac:dyDescent="0.2">
      <c r="A2534" s="3">
        <v>4663</v>
      </c>
      <c r="B2534" s="3" t="s">
        <v>2749</v>
      </c>
      <c r="C2534" s="3" t="s">
        <v>2749</v>
      </c>
      <c r="D2534" s="3" t="s">
        <v>2510</v>
      </c>
      <c r="G2534" s="18">
        <v>8045</v>
      </c>
      <c r="H2534" s="18" t="s">
        <v>4551</v>
      </c>
    </row>
    <row r="2535" spans="1:8" x14ac:dyDescent="0.2">
      <c r="A2535" s="3">
        <v>4814</v>
      </c>
      <c r="B2535" s="3" t="s">
        <v>2750</v>
      </c>
      <c r="C2535" s="3" t="s">
        <v>2750</v>
      </c>
      <c r="D2535" s="3" t="s">
        <v>2510</v>
      </c>
      <c r="G2535" s="18">
        <v>8046</v>
      </c>
      <c r="H2535" s="18" t="s">
        <v>4551</v>
      </c>
    </row>
    <row r="2536" spans="1:8" x14ac:dyDescent="0.2">
      <c r="A2536" s="3">
        <v>4805</v>
      </c>
      <c r="B2536" s="3" t="s">
        <v>2751</v>
      </c>
      <c r="C2536" s="3" t="s">
        <v>2751</v>
      </c>
      <c r="D2536" s="3" t="s">
        <v>2510</v>
      </c>
      <c r="G2536" s="18">
        <v>8047</v>
      </c>
      <c r="H2536" s="18" t="s">
        <v>4551</v>
      </c>
    </row>
    <row r="2537" spans="1:8" x14ac:dyDescent="0.2">
      <c r="A2537" s="3">
        <v>5054</v>
      </c>
      <c r="B2537" s="3" t="s">
        <v>2752</v>
      </c>
      <c r="C2537" s="3" t="s">
        <v>2752</v>
      </c>
      <c r="D2537" s="3" t="s">
        <v>2510</v>
      </c>
      <c r="G2537" s="18">
        <v>8048</v>
      </c>
      <c r="H2537" s="18" t="s">
        <v>4551</v>
      </c>
    </row>
    <row r="2538" spans="1:8" x14ac:dyDescent="0.2">
      <c r="A2538" s="3">
        <v>5742</v>
      </c>
      <c r="B2538" s="3" t="s">
        <v>2753</v>
      </c>
      <c r="C2538" s="3" t="s">
        <v>2753</v>
      </c>
      <c r="D2538" s="3" t="s">
        <v>2510</v>
      </c>
      <c r="G2538" s="18">
        <v>8049</v>
      </c>
      <c r="H2538" s="18" t="s">
        <v>4551</v>
      </c>
    </row>
    <row r="2539" spans="1:8" x14ac:dyDescent="0.2">
      <c r="A2539" s="3">
        <v>5054</v>
      </c>
      <c r="B2539" s="3" t="s">
        <v>2754</v>
      </c>
      <c r="C2539" s="3" t="s">
        <v>2754</v>
      </c>
      <c r="D2539" s="3" t="s">
        <v>2510</v>
      </c>
      <c r="G2539" s="18">
        <v>8050</v>
      </c>
      <c r="H2539" s="18" t="s">
        <v>4551</v>
      </c>
    </row>
    <row r="2540" spans="1:8" x14ac:dyDescent="0.2">
      <c r="A2540" s="3">
        <v>4853</v>
      </c>
      <c r="B2540" s="3" t="s">
        <v>2755</v>
      </c>
      <c r="C2540" s="3" t="s">
        <v>2755</v>
      </c>
      <c r="D2540" s="3" t="s">
        <v>2510</v>
      </c>
      <c r="G2540" s="18">
        <v>8051</v>
      </c>
      <c r="H2540" s="18" t="s">
        <v>4551</v>
      </c>
    </row>
    <row r="2541" spans="1:8" x14ac:dyDescent="0.2">
      <c r="A2541" s="3">
        <v>4853</v>
      </c>
      <c r="B2541" s="3" t="s">
        <v>2756</v>
      </c>
      <c r="C2541" s="3" t="s">
        <v>2755</v>
      </c>
      <c r="D2541" s="3" t="s">
        <v>2510</v>
      </c>
      <c r="G2541" s="18">
        <v>8052</v>
      </c>
      <c r="H2541" s="18" t="s">
        <v>4551</v>
      </c>
    </row>
    <row r="2542" spans="1:8" x14ac:dyDescent="0.2">
      <c r="A2542" s="3">
        <v>4856</v>
      </c>
      <c r="B2542" s="3" t="s">
        <v>2757</v>
      </c>
      <c r="C2542" s="3" t="s">
        <v>2755</v>
      </c>
      <c r="D2542" s="3" t="s">
        <v>2510</v>
      </c>
      <c r="G2542" s="18">
        <v>8053</v>
      </c>
      <c r="H2542" s="18" t="s">
        <v>4551</v>
      </c>
    </row>
    <row r="2543" spans="1:8" x14ac:dyDescent="0.2">
      <c r="A2543" s="3">
        <v>4665</v>
      </c>
      <c r="B2543" s="3" t="s">
        <v>2758</v>
      </c>
      <c r="C2543" s="3" t="s">
        <v>2758</v>
      </c>
      <c r="D2543" s="3" t="s">
        <v>2510</v>
      </c>
      <c r="G2543" s="18">
        <v>8055</v>
      </c>
      <c r="H2543" s="18" t="s">
        <v>4551</v>
      </c>
    </row>
    <row r="2544" spans="1:8" x14ac:dyDescent="0.2">
      <c r="A2544" s="3">
        <v>5056</v>
      </c>
      <c r="B2544" s="3" t="s">
        <v>2759</v>
      </c>
      <c r="C2544" s="3" t="s">
        <v>2760</v>
      </c>
      <c r="D2544" s="3" t="s">
        <v>2510</v>
      </c>
      <c r="G2544" s="18">
        <v>8057</v>
      </c>
      <c r="H2544" s="18" t="s">
        <v>4551</v>
      </c>
    </row>
    <row r="2545" spans="1:8" x14ac:dyDescent="0.2">
      <c r="A2545" s="3">
        <v>5057</v>
      </c>
      <c r="B2545" s="3" t="s">
        <v>2760</v>
      </c>
      <c r="C2545" s="3" t="s">
        <v>2760</v>
      </c>
      <c r="D2545" s="3" t="s">
        <v>2510</v>
      </c>
      <c r="G2545" s="18">
        <v>8064</v>
      </c>
      <c r="H2545" s="18" t="s">
        <v>4551</v>
      </c>
    </row>
    <row r="2546" spans="1:8" x14ac:dyDescent="0.2">
      <c r="A2546" s="3">
        <v>4852</v>
      </c>
      <c r="B2546" s="3" t="s">
        <v>2761</v>
      </c>
      <c r="C2546" s="3" t="s">
        <v>2761</v>
      </c>
      <c r="D2546" s="3" t="s">
        <v>2510</v>
      </c>
      <c r="G2546" s="18">
        <v>8102</v>
      </c>
      <c r="H2546" s="18" t="s">
        <v>4551</v>
      </c>
    </row>
    <row r="2547" spans="1:8" x14ac:dyDescent="0.2">
      <c r="A2547" s="3">
        <v>5745</v>
      </c>
      <c r="B2547" s="3" t="s">
        <v>2762</v>
      </c>
      <c r="C2547" s="3" t="s">
        <v>2762</v>
      </c>
      <c r="D2547" s="3" t="s">
        <v>2510</v>
      </c>
      <c r="G2547" s="18">
        <v>8103</v>
      </c>
      <c r="H2547" s="18" t="s">
        <v>4551</v>
      </c>
    </row>
    <row r="2548" spans="1:8" x14ac:dyDescent="0.2">
      <c r="A2548" s="3">
        <v>5053</v>
      </c>
      <c r="B2548" s="3" t="s">
        <v>2763</v>
      </c>
      <c r="C2548" s="3" t="s">
        <v>2763</v>
      </c>
      <c r="D2548" s="3" t="s">
        <v>2510</v>
      </c>
      <c r="G2548" s="18">
        <v>8104</v>
      </c>
      <c r="H2548" s="18" t="s">
        <v>4550</v>
      </c>
    </row>
    <row r="2549" spans="1:8" x14ac:dyDescent="0.2">
      <c r="A2549" s="3">
        <v>5053</v>
      </c>
      <c r="B2549" s="3" t="s">
        <v>2764</v>
      </c>
      <c r="C2549" s="3" t="s">
        <v>2763</v>
      </c>
      <c r="D2549" s="3" t="s">
        <v>2510</v>
      </c>
      <c r="G2549" s="18">
        <v>8105</v>
      </c>
      <c r="H2549" s="18" t="s">
        <v>4550</v>
      </c>
    </row>
    <row r="2550" spans="1:8" x14ac:dyDescent="0.2">
      <c r="A2550" s="3">
        <v>4802</v>
      </c>
      <c r="B2550" s="3" t="s">
        <v>2765</v>
      </c>
      <c r="C2550" s="3" t="s">
        <v>2765</v>
      </c>
      <c r="D2550" s="3" t="s">
        <v>2510</v>
      </c>
      <c r="G2550" s="18">
        <v>8106</v>
      </c>
      <c r="H2550" s="18" t="s">
        <v>4550</v>
      </c>
    </row>
    <row r="2551" spans="1:8" x14ac:dyDescent="0.2">
      <c r="A2551" s="3">
        <v>4813</v>
      </c>
      <c r="B2551" s="3" t="s">
        <v>2766</v>
      </c>
      <c r="C2551" s="3" t="s">
        <v>2766</v>
      </c>
      <c r="D2551" s="3" t="s">
        <v>2510</v>
      </c>
      <c r="G2551" s="18">
        <v>8107</v>
      </c>
      <c r="H2551" s="18" t="s">
        <v>4550</v>
      </c>
    </row>
    <row r="2552" spans="1:8" x14ac:dyDescent="0.2">
      <c r="A2552" s="3">
        <v>4803</v>
      </c>
      <c r="B2552" s="3" t="s">
        <v>2767</v>
      </c>
      <c r="C2552" s="3" t="s">
        <v>2767</v>
      </c>
      <c r="D2552" s="3" t="s">
        <v>2510</v>
      </c>
      <c r="G2552" s="18">
        <v>8108</v>
      </c>
      <c r="H2552" s="18" t="s">
        <v>4550</v>
      </c>
    </row>
    <row r="2553" spans="1:8" x14ac:dyDescent="0.2">
      <c r="A2553" s="3">
        <v>5058</v>
      </c>
      <c r="B2553" s="3" t="s">
        <v>2768</v>
      </c>
      <c r="C2553" s="3" t="s">
        <v>2768</v>
      </c>
      <c r="D2553" s="3" t="s">
        <v>2510</v>
      </c>
      <c r="G2553" s="18">
        <v>8109</v>
      </c>
      <c r="H2553" s="18" t="s">
        <v>4551</v>
      </c>
    </row>
    <row r="2554" spans="1:8" x14ac:dyDescent="0.2">
      <c r="A2554" s="3">
        <v>4800</v>
      </c>
      <c r="B2554" s="3" t="s">
        <v>2769</v>
      </c>
      <c r="C2554" s="3" t="s">
        <v>2769</v>
      </c>
      <c r="D2554" s="3" t="s">
        <v>2510</v>
      </c>
      <c r="G2554" s="18">
        <v>8112</v>
      </c>
      <c r="H2554" s="18" t="s">
        <v>4550</v>
      </c>
    </row>
    <row r="2555" spans="1:8" x14ac:dyDescent="0.2">
      <c r="A2555" s="3">
        <v>4812</v>
      </c>
      <c r="B2555" s="3" t="s">
        <v>2770</v>
      </c>
      <c r="C2555" s="3" t="s">
        <v>2769</v>
      </c>
      <c r="D2555" s="3" t="s">
        <v>2510</v>
      </c>
      <c r="G2555" s="18">
        <v>8113</v>
      </c>
      <c r="H2555" s="18" t="s">
        <v>4550</v>
      </c>
    </row>
    <row r="2556" spans="1:8" x14ac:dyDescent="0.2">
      <c r="A2556" s="3">
        <v>5314</v>
      </c>
      <c r="B2556" s="3" t="s">
        <v>2771</v>
      </c>
      <c r="C2556" s="3" t="s">
        <v>2772</v>
      </c>
      <c r="D2556" s="3" t="s">
        <v>2510</v>
      </c>
      <c r="G2556" s="18">
        <v>8114</v>
      </c>
      <c r="H2556" s="18" t="s">
        <v>4550</v>
      </c>
    </row>
    <row r="2557" spans="1:8" x14ac:dyDescent="0.2">
      <c r="A2557" s="3">
        <v>5315</v>
      </c>
      <c r="B2557" s="3" t="s">
        <v>2772</v>
      </c>
      <c r="C2557" s="3" t="s">
        <v>2772</v>
      </c>
      <c r="D2557" s="3" t="s">
        <v>2510</v>
      </c>
      <c r="G2557" s="18">
        <v>8115</v>
      </c>
      <c r="H2557" s="18" t="s">
        <v>4550</v>
      </c>
    </row>
    <row r="2558" spans="1:8" x14ac:dyDescent="0.2">
      <c r="A2558" s="3">
        <v>5312</v>
      </c>
      <c r="B2558" s="3" t="s">
        <v>2773</v>
      </c>
      <c r="C2558" s="3" t="s">
        <v>2773</v>
      </c>
      <c r="D2558" s="3" t="s">
        <v>2510</v>
      </c>
      <c r="G2558" s="18">
        <v>8117</v>
      </c>
      <c r="H2558" s="18" t="s">
        <v>4551</v>
      </c>
    </row>
    <row r="2559" spans="1:8" x14ac:dyDescent="0.2">
      <c r="A2559" s="3">
        <v>5304</v>
      </c>
      <c r="B2559" s="3" t="s">
        <v>2774</v>
      </c>
      <c r="C2559" s="3" t="s">
        <v>2774</v>
      </c>
      <c r="D2559" s="3" t="s">
        <v>2510</v>
      </c>
      <c r="G2559" s="18">
        <v>8118</v>
      </c>
      <c r="H2559" s="18" t="s">
        <v>4551</v>
      </c>
    </row>
    <row r="2560" spans="1:8" x14ac:dyDescent="0.2">
      <c r="A2560" s="3">
        <v>5305</v>
      </c>
      <c r="B2560" s="3" t="s">
        <v>2775</v>
      </c>
      <c r="C2560" s="3" t="s">
        <v>2774</v>
      </c>
      <c r="D2560" s="3" t="s">
        <v>2510</v>
      </c>
      <c r="G2560" s="18">
        <v>8121</v>
      </c>
      <c r="H2560" s="18" t="s">
        <v>4551</v>
      </c>
    </row>
    <row r="2561" spans="1:8" x14ac:dyDescent="0.2">
      <c r="A2561" s="3">
        <v>5467</v>
      </c>
      <c r="B2561" s="3" t="s">
        <v>2776</v>
      </c>
      <c r="C2561" s="3" t="s">
        <v>2776</v>
      </c>
      <c r="D2561" s="3" t="s">
        <v>2510</v>
      </c>
      <c r="G2561" s="18">
        <v>8122</v>
      </c>
      <c r="H2561" s="18" t="s">
        <v>4551</v>
      </c>
    </row>
    <row r="2562" spans="1:8" x14ac:dyDescent="0.2">
      <c r="A2562" s="3">
        <v>5324</v>
      </c>
      <c r="B2562" s="3" t="s">
        <v>2777</v>
      </c>
      <c r="C2562" s="3" t="s">
        <v>2777</v>
      </c>
      <c r="D2562" s="3" t="s">
        <v>2510</v>
      </c>
      <c r="G2562" s="18">
        <v>8123</v>
      </c>
      <c r="H2562" s="18" t="s">
        <v>4551</v>
      </c>
    </row>
    <row r="2563" spans="1:8" x14ac:dyDescent="0.2">
      <c r="A2563" s="3">
        <v>5313</v>
      </c>
      <c r="B2563" s="3" t="s">
        <v>2778</v>
      </c>
      <c r="C2563" s="3" t="s">
        <v>2778</v>
      </c>
      <c r="D2563" s="3" t="s">
        <v>2510</v>
      </c>
      <c r="G2563" s="18">
        <v>8124</v>
      </c>
      <c r="H2563" s="18" t="s">
        <v>4551</v>
      </c>
    </row>
    <row r="2564" spans="1:8" x14ac:dyDescent="0.2">
      <c r="A2564" s="3">
        <v>5322</v>
      </c>
      <c r="B2564" s="3" t="s">
        <v>2779</v>
      </c>
      <c r="C2564" s="3" t="s">
        <v>2779</v>
      </c>
      <c r="D2564" s="3" t="s">
        <v>2510</v>
      </c>
      <c r="G2564" s="18">
        <v>8125</v>
      </c>
      <c r="H2564" s="18" t="s">
        <v>4551</v>
      </c>
    </row>
    <row r="2565" spans="1:8" x14ac:dyDescent="0.2">
      <c r="A2565" s="3">
        <v>5325</v>
      </c>
      <c r="B2565" s="3" t="s">
        <v>2780</v>
      </c>
      <c r="C2565" s="3" t="s">
        <v>2780</v>
      </c>
      <c r="D2565" s="3" t="s">
        <v>2510</v>
      </c>
      <c r="G2565" s="18">
        <v>8126</v>
      </c>
      <c r="H2565" s="18" t="s">
        <v>4551</v>
      </c>
    </row>
    <row r="2566" spans="1:8" x14ac:dyDescent="0.2">
      <c r="A2566" s="3">
        <v>5426</v>
      </c>
      <c r="B2566" s="3" t="s">
        <v>2781</v>
      </c>
      <c r="C2566" s="3" t="s">
        <v>2782</v>
      </c>
      <c r="D2566" s="3" t="s">
        <v>2510</v>
      </c>
      <c r="G2566" s="18">
        <v>8127</v>
      </c>
      <c r="H2566" s="18" t="s">
        <v>4551</v>
      </c>
    </row>
    <row r="2567" spans="1:8" x14ac:dyDescent="0.2">
      <c r="A2567" s="3">
        <v>5316</v>
      </c>
      <c r="B2567" s="3" t="s">
        <v>2783</v>
      </c>
      <c r="C2567" s="3" t="s">
        <v>2783</v>
      </c>
      <c r="D2567" s="3" t="s">
        <v>2510</v>
      </c>
      <c r="G2567" s="18">
        <v>8132</v>
      </c>
      <c r="H2567" s="18" t="s">
        <v>4551</v>
      </c>
    </row>
    <row r="2568" spans="1:8" x14ac:dyDescent="0.2">
      <c r="A2568" s="3">
        <v>5317</v>
      </c>
      <c r="B2568" s="3" t="s">
        <v>2784</v>
      </c>
      <c r="C2568" s="3" t="s">
        <v>2783</v>
      </c>
      <c r="D2568" s="3" t="s">
        <v>2510</v>
      </c>
      <c r="G2568" s="18">
        <v>8133</v>
      </c>
      <c r="H2568" s="18" t="s">
        <v>4551</v>
      </c>
    </row>
    <row r="2569" spans="1:8" x14ac:dyDescent="0.2">
      <c r="A2569" s="3">
        <v>5465</v>
      </c>
      <c r="B2569" s="3" t="s">
        <v>2785</v>
      </c>
      <c r="C2569" s="3" t="s">
        <v>2785</v>
      </c>
      <c r="D2569" s="3" t="s">
        <v>2510</v>
      </c>
      <c r="G2569" s="18">
        <v>8134</v>
      </c>
      <c r="H2569" s="18" t="s">
        <v>4551</v>
      </c>
    </row>
    <row r="2570" spans="1:8" x14ac:dyDescent="0.2">
      <c r="A2570" s="3">
        <v>5425</v>
      </c>
      <c r="B2570" s="3" t="s">
        <v>2786</v>
      </c>
      <c r="C2570" s="3" t="s">
        <v>2786</v>
      </c>
      <c r="D2570" s="3" t="s">
        <v>2510</v>
      </c>
      <c r="G2570" s="18">
        <v>8135</v>
      </c>
      <c r="H2570" s="18" t="s">
        <v>4551</v>
      </c>
    </row>
    <row r="2571" spans="1:8" x14ac:dyDescent="0.2">
      <c r="A2571" s="3">
        <v>5462</v>
      </c>
      <c r="B2571" s="3" t="s">
        <v>2787</v>
      </c>
      <c r="C2571" s="3" t="s">
        <v>2787</v>
      </c>
      <c r="D2571" s="3" t="s">
        <v>2510</v>
      </c>
      <c r="G2571" s="18">
        <v>8136</v>
      </c>
      <c r="H2571" s="18" t="s">
        <v>4551</v>
      </c>
    </row>
    <row r="2572" spans="1:8" x14ac:dyDescent="0.2">
      <c r="A2572" s="3">
        <v>5306</v>
      </c>
      <c r="B2572" s="3" t="s">
        <v>2788</v>
      </c>
      <c r="C2572" s="3" t="s">
        <v>2788</v>
      </c>
      <c r="D2572" s="3" t="s">
        <v>2510</v>
      </c>
      <c r="G2572" s="18">
        <v>8142</v>
      </c>
      <c r="H2572" s="18" t="s">
        <v>4551</v>
      </c>
    </row>
    <row r="2573" spans="1:8" x14ac:dyDescent="0.2">
      <c r="A2573" s="3">
        <v>5323</v>
      </c>
      <c r="B2573" s="3" t="s">
        <v>2789</v>
      </c>
      <c r="C2573" s="3" t="s">
        <v>2790</v>
      </c>
      <c r="D2573" s="3" t="s">
        <v>2510</v>
      </c>
      <c r="G2573" s="18">
        <v>8143</v>
      </c>
      <c r="H2573" s="18" t="s">
        <v>4551</v>
      </c>
    </row>
    <row r="2574" spans="1:8" x14ac:dyDescent="0.2">
      <c r="A2574" s="3">
        <v>5330</v>
      </c>
      <c r="B2574" s="3" t="s">
        <v>2791</v>
      </c>
      <c r="C2574" s="3" t="s">
        <v>2790</v>
      </c>
      <c r="D2574" s="3" t="s">
        <v>2510</v>
      </c>
      <c r="G2574" s="18">
        <v>8152</v>
      </c>
      <c r="H2574" s="18" t="s">
        <v>4551</v>
      </c>
    </row>
    <row r="2575" spans="1:8" x14ac:dyDescent="0.2">
      <c r="A2575" s="3">
        <v>5332</v>
      </c>
      <c r="B2575" s="3" t="s">
        <v>2792</v>
      </c>
      <c r="C2575" s="3" t="s">
        <v>2790</v>
      </c>
      <c r="D2575" s="3" t="s">
        <v>2510</v>
      </c>
      <c r="G2575" s="18">
        <v>8153</v>
      </c>
      <c r="H2575" s="18" t="s">
        <v>4550</v>
      </c>
    </row>
    <row r="2576" spans="1:8" x14ac:dyDescent="0.2">
      <c r="A2576" s="3">
        <v>5333</v>
      </c>
      <c r="B2576" s="3" t="s">
        <v>2793</v>
      </c>
      <c r="C2576" s="3" t="s">
        <v>2790</v>
      </c>
      <c r="D2576" s="3" t="s">
        <v>2510</v>
      </c>
      <c r="G2576" s="18">
        <v>8154</v>
      </c>
      <c r="H2576" s="18" t="s">
        <v>4550</v>
      </c>
    </row>
    <row r="2577" spans="1:8" x14ac:dyDescent="0.2">
      <c r="A2577" s="3">
        <v>5334</v>
      </c>
      <c r="B2577" s="3" t="s">
        <v>2794</v>
      </c>
      <c r="C2577" s="3" t="s">
        <v>2790</v>
      </c>
      <c r="D2577" s="3" t="s">
        <v>2510</v>
      </c>
      <c r="G2577" s="18">
        <v>8155</v>
      </c>
      <c r="H2577" s="18" t="s">
        <v>4550</v>
      </c>
    </row>
    <row r="2578" spans="1:8" x14ac:dyDescent="0.2">
      <c r="A2578" s="3">
        <v>5463</v>
      </c>
      <c r="B2578" s="3" t="s">
        <v>2795</v>
      </c>
      <c r="C2578" s="3" t="s">
        <v>2790</v>
      </c>
      <c r="D2578" s="3" t="s">
        <v>2510</v>
      </c>
      <c r="G2578" s="18">
        <v>8156</v>
      </c>
      <c r="H2578" s="18" t="s">
        <v>4550</v>
      </c>
    </row>
    <row r="2579" spans="1:8" x14ac:dyDescent="0.2">
      <c r="A2579" s="3">
        <v>5464</v>
      </c>
      <c r="B2579" s="3" t="s">
        <v>2796</v>
      </c>
      <c r="C2579" s="3" t="s">
        <v>2790</v>
      </c>
      <c r="D2579" s="3" t="s">
        <v>2510</v>
      </c>
      <c r="G2579" s="18">
        <v>8157</v>
      </c>
      <c r="H2579" s="18" t="s">
        <v>4550</v>
      </c>
    </row>
    <row r="2580" spans="1:8" x14ac:dyDescent="0.2">
      <c r="A2580" s="3">
        <v>5466</v>
      </c>
      <c r="B2580" s="3" t="s">
        <v>2797</v>
      </c>
      <c r="C2580" s="3" t="s">
        <v>2790</v>
      </c>
      <c r="D2580" s="3" t="s">
        <v>2510</v>
      </c>
      <c r="G2580" s="18">
        <v>8158</v>
      </c>
      <c r="H2580" s="18" t="s">
        <v>4550</v>
      </c>
    </row>
    <row r="2581" spans="1:8" x14ac:dyDescent="0.2">
      <c r="A2581" s="3">
        <v>9320</v>
      </c>
      <c r="B2581" s="3" t="s">
        <v>2798</v>
      </c>
      <c r="C2581" s="3" t="s">
        <v>2798</v>
      </c>
      <c r="D2581" s="3" t="s">
        <v>2799</v>
      </c>
      <c r="G2581" s="18">
        <v>8162</v>
      </c>
      <c r="H2581" s="18" t="s">
        <v>4550</v>
      </c>
    </row>
    <row r="2582" spans="1:8" x14ac:dyDescent="0.2">
      <c r="A2582" s="3">
        <v>9320</v>
      </c>
      <c r="B2582" s="3" t="s">
        <v>2800</v>
      </c>
      <c r="C2582" s="3" t="s">
        <v>2798</v>
      </c>
      <c r="D2582" s="3" t="s">
        <v>2799</v>
      </c>
      <c r="G2582" s="18">
        <v>8164</v>
      </c>
      <c r="H2582" s="18" t="s">
        <v>4550</v>
      </c>
    </row>
    <row r="2583" spans="1:8" x14ac:dyDescent="0.2">
      <c r="A2583" s="3">
        <v>9320</v>
      </c>
      <c r="B2583" s="3" t="s">
        <v>2801</v>
      </c>
      <c r="C2583" s="3" t="s">
        <v>2798</v>
      </c>
      <c r="D2583" s="3" t="s">
        <v>2799</v>
      </c>
      <c r="G2583" s="18">
        <v>8165</v>
      </c>
      <c r="H2583" s="18" t="s">
        <v>4550</v>
      </c>
    </row>
    <row r="2584" spans="1:8" x14ac:dyDescent="0.2">
      <c r="A2584" s="3">
        <v>8582</v>
      </c>
      <c r="B2584" s="3" t="s">
        <v>2802</v>
      </c>
      <c r="C2584" s="3" t="s">
        <v>2802</v>
      </c>
      <c r="D2584" s="3" t="s">
        <v>2799</v>
      </c>
      <c r="G2584" s="18">
        <v>8166</v>
      </c>
      <c r="H2584" s="18" t="s">
        <v>4550</v>
      </c>
    </row>
    <row r="2585" spans="1:8" x14ac:dyDescent="0.2">
      <c r="A2585" s="3">
        <v>9314</v>
      </c>
      <c r="B2585" s="3" t="s">
        <v>2803</v>
      </c>
      <c r="C2585" s="3" t="s">
        <v>2804</v>
      </c>
      <c r="D2585" s="3" t="s">
        <v>2799</v>
      </c>
      <c r="G2585" s="18">
        <v>8172</v>
      </c>
      <c r="H2585" s="18" t="s">
        <v>4550</v>
      </c>
    </row>
    <row r="2586" spans="1:8" x14ac:dyDescent="0.2">
      <c r="A2586" s="3">
        <v>9315</v>
      </c>
      <c r="B2586" s="3" t="s">
        <v>2805</v>
      </c>
      <c r="C2586" s="3" t="s">
        <v>2804</v>
      </c>
      <c r="D2586" s="3" t="s">
        <v>2799</v>
      </c>
      <c r="G2586" s="18">
        <v>8173</v>
      </c>
      <c r="H2586" s="18" t="s">
        <v>4550</v>
      </c>
    </row>
    <row r="2587" spans="1:8" x14ac:dyDescent="0.2">
      <c r="A2587" s="3">
        <v>9315</v>
      </c>
      <c r="B2587" s="3" t="s">
        <v>2806</v>
      </c>
      <c r="C2587" s="3" t="s">
        <v>2804</v>
      </c>
      <c r="D2587" s="3" t="s">
        <v>2799</v>
      </c>
      <c r="G2587" s="18">
        <v>8174</v>
      </c>
      <c r="H2587" s="18" t="s">
        <v>4550</v>
      </c>
    </row>
    <row r="2588" spans="1:8" x14ac:dyDescent="0.2">
      <c r="A2588" s="3">
        <v>9322</v>
      </c>
      <c r="B2588" s="3" t="s">
        <v>2804</v>
      </c>
      <c r="C2588" s="3" t="s">
        <v>2804</v>
      </c>
      <c r="D2588" s="3" t="s">
        <v>2799</v>
      </c>
      <c r="G2588" s="18">
        <v>8175</v>
      </c>
      <c r="H2588" s="18" t="s">
        <v>4550</v>
      </c>
    </row>
    <row r="2589" spans="1:8" x14ac:dyDescent="0.2">
      <c r="A2589" s="3">
        <v>8580</v>
      </c>
      <c r="B2589" s="3" t="s">
        <v>2807</v>
      </c>
      <c r="C2589" s="3" t="s">
        <v>2807</v>
      </c>
      <c r="D2589" s="3" t="s">
        <v>2799</v>
      </c>
      <c r="G2589" s="18">
        <v>8180</v>
      </c>
      <c r="H2589" s="18" t="s">
        <v>4550</v>
      </c>
    </row>
    <row r="2590" spans="1:8" x14ac:dyDescent="0.2">
      <c r="A2590" s="3">
        <v>9326</v>
      </c>
      <c r="B2590" s="3" t="s">
        <v>2808</v>
      </c>
      <c r="C2590" s="3" t="s">
        <v>2808</v>
      </c>
      <c r="D2590" s="3" t="s">
        <v>2799</v>
      </c>
      <c r="G2590" s="18">
        <v>8181</v>
      </c>
      <c r="H2590" s="18" t="s">
        <v>4550</v>
      </c>
    </row>
    <row r="2591" spans="1:8" x14ac:dyDescent="0.2">
      <c r="A2591" s="3">
        <v>8593</v>
      </c>
      <c r="B2591" s="3" t="s">
        <v>2809</v>
      </c>
      <c r="C2591" s="3" t="s">
        <v>2809</v>
      </c>
      <c r="D2591" s="3" t="s">
        <v>2799</v>
      </c>
      <c r="G2591" s="18">
        <v>8182</v>
      </c>
      <c r="H2591" s="18" t="s">
        <v>4550</v>
      </c>
    </row>
    <row r="2592" spans="1:8" x14ac:dyDescent="0.2">
      <c r="A2592" s="3">
        <v>9306</v>
      </c>
      <c r="B2592" s="3" t="s">
        <v>2810</v>
      </c>
      <c r="C2592" s="3" t="s">
        <v>2811</v>
      </c>
      <c r="D2592" s="3" t="s">
        <v>2799</v>
      </c>
      <c r="G2592" s="18">
        <v>8184</v>
      </c>
      <c r="H2592" s="18" t="s">
        <v>4550</v>
      </c>
    </row>
    <row r="2593" spans="1:8" x14ac:dyDescent="0.2">
      <c r="A2593" s="3">
        <v>9325</v>
      </c>
      <c r="B2593" s="3" t="s">
        <v>2812</v>
      </c>
      <c r="C2593" s="3" t="s">
        <v>2811</v>
      </c>
      <c r="D2593" s="3" t="s">
        <v>2799</v>
      </c>
      <c r="G2593" s="18">
        <v>8185</v>
      </c>
      <c r="H2593" s="18" t="s">
        <v>4550</v>
      </c>
    </row>
    <row r="2594" spans="1:8" x14ac:dyDescent="0.2">
      <c r="A2594" s="3">
        <v>8590</v>
      </c>
      <c r="B2594" s="3" t="s">
        <v>2813</v>
      </c>
      <c r="C2594" s="3" t="s">
        <v>2813</v>
      </c>
      <c r="D2594" s="3" t="s">
        <v>2799</v>
      </c>
      <c r="G2594" s="18">
        <v>8187</v>
      </c>
      <c r="H2594" s="18" t="s">
        <v>4550</v>
      </c>
    </row>
    <row r="2595" spans="1:8" x14ac:dyDescent="0.2">
      <c r="A2595" s="3">
        <v>8599</v>
      </c>
      <c r="B2595" s="3" t="s">
        <v>2814</v>
      </c>
      <c r="C2595" s="3" t="s">
        <v>2814</v>
      </c>
      <c r="D2595" s="3" t="s">
        <v>2799</v>
      </c>
      <c r="G2595" s="18">
        <v>8192</v>
      </c>
      <c r="H2595" s="18" t="s">
        <v>4550</v>
      </c>
    </row>
    <row r="2596" spans="1:8" x14ac:dyDescent="0.2">
      <c r="A2596" s="3">
        <v>8580</v>
      </c>
      <c r="B2596" s="3" t="s">
        <v>2815</v>
      </c>
      <c r="C2596" s="3" t="s">
        <v>2815</v>
      </c>
      <c r="D2596" s="3" t="s">
        <v>2799</v>
      </c>
      <c r="G2596" s="18">
        <v>8193</v>
      </c>
      <c r="H2596" s="18" t="s">
        <v>4550</v>
      </c>
    </row>
    <row r="2597" spans="1:8" x14ac:dyDescent="0.2">
      <c r="A2597" s="3">
        <v>8592</v>
      </c>
      <c r="B2597" s="3" t="s">
        <v>2816</v>
      </c>
      <c r="C2597" s="3" t="s">
        <v>2816</v>
      </c>
      <c r="D2597" s="3" t="s">
        <v>2799</v>
      </c>
      <c r="G2597" s="18">
        <v>8194</v>
      </c>
      <c r="H2597" s="18" t="s">
        <v>4550</v>
      </c>
    </row>
    <row r="2598" spans="1:8" x14ac:dyDescent="0.2">
      <c r="A2598" s="3">
        <v>8580</v>
      </c>
      <c r="B2598" s="3" t="s">
        <v>2817</v>
      </c>
      <c r="C2598" s="3" t="s">
        <v>2817</v>
      </c>
      <c r="D2598" s="3" t="s">
        <v>2799</v>
      </c>
      <c r="G2598" s="18">
        <v>8195</v>
      </c>
      <c r="H2598" s="18" t="s">
        <v>4550</v>
      </c>
    </row>
    <row r="2599" spans="1:8" x14ac:dyDescent="0.2">
      <c r="A2599" s="3">
        <v>8580</v>
      </c>
      <c r="B2599" s="3" t="s">
        <v>2818</v>
      </c>
      <c r="C2599" s="3" t="s">
        <v>2817</v>
      </c>
      <c r="D2599" s="3" t="s">
        <v>2799</v>
      </c>
      <c r="G2599" s="18">
        <v>8196</v>
      </c>
      <c r="H2599" s="18" t="s">
        <v>4566</v>
      </c>
    </row>
    <row r="2600" spans="1:8" x14ac:dyDescent="0.2">
      <c r="A2600" s="3">
        <v>8580</v>
      </c>
      <c r="B2600" s="3" t="s">
        <v>2819</v>
      </c>
      <c r="C2600" s="3" t="s">
        <v>2817</v>
      </c>
      <c r="D2600" s="3" t="s">
        <v>2799</v>
      </c>
      <c r="G2600" s="18">
        <v>8197</v>
      </c>
      <c r="H2600" s="18" t="s">
        <v>4566</v>
      </c>
    </row>
    <row r="2601" spans="1:8" x14ac:dyDescent="0.2">
      <c r="A2601" s="3">
        <v>8581</v>
      </c>
      <c r="B2601" s="3" t="s">
        <v>2820</v>
      </c>
      <c r="C2601" s="3" t="s">
        <v>2817</v>
      </c>
      <c r="D2601" s="3" t="s">
        <v>2799</v>
      </c>
      <c r="G2601" s="18">
        <v>8200</v>
      </c>
      <c r="H2601" s="18" t="s">
        <v>4566</v>
      </c>
    </row>
    <row r="2602" spans="1:8" x14ac:dyDescent="0.2">
      <c r="A2602" s="3">
        <v>8587</v>
      </c>
      <c r="B2602" s="3" t="s">
        <v>2821</v>
      </c>
      <c r="C2602" s="3" t="s">
        <v>2817</v>
      </c>
      <c r="D2602" s="3" t="s">
        <v>2799</v>
      </c>
      <c r="G2602" s="18">
        <v>8203</v>
      </c>
      <c r="H2602" s="18" t="s">
        <v>4566</v>
      </c>
    </row>
    <row r="2603" spans="1:8" x14ac:dyDescent="0.2">
      <c r="A2603" s="3">
        <v>9220</v>
      </c>
      <c r="B2603" s="3" t="s">
        <v>2822</v>
      </c>
      <c r="C2603" s="3" t="s">
        <v>2822</v>
      </c>
      <c r="D2603" s="3" t="s">
        <v>2799</v>
      </c>
      <c r="G2603" s="18">
        <v>8207</v>
      </c>
      <c r="H2603" s="18" t="s">
        <v>4566</v>
      </c>
    </row>
    <row r="2604" spans="1:8" x14ac:dyDescent="0.2">
      <c r="A2604" s="3">
        <v>9223</v>
      </c>
      <c r="B2604" s="3" t="s">
        <v>2823</v>
      </c>
      <c r="C2604" s="3" t="s">
        <v>2822</v>
      </c>
      <c r="D2604" s="3" t="s">
        <v>2799</v>
      </c>
      <c r="G2604" s="18">
        <v>8208</v>
      </c>
      <c r="H2604" s="18" t="s">
        <v>4566</v>
      </c>
    </row>
    <row r="2605" spans="1:8" x14ac:dyDescent="0.2">
      <c r="A2605" s="3">
        <v>9223</v>
      </c>
      <c r="B2605" s="3" t="s">
        <v>2824</v>
      </c>
      <c r="C2605" s="3" t="s">
        <v>2822</v>
      </c>
      <c r="D2605" s="3" t="s">
        <v>2799</v>
      </c>
      <c r="G2605" s="18">
        <v>8212</v>
      </c>
      <c r="H2605" s="18" t="s">
        <v>4566</v>
      </c>
    </row>
    <row r="2606" spans="1:8" x14ac:dyDescent="0.2">
      <c r="A2606" s="3">
        <v>8586</v>
      </c>
      <c r="B2606" s="3" t="s">
        <v>2825</v>
      </c>
      <c r="C2606" s="3" t="s">
        <v>2825</v>
      </c>
      <c r="D2606" s="3" t="s">
        <v>2799</v>
      </c>
      <c r="G2606" s="18">
        <v>8213</v>
      </c>
      <c r="H2606" s="18" t="s">
        <v>4566</v>
      </c>
    </row>
    <row r="2607" spans="1:8" x14ac:dyDescent="0.2">
      <c r="A2607" s="3">
        <v>8586</v>
      </c>
      <c r="B2607" s="3" t="s">
        <v>2826</v>
      </c>
      <c r="C2607" s="3" t="s">
        <v>2825</v>
      </c>
      <c r="D2607" s="3" t="s">
        <v>2799</v>
      </c>
      <c r="G2607" s="18">
        <v>8214</v>
      </c>
      <c r="H2607" s="18" t="s">
        <v>4566</v>
      </c>
    </row>
    <row r="2608" spans="1:8" x14ac:dyDescent="0.2">
      <c r="A2608" s="3">
        <v>8586</v>
      </c>
      <c r="B2608" s="3" t="s">
        <v>2827</v>
      </c>
      <c r="C2608" s="3" t="s">
        <v>2825</v>
      </c>
      <c r="D2608" s="3" t="s">
        <v>2799</v>
      </c>
      <c r="G2608" s="18">
        <v>8215</v>
      </c>
      <c r="H2608" s="18" t="s">
        <v>4566</v>
      </c>
    </row>
    <row r="2609" spans="1:8" x14ac:dyDescent="0.2">
      <c r="A2609" s="3">
        <v>8586</v>
      </c>
      <c r="B2609" s="3" t="s">
        <v>2828</v>
      </c>
      <c r="C2609" s="3" t="s">
        <v>2825</v>
      </c>
      <c r="D2609" s="3" t="s">
        <v>2799</v>
      </c>
      <c r="G2609" s="18">
        <v>8216</v>
      </c>
      <c r="H2609" s="18" t="s">
        <v>4566</v>
      </c>
    </row>
    <row r="2610" spans="1:8" x14ac:dyDescent="0.2">
      <c r="A2610" s="3">
        <v>8586</v>
      </c>
      <c r="B2610" s="3" t="s">
        <v>2829</v>
      </c>
      <c r="C2610" s="3" t="s">
        <v>2825</v>
      </c>
      <c r="D2610" s="3" t="s">
        <v>2799</v>
      </c>
      <c r="G2610" s="18">
        <v>8217</v>
      </c>
      <c r="H2610" s="18" t="s">
        <v>4566</v>
      </c>
    </row>
    <row r="2611" spans="1:8" x14ac:dyDescent="0.2">
      <c r="A2611" s="3">
        <v>8586</v>
      </c>
      <c r="B2611" s="3" t="s">
        <v>2830</v>
      </c>
      <c r="C2611" s="3" t="s">
        <v>2825</v>
      </c>
      <c r="D2611" s="3" t="s">
        <v>2799</v>
      </c>
      <c r="G2611" s="18">
        <v>8218</v>
      </c>
      <c r="H2611" s="18" t="s">
        <v>4566</v>
      </c>
    </row>
    <row r="2612" spans="1:8" x14ac:dyDescent="0.2">
      <c r="A2612" s="3">
        <v>9213</v>
      </c>
      <c r="B2612" s="3" t="s">
        <v>2831</v>
      </c>
      <c r="C2612" s="3" t="s">
        <v>2832</v>
      </c>
      <c r="D2612" s="3" t="s">
        <v>2799</v>
      </c>
      <c r="G2612" s="18">
        <v>8219</v>
      </c>
      <c r="H2612" s="18" t="s">
        <v>4566</v>
      </c>
    </row>
    <row r="2613" spans="1:8" x14ac:dyDescent="0.2">
      <c r="A2613" s="3">
        <v>9225</v>
      </c>
      <c r="B2613" s="3" t="s">
        <v>2833</v>
      </c>
      <c r="C2613" s="3" t="s">
        <v>2832</v>
      </c>
      <c r="D2613" s="3" t="s">
        <v>2799</v>
      </c>
      <c r="G2613" s="18">
        <v>8222</v>
      </c>
      <c r="H2613" s="18" t="s">
        <v>4566</v>
      </c>
    </row>
    <row r="2614" spans="1:8" x14ac:dyDescent="0.2">
      <c r="A2614" s="3">
        <v>9225</v>
      </c>
      <c r="B2614" s="3" t="s">
        <v>2834</v>
      </c>
      <c r="C2614" s="3" t="s">
        <v>2832</v>
      </c>
      <c r="D2614" s="3" t="s">
        <v>2799</v>
      </c>
      <c r="G2614" s="18">
        <v>8223</v>
      </c>
      <c r="H2614" s="18" t="s">
        <v>4566</v>
      </c>
    </row>
    <row r="2615" spans="1:8" x14ac:dyDescent="0.2">
      <c r="A2615" s="3">
        <v>9216</v>
      </c>
      <c r="B2615" s="3" t="s">
        <v>2835</v>
      </c>
      <c r="C2615" s="3" t="s">
        <v>2836</v>
      </c>
      <c r="D2615" s="3" t="s">
        <v>2799</v>
      </c>
      <c r="G2615" s="18">
        <v>8224</v>
      </c>
      <c r="H2615" s="18" t="s">
        <v>4566</v>
      </c>
    </row>
    <row r="2616" spans="1:8" x14ac:dyDescent="0.2">
      <c r="A2616" s="3">
        <v>9216</v>
      </c>
      <c r="B2616" s="3" t="s">
        <v>2836</v>
      </c>
      <c r="C2616" s="3" t="s">
        <v>2836</v>
      </c>
      <c r="D2616" s="3" t="s">
        <v>2799</v>
      </c>
      <c r="G2616" s="18">
        <v>8225</v>
      </c>
      <c r="H2616" s="18" t="s">
        <v>4566</v>
      </c>
    </row>
    <row r="2617" spans="1:8" x14ac:dyDescent="0.2">
      <c r="A2617" s="3">
        <v>9214</v>
      </c>
      <c r="B2617" s="3" t="s">
        <v>2837</v>
      </c>
      <c r="C2617" s="3" t="s">
        <v>2838</v>
      </c>
      <c r="D2617" s="3" t="s">
        <v>2799</v>
      </c>
      <c r="G2617" s="18">
        <v>8226</v>
      </c>
      <c r="H2617" s="18" t="s">
        <v>4566</v>
      </c>
    </row>
    <row r="2618" spans="1:8" x14ac:dyDescent="0.2">
      <c r="A2618" s="3">
        <v>9215</v>
      </c>
      <c r="B2618" s="3" t="s">
        <v>2839</v>
      </c>
      <c r="C2618" s="3" t="s">
        <v>2838</v>
      </c>
      <c r="D2618" s="3" t="s">
        <v>2799</v>
      </c>
      <c r="G2618" s="18">
        <v>8228</v>
      </c>
      <c r="H2618" s="18" t="s">
        <v>4566</v>
      </c>
    </row>
    <row r="2619" spans="1:8" x14ac:dyDescent="0.2">
      <c r="A2619" s="3">
        <v>9215</v>
      </c>
      <c r="B2619" s="3" t="s">
        <v>2840</v>
      </c>
      <c r="C2619" s="3" t="s">
        <v>2838</v>
      </c>
      <c r="D2619" s="3" t="s">
        <v>2799</v>
      </c>
      <c r="G2619" s="18">
        <v>8231</v>
      </c>
      <c r="H2619" s="18" t="s">
        <v>4566</v>
      </c>
    </row>
    <row r="2620" spans="1:8" x14ac:dyDescent="0.2">
      <c r="A2620" s="3">
        <v>9217</v>
      </c>
      <c r="B2620" s="3" t="s">
        <v>2841</v>
      </c>
      <c r="C2620" s="3" t="s">
        <v>2838</v>
      </c>
      <c r="D2620" s="3" t="s">
        <v>2799</v>
      </c>
      <c r="G2620" s="18">
        <v>8232</v>
      </c>
      <c r="H2620" s="18" t="s">
        <v>4566</v>
      </c>
    </row>
    <row r="2621" spans="1:8" x14ac:dyDescent="0.2">
      <c r="A2621" s="3">
        <v>8583</v>
      </c>
      <c r="B2621" s="3" t="s">
        <v>2842</v>
      </c>
      <c r="C2621" s="3" t="s">
        <v>2842</v>
      </c>
      <c r="D2621" s="3" t="s">
        <v>2799</v>
      </c>
      <c r="G2621" s="18">
        <v>8233</v>
      </c>
      <c r="H2621" s="18" t="s">
        <v>4566</v>
      </c>
    </row>
    <row r="2622" spans="1:8" x14ac:dyDescent="0.2">
      <c r="A2622" s="3">
        <v>8583</v>
      </c>
      <c r="B2622" s="3" t="s">
        <v>2843</v>
      </c>
      <c r="C2622" s="3" t="s">
        <v>2842</v>
      </c>
      <c r="D2622" s="3" t="s">
        <v>2799</v>
      </c>
      <c r="G2622" s="18">
        <v>8234</v>
      </c>
      <c r="H2622" s="18" t="s">
        <v>4566</v>
      </c>
    </row>
    <row r="2623" spans="1:8" x14ac:dyDescent="0.2">
      <c r="A2623" s="3">
        <v>8583</v>
      </c>
      <c r="B2623" s="3" t="s">
        <v>2844</v>
      </c>
      <c r="C2623" s="3" t="s">
        <v>2842</v>
      </c>
      <c r="D2623" s="3" t="s">
        <v>2799</v>
      </c>
      <c r="G2623" s="18">
        <v>8235</v>
      </c>
      <c r="H2623" s="18" t="s">
        <v>4566</v>
      </c>
    </row>
    <row r="2624" spans="1:8" x14ac:dyDescent="0.2">
      <c r="A2624" s="3">
        <v>8588</v>
      </c>
      <c r="B2624" s="3" t="s">
        <v>2845</v>
      </c>
      <c r="C2624" s="3" t="s">
        <v>2846</v>
      </c>
      <c r="D2624" s="3" t="s">
        <v>2799</v>
      </c>
      <c r="G2624" s="18">
        <v>8236</v>
      </c>
      <c r="H2624" s="18" t="s">
        <v>4566</v>
      </c>
    </row>
    <row r="2625" spans="1:8" x14ac:dyDescent="0.2">
      <c r="A2625" s="3">
        <v>8589</v>
      </c>
      <c r="B2625" s="3" t="s">
        <v>2847</v>
      </c>
      <c r="C2625" s="3" t="s">
        <v>2846</v>
      </c>
      <c r="D2625" s="3" t="s">
        <v>2799</v>
      </c>
      <c r="G2625" s="18">
        <v>8239</v>
      </c>
      <c r="H2625" s="18" t="s">
        <v>4566</v>
      </c>
    </row>
    <row r="2626" spans="1:8" x14ac:dyDescent="0.2">
      <c r="A2626" s="3">
        <v>8254</v>
      </c>
      <c r="B2626" s="3" t="s">
        <v>2848</v>
      </c>
      <c r="C2626" s="3" t="s">
        <v>2849</v>
      </c>
      <c r="D2626" s="3" t="s">
        <v>2799</v>
      </c>
      <c r="G2626" s="18">
        <v>8240</v>
      </c>
      <c r="H2626" s="18" t="s">
        <v>4566</v>
      </c>
    </row>
    <row r="2627" spans="1:8" x14ac:dyDescent="0.2">
      <c r="A2627" s="3">
        <v>8255</v>
      </c>
      <c r="B2627" s="3" t="s">
        <v>2850</v>
      </c>
      <c r="C2627" s="3" t="s">
        <v>2849</v>
      </c>
      <c r="D2627" s="3" t="s">
        <v>2799</v>
      </c>
      <c r="G2627" s="18">
        <v>8241</v>
      </c>
      <c r="H2627" s="18" t="s">
        <v>4566</v>
      </c>
    </row>
    <row r="2628" spans="1:8" x14ac:dyDescent="0.2">
      <c r="A2628" s="3">
        <v>8253</v>
      </c>
      <c r="B2628" s="3" t="s">
        <v>2851</v>
      </c>
      <c r="C2628" s="3" t="s">
        <v>2851</v>
      </c>
      <c r="D2628" s="3" t="s">
        <v>2799</v>
      </c>
      <c r="G2628" s="18">
        <v>8242</v>
      </c>
      <c r="H2628" s="18" t="s">
        <v>4566</v>
      </c>
    </row>
    <row r="2629" spans="1:8" x14ac:dyDescent="0.2">
      <c r="A2629" s="3">
        <v>8253</v>
      </c>
      <c r="B2629" s="3" t="s">
        <v>2852</v>
      </c>
      <c r="C2629" s="3" t="s">
        <v>2851</v>
      </c>
      <c r="D2629" s="3" t="s">
        <v>2799</v>
      </c>
      <c r="G2629" s="18">
        <v>8243</v>
      </c>
      <c r="H2629" s="18" t="s">
        <v>4566</v>
      </c>
    </row>
    <row r="2630" spans="1:8" x14ac:dyDescent="0.2">
      <c r="A2630" s="3">
        <v>8252</v>
      </c>
      <c r="B2630" s="3" t="s">
        <v>2853</v>
      </c>
      <c r="C2630" s="3" t="s">
        <v>2854</v>
      </c>
      <c r="D2630" s="3" t="s">
        <v>2799</v>
      </c>
      <c r="G2630" s="18">
        <v>8245</v>
      </c>
      <c r="H2630" s="18" t="s">
        <v>4566</v>
      </c>
    </row>
    <row r="2631" spans="1:8" x14ac:dyDescent="0.2">
      <c r="A2631" s="3">
        <v>8355</v>
      </c>
      <c r="B2631" s="3" t="s">
        <v>2855</v>
      </c>
      <c r="C2631" s="3" t="s">
        <v>2855</v>
      </c>
      <c r="D2631" s="3" t="s">
        <v>2799</v>
      </c>
      <c r="G2631" s="18">
        <v>8246</v>
      </c>
      <c r="H2631" s="18" t="s">
        <v>4566</v>
      </c>
    </row>
    <row r="2632" spans="1:8" x14ac:dyDescent="0.2">
      <c r="A2632" s="3">
        <v>8356</v>
      </c>
      <c r="B2632" s="3" t="s">
        <v>2856</v>
      </c>
      <c r="C2632" s="3" t="s">
        <v>2855</v>
      </c>
      <c r="D2632" s="3" t="s">
        <v>2799</v>
      </c>
      <c r="G2632" s="18">
        <v>8247</v>
      </c>
      <c r="H2632" s="18" t="s">
        <v>4566</v>
      </c>
    </row>
    <row r="2633" spans="1:8" x14ac:dyDescent="0.2">
      <c r="A2633" s="3">
        <v>8357</v>
      </c>
      <c r="B2633" s="3" t="s">
        <v>2857</v>
      </c>
      <c r="C2633" s="3" t="s">
        <v>2855</v>
      </c>
      <c r="D2633" s="3" t="s">
        <v>2799</v>
      </c>
      <c r="G2633" s="18">
        <v>8248</v>
      </c>
      <c r="H2633" s="18" t="s">
        <v>4566</v>
      </c>
    </row>
    <row r="2634" spans="1:8" x14ac:dyDescent="0.2">
      <c r="A2634" s="3">
        <v>8522</v>
      </c>
      <c r="B2634" s="3" t="s">
        <v>2858</v>
      </c>
      <c r="C2634" s="3" t="s">
        <v>2855</v>
      </c>
      <c r="D2634" s="3" t="s">
        <v>2799</v>
      </c>
      <c r="G2634" s="18">
        <v>8252</v>
      </c>
      <c r="H2634" s="18" t="s">
        <v>4566</v>
      </c>
    </row>
    <row r="2635" spans="1:8" x14ac:dyDescent="0.2">
      <c r="A2635" s="3">
        <v>8522</v>
      </c>
      <c r="B2635" s="3" t="s">
        <v>2859</v>
      </c>
      <c r="C2635" s="3" t="s">
        <v>2855</v>
      </c>
      <c r="D2635" s="3" t="s">
        <v>2799</v>
      </c>
      <c r="G2635" s="18">
        <v>8253</v>
      </c>
      <c r="H2635" s="18" t="s">
        <v>4566</v>
      </c>
    </row>
    <row r="2636" spans="1:8" x14ac:dyDescent="0.2">
      <c r="A2636" s="3">
        <v>9547</v>
      </c>
      <c r="B2636" s="3" t="s">
        <v>2860</v>
      </c>
      <c r="C2636" s="3" t="s">
        <v>2855</v>
      </c>
      <c r="D2636" s="3" t="s">
        <v>2799</v>
      </c>
      <c r="G2636" s="18">
        <v>8254</v>
      </c>
      <c r="H2636" s="18" t="s">
        <v>4566</v>
      </c>
    </row>
    <row r="2637" spans="1:8" x14ac:dyDescent="0.2">
      <c r="A2637" s="3">
        <v>8552</v>
      </c>
      <c r="B2637" s="3" t="s">
        <v>2861</v>
      </c>
      <c r="C2637" s="3" t="s">
        <v>2861</v>
      </c>
      <c r="D2637" s="3" t="s">
        <v>2799</v>
      </c>
      <c r="G2637" s="18">
        <v>8255</v>
      </c>
      <c r="H2637" s="18" t="s">
        <v>4566</v>
      </c>
    </row>
    <row r="2638" spans="1:8" x14ac:dyDescent="0.2">
      <c r="A2638" s="3">
        <v>8500</v>
      </c>
      <c r="B2638" s="3" t="s">
        <v>2862</v>
      </c>
      <c r="C2638" s="3" t="s">
        <v>2862</v>
      </c>
      <c r="D2638" s="3" t="s">
        <v>2799</v>
      </c>
      <c r="G2638" s="18">
        <v>8259</v>
      </c>
      <c r="H2638" s="18" t="s">
        <v>4566</v>
      </c>
    </row>
    <row r="2639" spans="1:8" x14ac:dyDescent="0.2">
      <c r="A2639" s="3">
        <v>8500</v>
      </c>
      <c r="B2639" s="3" t="s">
        <v>2863</v>
      </c>
      <c r="C2639" s="3" t="s">
        <v>2862</v>
      </c>
      <c r="D2639" s="3" t="s">
        <v>2799</v>
      </c>
      <c r="G2639" s="18">
        <v>8260</v>
      </c>
      <c r="H2639" s="18" t="s">
        <v>4566</v>
      </c>
    </row>
    <row r="2640" spans="1:8" x14ac:dyDescent="0.2">
      <c r="A2640" s="3">
        <v>8546</v>
      </c>
      <c r="B2640" s="3" t="s">
        <v>2864</v>
      </c>
      <c r="C2640" s="3" t="s">
        <v>2865</v>
      </c>
      <c r="D2640" s="3" t="s">
        <v>2799</v>
      </c>
      <c r="G2640" s="18">
        <v>8261</v>
      </c>
      <c r="H2640" s="18" t="s">
        <v>4566</v>
      </c>
    </row>
    <row r="2641" spans="1:8" x14ac:dyDescent="0.2">
      <c r="A2641" s="3">
        <v>8546</v>
      </c>
      <c r="B2641" s="3" t="s">
        <v>2866</v>
      </c>
      <c r="C2641" s="3" t="s">
        <v>2865</v>
      </c>
      <c r="D2641" s="3" t="s">
        <v>2799</v>
      </c>
      <c r="G2641" s="18">
        <v>8262</v>
      </c>
      <c r="H2641" s="18" t="s">
        <v>4566</v>
      </c>
    </row>
    <row r="2642" spans="1:8" x14ac:dyDescent="0.2">
      <c r="A2642" s="3">
        <v>8547</v>
      </c>
      <c r="B2642" s="3" t="s">
        <v>2865</v>
      </c>
      <c r="C2642" s="3" t="s">
        <v>2865</v>
      </c>
      <c r="D2642" s="3" t="s">
        <v>2799</v>
      </c>
      <c r="G2642" s="18">
        <v>8263</v>
      </c>
      <c r="H2642" s="18" t="s">
        <v>4566</v>
      </c>
    </row>
    <row r="2643" spans="1:8" x14ac:dyDescent="0.2">
      <c r="A2643" s="3">
        <v>8553</v>
      </c>
      <c r="B2643" s="3" t="s">
        <v>2867</v>
      </c>
      <c r="C2643" s="3" t="s">
        <v>2868</v>
      </c>
      <c r="D2643" s="3" t="s">
        <v>2799</v>
      </c>
      <c r="G2643" s="18">
        <v>8264</v>
      </c>
      <c r="H2643" s="18" t="s">
        <v>4566</v>
      </c>
    </row>
    <row r="2644" spans="1:8" x14ac:dyDescent="0.2">
      <c r="A2644" s="3">
        <v>8553</v>
      </c>
      <c r="B2644" s="3" t="s">
        <v>2869</v>
      </c>
      <c r="C2644" s="3" t="s">
        <v>2868</v>
      </c>
      <c r="D2644" s="3" t="s">
        <v>2799</v>
      </c>
      <c r="G2644" s="18">
        <v>8265</v>
      </c>
      <c r="H2644" s="18" t="s">
        <v>4566</v>
      </c>
    </row>
    <row r="2645" spans="1:8" x14ac:dyDescent="0.2">
      <c r="A2645" s="3">
        <v>8553</v>
      </c>
      <c r="B2645" s="3" t="s">
        <v>2868</v>
      </c>
      <c r="C2645" s="3" t="s">
        <v>2868</v>
      </c>
      <c r="D2645" s="3" t="s">
        <v>2799</v>
      </c>
      <c r="G2645" s="18">
        <v>8266</v>
      </c>
      <c r="H2645" s="18" t="s">
        <v>4567</v>
      </c>
    </row>
    <row r="2646" spans="1:8" x14ac:dyDescent="0.2">
      <c r="A2646" s="3">
        <v>8553</v>
      </c>
      <c r="B2646" s="3" t="s">
        <v>2870</v>
      </c>
      <c r="C2646" s="3" t="s">
        <v>2868</v>
      </c>
      <c r="D2646" s="3" t="s">
        <v>2799</v>
      </c>
      <c r="G2646" s="18">
        <v>8267</v>
      </c>
      <c r="H2646" s="18" t="s">
        <v>4567</v>
      </c>
    </row>
    <row r="2647" spans="1:8" x14ac:dyDescent="0.2">
      <c r="A2647" s="3">
        <v>9548</v>
      </c>
      <c r="B2647" s="3" t="s">
        <v>2871</v>
      </c>
      <c r="C2647" s="3" t="s">
        <v>2871</v>
      </c>
      <c r="D2647" s="3" t="s">
        <v>2799</v>
      </c>
      <c r="G2647" s="18">
        <v>8268</v>
      </c>
      <c r="H2647" s="18" t="s">
        <v>4567</v>
      </c>
    </row>
    <row r="2648" spans="1:8" x14ac:dyDescent="0.2">
      <c r="A2648" s="3">
        <v>8525</v>
      </c>
      <c r="B2648" s="3" t="s">
        <v>2872</v>
      </c>
      <c r="C2648" s="3" t="s">
        <v>2873</v>
      </c>
      <c r="D2648" s="3" t="s">
        <v>2799</v>
      </c>
      <c r="G2648" s="18">
        <v>8269</v>
      </c>
      <c r="H2648" s="18" t="s">
        <v>4567</v>
      </c>
    </row>
    <row r="2649" spans="1:8" x14ac:dyDescent="0.2">
      <c r="A2649" s="3">
        <v>8526</v>
      </c>
      <c r="B2649" s="3" t="s">
        <v>2874</v>
      </c>
      <c r="C2649" s="3" t="s">
        <v>2873</v>
      </c>
      <c r="D2649" s="3" t="s">
        <v>2799</v>
      </c>
      <c r="G2649" s="18">
        <v>8272</v>
      </c>
      <c r="H2649" s="18" t="s">
        <v>4567</v>
      </c>
    </row>
    <row r="2650" spans="1:8" x14ac:dyDescent="0.2">
      <c r="A2650" s="3">
        <v>9507</v>
      </c>
      <c r="B2650" s="3" t="s">
        <v>2875</v>
      </c>
      <c r="C2650" s="3" t="s">
        <v>2875</v>
      </c>
      <c r="D2650" s="3" t="s">
        <v>2799</v>
      </c>
      <c r="G2650" s="18">
        <v>8273</v>
      </c>
      <c r="H2650" s="18" t="s">
        <v>4567</v>
      </c>
    </row>
    <row r="2651" spans="1:8" x14ac:dyDescent="0.2">
      <c r="A2651" s="3">
        <v>8512</v>
      </c>
      <c r="B2651" s="3" t="s">
        <v>2876</v>
      </c>
      <c r="C2651" s="3" t="s">
        <v>2876</v>
      </c>
      <c r="D2651" s="3" t="s">
        <v>2799</v>
      </c>
      <c r="G2651" s="18">
        <v>8274</v>
      </c>
      <c r="H2651" s="18" t="s">
        <v>4567</v>
      </c>
    </row>
    <row r="2652" spans="1:8" x14ac:dyDescent="0.2">
      <c r="A2652" s="3">
        <v>8512</v>
      </c>
      <c r="B2652" s="3" t="s">
        <v>2877</v>
      </c>
      <c r="C2652" s="3" t="s">
        <v>2876</v>
      </c>
      <c r="D2652" s="3" t="s">
        <v>2799</v>
      </c>
      <c r="G2652" s="18">
        <v>8280</v>
      </c>
      <c r="H2652" s="18" t="s">
        <v>4567</v>
      </c>
    </row>
    <row r="2653" spans="1:8" x14ac:dyDescent="0.2">
      <c r="A2653" s="3">
        <v>8512</v>
      </c>
      <c r="B2653" s="3" t="s">
        <v>2878</v>
      </c>
      <c r="C2653" s="3" t="s">
        <v>2876</v>
      </c>
      <c r="D2653" s="3" t="s">
        <v>2799</v>
      </c>
      <c r="G2653" s="18">
        <v>8302</v>
      </c>
      <c r="H2653" s="18" t="s">
        <v>4550</v>
      </c>
    </row>
    <row r="2654" spans="1:8" x14ac:dyDescent="0.2">
      <c r="A2654" s="3">
        <v>8524</v>
      </c>
      <c r="B2654" s="3" t="s">
        <v>2879</v>
      </c>
      <c r="C2654" s="3" t="s">
        <v>2880</v>
      </c>
      <c r="D2654" s="3" t="s">
        <v>2799</v>
      </c>
      <c r="G2654" s="18">
        <v>8303</v>
      </c>
      <c r="H2654" s="18" t="s">
        <v>4550</v>
      </c>
    </row>
    <row r="2655" spans="1:8" x14ac:dyDescent="0.2">
      <c r="A2655" s="3">
        <v>8524</v>
      </c>
      <c r="B2655" s="3" t="s">
        <v>2881</v>
      </c>
      <c r="C2655" s="3" t="s">
        <v>2880</v>
      </c>
      <c r="D2655" s="3" t="s">
        <v>2799</v>
      </c>
      <c r="G2655" s="18">
        <v>8304</v>
      </c>
      <c r="H2655" s="18" t="s">
        <v>4551</v>
      </c>
    </row>
    <row r="2656" spans="1:8" x14ac:dyDescent="0.2">
      <c r="A2656" s="3">
        <v>8532</v>
      </c>
      <c r="B2656" s="3" t="s">
        <v>2882</v>
      </c>
      <c r="C2656" s="3" t="s">
        <v>2883</v>
      </c>
      <c r="D2656" s="3" t="s">
        <v>2799</v>
      </c>
      <c r="G2656" s="18">
        <v>8305</v>
      </c>
      <c r="H2656" s="18" t="s">
        <v>4551</v>
      </c>
    </row>
    <row r="2657" spans="1:8" x14ac:dyDescent="0.2">
      <c r="A2657" s="3">
        <v>8532</v>
      </c>
      <c r="B2657" s="3" t="s">
        <v>2884</v>
      </c>
      <c r="C2657" s="3" t="s">
        <v>2883</v>
      </c>
      <c r="D2657" s="3" t="s">
        <v>2799</v>
      </c>
      <c r="G2657" s="18">
        <v>8306</v>
      </c>
      <c r="H2657" s="18" t="s">
        <v>4551</v>
      </c>
    </row>
    <row r="2658" spans="1:8" x14ac:dyDescent="0.2">
      <c r="A2658" s="3">
        <v>8595</v>
      </c>
      <c r="B2658" s="3" t="s">
        <v>2885</v>
      </c>
      <c r="C2658" s="3" t="s">
        <v>2885</v>
      </c>
      <c r="D2658" s="3" t="s">
        <v>2799</v>
      </c>
      <c r="G2658" s="18">
        <v>8307</v>
      </c>
      <c r="H2658" s="18" t="s">
        <v>4551</v>
      </c>
    </row>
    <row r="2659" spans="1:8" x14ac:dyDescent="0.2">
      <c r="A2659" s="3">
        <v>8598</v>
      </c>
      <c r="B2659" s="3" t="s">
        <v>2886</v>
      </c>
      <c r="C2659" s="3" t="s">
        <v>2886</v>
      </c>
      <c r="D2659" s="3" t="s">
        <v>2799</v>
      </c>
      <c r="G2659" s="18">
        <v>8308</v>
      </c>
      <c r="H2659" s="18" t="s">
        <v>4551</v>
      </c>
    </row>
    <row r="2660" spans="1:8" x14ac:dyDescent="0.2">
      <c r="A2660" s="3">
        <v>8272</v>
      </c>
      <c r="B2660" s="3" t="s">
        <v>2887</v>
      </c>
      <c r="C2660" s="3" t="s">
        <v>2887</v>
      </c>
      <c r="D2660" s="3" t="s">
        <v>2799</v>
      </c>
      <c r="G2660" s="18">
        <v>8309</v>
      </c>
      <c r="H2660" s="18" t="s">
        <v>4550</v>
      </c>
    </row>
    <row r="2661" spans="1:8" x14ac:dyDescent="0.2">
      <c r="A2661" s="3">
        <v>8273</v>
      </c>
      <c r="B2661" s="3" t="s">
        <v>2888</v>
      </c>
      <c r="C2661" s="3" t="s">
        <v>2887</v>
      </c>
      <c r="D2661" s="3" t="s">
        <v>2799</v>
      </c>
      <c r="G2661" s="18">
        <v>8310</v>
      </c>
      <c r="H2661" s="18" t="s">
        <v>4551</v>
      </c>
    </row>
    <row r="2662" spans="1:8" x14ac:dyDescent="0.2">
      <c r="A2662" s="3">
        <v>8274</v>
      </c>
      <c r="B2662" s="3" t="s">
        <v>2889</v>
      </c>
      <c r="C2662" s="3" t="s">
        <v>2889</v>
      </c>
      <c r="D2662" s="3" t="s">
        <v>2799</v>
      </c>
      <c r="G2662" s="18">
        <v>8311</v>
      </c>
      <c r="H2662" s="18" t="s">
        <v>4550</v>
      </c>
    </row>
    <row r="2663" spans="1:8" x14ac:dyDescent="0.2">
      <c r="A2663" s="3">
        <v>8594</v>
      </c>
      <c r="B2663" s="3" t="s">
        <v>2890</v>
      </c>
      <c r="C2663" s="3" t="s">
        <v>2890</v>
      </c>
      <c r="D2663" s="3" t="s">
        <v>2799</v>
      </c>
      <c r="G2663" s="18">
        <v>8312</v>
      </c>
      <c r="H2663" s="18" t="s">
        <v>4550</v>
      </c>
    </row>
    <row r="2664" spans="1:8" x14ac:dyDescent="0.2">
      <c r="A2664" s="3">
        <v>8565</v>
      </c>
      <c r="B2664" s="3" t="s">
        <v>2891</v>
      </c>
      <c r="C2664" s="3" t="s">
        <v>2892</v>
      </c>
      <c r="D2664" s="3" t="s">
        <v>2799</v>
      </c>
      <c r="G2664" s="18">
        <v>8314</v>
      </c>
      <c r="H2664" s="18" t="s">
        <v>4551</v>
      </c>
    </row>
    <row r="2665" spans="1:8" x14ac:dyDescent="0.2">
      <c r="A2665" s="3">
        <v>8566</v>
      </c>
      <c r="B2665" s="3" t="s">
        <v>2893</v>
      </c>
      <c r="C2665" s="3" t="s">
        <v>2892</v>
      </c>
      <c r="D2665" s="3" t="s">
        <v>2799</v>
      </c>
      <c r="G2665" s="18">
        <v>8315</v>
      </c>
      <c r="H2665" s="18" t="s">
        <v>4551</v>
      </c>
    </row>
    <row r="2666" spans="1:8" x14ac:dyDescent="0.2">
      <c r="A2666" s="3">
        <v>8566</v>
      </c>
      <c r="B2666" s="3" t="s">
        <v>2894</v>
      </c>
      <c r="C2666" s="3" t="s">
        <v>2892</v>
      </c>
      <c r="D2666" s="3" t="s">
        <v>2799</v>
      </c>
      <c r="G2666" s="18">
        <v>8317</v>
      </c>
      <c r="H2666" s="18" t="s">
        <v>4551</v>
      </c>
    </row>
    <row r="2667" spans="1:8" x14ac:dyDescent="0.2">
      <c r="A2667" s="3">
        <v>8566</v>
      </c>
      <c r="B2667" s="3" t="s">
        <v>2895</v>
      </c>
      <c r="C2667" s="3" t="s">
        <v>2892</v>
      </c>
      <c r="D2667" s="3" t="s">
        <v>2799</v>
      </c>
      <c r="G2667" s="18">
        <v>8320</v>
      </c>
      <c r="H2667" s="18" t="s">
        <v>4551</v>
      </c>
    </row>
    <row r="2668" spans="1:8" x14ac:dyDescent="0.2">
      <c r="A2668" s="3">
        <v>8566</v>
      </c>
      <c r="B2668" s="3" t="s">
        <v>2896</v>
      </c>
      <c r="C2668" s="3" t="s">
        <v>2892</v>
      </c>
      <c r="D2668" s="3" t="s">
        <v>2799</v>
      </c>
      <c r="G2668" s="18">
        <v>8322</v>
      </c>
      <c r="H2668" s="18" t="s">
        <v>4551</v>
      </c>
    </row>
    <row r="2669" spans="1:8" x14ac:dyDescent="0.2">
      <c r="A2669" s="3">
        <v>8573</v>
      </c>
      <c r="B2669" s="3" t="s">
        <v>2897</v>
      </c>
      <c r="C2669" s="3" t="s">
        <v>2892</v>
      </c>
      <c r="D2669" s="3" t="s">
        <v>2799</v>
      </c>
      <c r="G2669" s="18">
        <v>8330</v>
      </c>
      <c r="H2669" s="18" t="s">
        <v>4551</v>
      </c>
    </row>
    <row r="2670" spans="1:8" x14ac:dyDescent="0.2">
      <c r="A2670" s="3">
        <v>8573</v>
      </c>
      <c r="B2670" s="3" t="s">
        <v>2898</v>
      </c>
      <c r="C2670" s="3" t="s">
        <v>2892</v>
      </c>
      <c r="D2670" s="3" t="s">
        <v>2799</v>
      </c>
      <c r="G2670" s="18">
        <v>8331</v>
      </c>
      <c r="H2670" s="18" t="s">
        <v>4551</v>
      </c>
    </row>
    <row r="2671" spans="1:8" x14ac:dyDescent="0.2">
      <c r="A2671" s="3">
        <v>8573</v>
      </c>
      <c r="B2671" s="3" t="s">
        <v>2899</v>
      </c>
      <c r="C2671" s="3" t="s">
        <v>2892</v>
      </c>
      <c r="D2671" s="3" t="s">
        <v>2799</v>
      </c>
      <c r="G2671" s="18">
        <v>8332</v>
      </c>
      <c r="H2671" s="18" t="s">
        <v>4551</v>
      </c>
    </row>
    <row r="2672" spans="1:8" x14ac:dyDescent="0.2">
      <c r="A2672" s="3">
        <v>8280</v>
      </c>
      <c r="B2672" s="3" t="s">
        <v>2900</v>
      </c>
      <c r="C2672" s="3" t="s">
        <v>2900</v>
      </c>
      <c r="D2672" s="3" t="s">
        <v>2799</v>
      </c>
      <c r="G2672" s="18">
        <v>8335</v>
      </c>
      <c r="H2672" s="18" t="s">
        <v>4551</v>
      </c>
    </row>
    <row r="2673" spans="1:8" x14ac:dyDescent="0.2">
      <c r="A2673" s="3">
        <v>8585</v>
      </c>
      <c r="B2673" s="3" t="s">
        <v>2901</v>
      </c>
      <c r="C2673" s="3" t="s">
        <v>2901</v>
      </c>
      <c r="D2673" s="3" t="s">
        <v>2799</v>
      </c>
      <c r="G2673" s="18">
        <v>8340</v>
      </c>
      <c r="H2673" s="18" t="s">
        <v>4551</v>
      </c>
    </row>
    <row r="2674" spans="1:8" x14ac:dyDescent="0.2">
      <c r="A2674" s="3">
        <v>8585</v>
      </c>
      <c r="B2674" s="3" t="s">
        <v>2902</v>
      </c>
      <c r="C2674" s="3" t="s">
        <v>2901</v>
      </c>
      <c r="D2674" s="3" t="s">
        <v>2799</v>
      </c>
      <c r="G2674" s="18">
        <v>8342</v>
      </c>
      <c r="H2674" s="18" t="s">
        <v>4551</v>
      </c>
    </row>
    <row r="2675" spans="1:8" x14ac:dyDescent="0.2">
      <c r="A2675" s="3">
        <v>8585</v>
      </c>
      <c r="B2675" s="3" t="s">
        <v>2903</v>
      </c>
      <c r="C2675" s="3" t="s">
        <v>2901</v>
      </c>
      <c r="D2675" s="3" t="s">
        <v>2799</v>
      </c>
      <c r="G2675" s="18">
        <v>8344</v>
      </c>
      <c r="H2675" s="18" t="s">
        <v>4551</v>
      </c>
    </row>
    <row r="2676" spans="1:8" x14ac:dyDescent="0.2">
      <c r="A2676" s="3">
        <v>8585</v>
      </c>
      <c r="B2676" s="3" t="s">
        <v>2904</v>
      </c>
      <c r="C2676" s="3" t="s">
        <v>2901</v>
      </c>
      <c r="D2676" s="3" t="s">
        <v>2799</v>
      </c>
      <c r="G2676" s="18">
        <v>8345</v>
      </c>
      <c r="H2676" s="18" t="s">
        <v>4551</v>
      </c>
    </row>
    <row r="2677" spans="1:8" x14ac:dyDescent="0.2">
      <c r="A2677" s="3">
        <v>8574</v>
      </c>
      <c r="B2677" s="3" t="s">
        <v>2905</v>
      </c>
      <c r="C2677" s="3" t="s">
        <v>2906</v>
      </c>
      <c r="D2677" s="3" t="s">
        <v>2799</v>
      </c>
      <c r="G2677" s="18">
        <v>8352</v>
      </c>
      <c r="H2677" s="18" t="s">
        <v>4550</v>
      </c>
    </row>
    <row r="2678" spans="1:8" x14ac:dyDescent="0.2">
      <c r="A2678" s="3">
        <v>8574</v>
      </c>
      <c r="B2678" s="3" t="s">
        <v>2907</v>
      </c>
      <c r="C2678" s="3" t="s">
        <v>2906</v>
      </c>
      <c r="D2678" s="3" t="s">
        <v>2799</v>
      </c>
      <c r="G2678" s="18">
        <v>8353</v>
      </c>
      <c r="H2678" s="18" t="s">
        <v>4550</v>
      </c>
    </row>
    <row r="2679" spans="1:8" x14ac:dyDescent="0.2">
      <c r="A2679" s="3">
        <v>8574</v>
      </c>
      <c r="B2679" s="3" t="s">
        <v>2906</v>
      </c>
      <c r="C2679" s="3" t="s">
        <v>2906</v>
      </c>
      <c r="D2679" s="3" t="s">
        <v>2799</v>
      </c>
      <c r="G2679" s="18">
        <v>8354</v>
      </c>
      <c r="H2679" s="18" t="s">
        <v>4550</v>
      </c>
    </row>
    <row r="2680" spans="1:8" x14ac:dyDescent="0.2">
      <c r="A2680" s="3">
        <v>8574</v>
      </c>
      <c r="B2680" s="3" t="s">
        <v>2906</v>
      </c>
      <c r="C2680" s="3" t="s">
        <v>2906</v>
      </c>
      <c r="D2680" s="3" t="s">
        <v>2799</v>
      </c>
      <c r="G2680" s="18">
        <v>8355</v>
      </c>
      <c r="H2680" s="18" t="s">
        <v>4550</v>
      </c>
    </row>
    <row r="2681" spans="1:8" x14ac:dyDescent="0.2">
      <c r="A2681" s="3">
        <v>8574</v>
      </c>
      <c r="B2681" s="3" t="s">
        <v>2908</v>
      </c>
      <c r="C2681" s="3" t="s">
        <v>2906</v>
      </c>
      <c r="D2681" s="3" t="s">
        <v>2799</v>
      </c>
      <c r="G2681" s="18">
        <v>8356</v>
      </c>
      <c r="H2681" s="18" t="s">
        <v>4551</v>
      </c>
    </row>
    <row r="2682" spans="1:8" x14ac:dyDescent="0.2">
      <c r="A2682" s="3">
        <v>8596</v>
      </c>
      <c r="B2682" s="3" t="s">
        <v>2909</v>
      </c>
      <c r="C2682" s="3" t="s">
        <v>2910</v>
      </c>
      <c r="D2682" s="3" t="s">
        <v>2799</v>
      </c>
      <c r="G2682" s="18">
        <v>8357</v>
      </c>
      <c r="H2682" s="18" t="s">
        <v>4551</v>
      </c>
    </row>
    <row r="2683" spans="1:8" x14ac:dyDescent="0.2">
      <c r="A2683" s="3">
        <v>8596</v>
      </c>
      <c r="B2683" s="3" t="s">
        <v>2910</v>
      </c>
      <c r="C2683" s="3" t="s">
        <v>2910</v>
      </c>
      <c r="D2683" s="3" t="s">
        <v>2799</v>
      </c>
      <c r="G2683" s="18">
        <v>8360</v>
      </c>
      <c r="H2683" s="18" t="s">
        <v>4567</v>
      </c>
    </row>
    <row r="2684" spans="1:8" x14ac:dyDescent="0.2">
      <c r="A2684" s="3">
        <v>8597</v>
      </c>
      <c r="B2684" s="3" t="s">
        <v>2911</v>
      </c>
      <c r="C2684" s="3" t="s">
        <v>2910</v>
      </c>
      <c r="D2684" s="3" t="s">
        <v>2799</v>
      </c>
      <c r="G2684" s="18">
        <v>8362</v>
      </c>
      <c r="H2684" s="18" t="s">
        <v>4551</v>
      </c>
    </row>
    <row r="2685" spans="1:8" x14ac:dyDescent="0.2">
      <c r="A2685" s="3">
        <v>8274</v>
      </c>
      <c r="B2685" s="3" t="s">
        <v>2912</v>
      </c>
      <c r="C2685" s="3" t="s">
        <v>2912</v>
      </c>
      <c r="D2685" s="3" t="s">
        <v>2799</v>
      </c>
      <c r="G2685" s="18">
        <v>8363</v>
      </c>
      <c r="H2685" s="18" t="s">
        <v>4551</v>
      </c>
    </row>
    <row r="2686" spans="1:8" x14ac:dyDescent="0.2">
      <c r="A2686" s="3">
        <v>8564</v>
      </c>
      <c r="B2686" s="3" t="s">
        <v>2913</v>
      </c>
      <c r="C2686" s="3" t="s">
        <v>2914</v>
      </c>
      <c r="D2686" s="3" t="s">
        <v>2799</v>
      </c>
      <c r="G2686" s="18">
        <v>8370</v>
      </c>
      <c r="H2686" s="18" t="s">
        <v>4567</v>
      </c>
    </row>
    <row r="2687" spans="1:8" x14ac:dyDescent="0.2">
      <c r="A2687" s="3">
        <v>8564</v>
      </c>
      <c r="B2687" s="3" t="s">
        <v>2915</v>
      </c>
      <c r="C2687" s="3" t="s">
        <v>2914</v>
      </c>
      <c r="D2687" s="3" t="s">
        <v>2799</v>
      </c>
      <c r="G2687" s="18">
        <v>8371</v>
      </c>
      <c r="H2687" s="18" t="s">
        <v>4567</v>
      </c>
    </row>
    <row r="2688" spans="1:8" x14ac:dyDescent="0.2">
      <c r="A2688" s="3">
        <v>8564</v>
      </c>
      <c r="B2688" s="3" t="s">
        <v>2916</v>
      </c>
      <c r="C2688" s="3" t="s">
        <v>2914</v>
      </c>
      <c r="D2688" s="3" t="s">
        <v>2799</v>
      </c>
      <c r="G2688" s="18">
        <v>8372</v>
      </c>
      <c r="H2688" s="18" t="s">
        <v>4567</v>
      </c>
    </row>
    <row r="2689" spans="1:8" x14ac:dyDescent="0.2">
      <c r="A2689" s="3">
        <v>8564</v>
      </c>
      <c r="B2689" s="3" t="s">
        <v>2914</v>
      </c>
      <c r="C2689" s="3" t="s">
        <v>2914</v>
      </c>
      <c r="D2689" s="3" t="s">
        <v>2799</v>
      </c>
      <c r="G2689" s="18">
        <v>8374</v>
      </c>
      <c r="H2689" s="18" t="s">
        <v>4551</v>
      </c>
    </row>
    <row r="2690" spans="1:8" x14ac:dyDescent="0.2">
      <c r="A2690" s="3">
        <v>8564</v>
      </c>
      <c r="B2690" s="3" t="s">
        <v>2917</v>
      </c>
      <c r="C2690" s="3" t="s">
        <v>2914</v>
      </c>
      <c r="D2690" s="3" t="s">
        <v>2799</v>
      </c>
      <c r="G2690" s="18">
        <v>8376</v>
      </c>
      <c r="H2690" s="18" t="s">
        <v>4551</v>
      </c>
    </row>
    <row r="2691" spans="1:8" x14ac:dyDescent="0.2">
      <c r="A2691" s="3">
        <v>8564</v>
      </c>
      <c r="B2691" s="3" t="s">
        <v>2918</v>
      </c>
      <c r="C2691" s="3" t="s">
        <v>2914</v>
      </c>
      <c r="D2691" s="3" t="s">
        <v>2799</v>
      </c>
      <c r="G2691" s="18">
        <v>8400</v>
      </c>
      <c r="H2691" s="18" t="s">
        <v>4550</v>
      </c>
    </row>
    <row r="2692" spans="1:8" x14ac:dyDescent="0.2">
      <c r="A2692" s="3">
        <v>8564</v>
      </c>
      <c r="B2692" s="3" t="s">
        <v>2919</v>
      </c>
      <c r="C2692" s="3" t="s">
        <v>2914</v>
      </c>
      <c r="D2692" s="3" t="s">
        <v>2799</v>
      </c>
      <c r="G2692" s="18">
        <v>8404</v>
      </c>
      <c r="H2692" s="18" t="s">
        <v>4550</v>
      </c>
    </row>
    <row r="2693" spans="1:8" x14ac:dyDescent="0.2">
      <c r="A2693" s="3">
        <v>9556</v>
      </c>
      <c r="B2693" s="3" t="s">
        <v>2920</v>
      </c>
      <c r="C2693" s="3" t="s">
        <v>2920</v>
      </c>
      <c r="D2693" s="3" t="s">
        <v>2799</v>
      </c>
      <c r="G2693" s="18">
        <v>8405</v>
      </c>
      <c r="H2693" s="18" t="s">
        <v>4550</v>
      </c>
    </row>
    <row r="2694" spans="1:8" x14ac:dyDescent="0.2">
      <c r="A2694" s="3">
        <v>9556</v>
      </c>
      <c r="B2694" s="3" t="s">
        <v>2921</v>
      </c>
      <c r="C2694" s="3" t="s">
        <v>2920</v>
      </c>
      <c r="D2694" s="3" t="s">
        <v>2799</v>
      </c>
      <c r="G2694" s="18">
        <v>8406</v>
      </c>
      <c r="H2694" s="18" t="s">
        <v>4550</v>
      </c>
    </row>
    <row r="2695" spans="1:8" x14ac:dyDescent="0.2">
      <c r="A2695" s="3">
        <v>9562</v>
      </c>
      <c r="B2695" s="3" t="s">
        <v>2922</v>
      </c>
      <c r="C2695" s="3" t="s">
        <v>2920</v>
      </c>
      <c r="D2695" s="3" t="s">
        <v>2799</v>
      </c>
      <c r="G2695" s="18">
        <v>8408</v>
      </c>
      <c r="H2695" s="18" t="s">
        <v>4550</v>
      </c>
    </row>
    <row r="2696" spans="1:8" x14ac:dyDescent="0.2">
      <c r="A2696" s="3">
        <v>9562</v>
      </c>
      <c r="B2696" s="3" t="s">
        <v>2923</v>
      </c>
      <c r="C2696" s="3" t="s">
        <v>2920</v>
      </c>
      <c r="D2696" s="3" t="s">
        <v>2799</v>
      </c>
      <c r="G2696" s="18">
        <v>8409</v>
      </c>
      <c r="H2696" s="18" t="s">
        <v>4550</v>
      </c>
    </row>
    <row r="2697" spans="1:8" x14ac:dyDescent="0.2">
      <c r="A2697" s="3">
        <v>9553</v>
      </c>
      <c r="B2697" s="3" t="s">
        <v>2924</v>
      </c>
      <c r="C2697" s="3" t="s">
        <v>2924</v>
      </c>
      <c r="D2697" s="3" t="s">
        <v>2799</v>
      </c>
      <c r="G2697" s="18">
        <v>8412</v>
      </c>
      <c r="H2697" s="18" t="s">
        <v>4550</v>
      </c>
    </row>
    <row r="2698" spans="1:8" x14ac:dyDescent="0.2">
      <c r="A2698" s="3">
        <v>8362</v>
      </c>
      <c r="B2698" s="3" t="s">
        <v>2925</v>
      </c>
      <c r="C2698" s="3" t="s">
        <v>2926</v>
      </c>
      <c r="D2698" s="3" t="s">
        <v>2799</v>
      </c>
      <c r="G2698" s="18">
        <v>8413</v>
      </c>
      <c r="H2698" s="18" t="s">
        <v>4550</v>
      </c>
    </row>
    <row r="2699" spans="1:8" x14ac:dyDescent="0.2">
      <c r="A2699" s="3">
        <v>8363</v>
      </c>
      <c r="B2699" s="3" t="s">
        <v>2927</v>
      </c>
      <c r="C2699" s="3" t="s">
        <v>2926</v>
      </c>
      <c r="D2699" s="3" t="s">
        <v>2799</v>
      </c>
      <c r="G2699" s="18">
        <v>8414</v>
      </c>
      <c r="H2699" s="18" t="s">
        <v>4550</v>
      </c>
    </row>
    <row r="2700" spans="1:8" x14ac:dyDescent="0.2">
      <c r="A2700" s="3">
        <v>9502</v>
      </c>
      <c r="B2700" s="3" t="s">
        <v>2928</v>
      </c>
      <c r="C2700" s="3" t="s">
        <v>2928</v>
      </c>
      <c r="D2700" s="3" t="s">
        <v>2799</v>
      </c>
      <c r="G2700" s="18">
        <v>8415</v>
      </c>
      <c r="H2700" s="18" t="s">
        <v>4550</v>
      </c>
    </row>
    <row r="2701" spans="1:8" x14ac:dyDescent="0.2">
      <c r="A2701" s="3">
        <v>8360</v>
      </c>
      <c r="B2701" s="3" t="s">
        <v>2929</v>
      </c>
      <c r="C2701" s="3" t="s">
        <v>2930</v>
      </c>
      <c r="D2701" s="3" t="s">
        <v>2799</v>
      </c>
      <c r="G2701" s="18">
        <v>8416</v>
      </c>
      <c r="H2701" s="18" t="s">
        <v>4550</v>
      </c>
    </row>
    <row r="2702" spans="1:8" x14ac:dyDescent="0.2">
      <c r="A2702" s="3">
        <v>8360</v>
      </c>
      <c r="B2702" s="3" t="s">
        <v>2931</v>
      </c>
      <c r="C2702" s="3" t="s">
        <v>2930</v>
      </c>
      <c r="D2702" s="3" t="s">
        <v>2799</v>
      </c>
      <c r="G2702" s="18">
        <v>8418</v>
      </c>
      <c r="H2702" s="18" t="s">
        <v>4550</v>
      </c>
    </row>
    <row r="2703" spans="1:8" x14ac:dyDescent="0.2">
      <c r="A2703" s="3">
        <v>8374</v>
      </c>
      <c r="B2703" s="3" t="s">
        <v>2932</v>
      </c>
      <c r="C2703" s="3" t="s">
        <v>2933</v>
      </c>
      <c r="D2703" s="3" t="s">
        <v>2799</v>
      </c>
      <c r="G2703" s="18">
        <v>8421</v>
      </c>
      <c r="H2703" s="18" t="s">
        <v>4550</v>
      </c>
    </row>
    <row r="2704" spans="1:8" x14ac:dyDescent="0.2">
      <c r="A2704" s="3">
        <v>8374</v>
      </c>
      <c r="B2704" s="3" t="s">
        <v>2934</v>
      </c>
      <c r="C2704" s="3" t="s">
        <v>2933</v>
      </c>
      <c r="D2704" s="3" t="s">
        <v>2799</v>
      </c>
      <c r="G2704" s="18">
        <v>8422</v>
      </c>
      <c r="H2704" s="18" t="s">
        <v>4550</v>
      </c>
    </row>
    <row r="2705" spans="1:8" x14ac:dyDescent="0.2">
      <c r="A2705" s="3">
        <v>8376</v>
      </c>
      <c r="B2705" s="3" t="s">
        <v>2933</v>
      </c>
      <c r="C2705" s="3" t="s">
        <v>2933</v>
      </c>
      <c r="D2705" s="3" t="s">
        <v>2799</v>
      </c>
      <c r="G2705" s="18">
        <v>8424</v>
      </c>
      <c r="H2705" s="18" t="s">
        <v>4550</v>
      </c>
    </row>
    <row r="2706" spans="1:8" x14ac:dyDescent="0.2">
      <c r="A2706" s="3">
        <v>8376</v>
      </c>
      <c r="B2706" s="3" t="s">
        <v>2935</v>
      </c>
      <c r="C2706" s="3" t="s">
        <v>2933</v>
      </c>
      <c r="D2706" s="3" t="s">
        <v>2799</v>
      </c>
      <c r="G2706" s="18">
        <v>8425</v>
      </c>
      <c r="H2706" s="18" t="s">
        <v>4550</v>
      </c>
    </row>
    <row r="2707" spans="1:8" x14ac:dyDescent="0.2">
      <c r="A2707" s="3">
        <v>9506</v>
      </c>
      <c r="B2707" s="3" t="s">
        <v>2936</v>
      </c>
      <c r="C2707" s="3" t="s">
        <v>2936</v>
      </c>
      <c r="D2707" s="3" t="s">
        <v>2799</v>
      </c>
      <c r="G2707" s="18">
        <v>8426</v>
      </c>
      <c r="H2707" s="18" t="s">
        <v>4550</v>
      </c>
    </row>
    <row r="2708" spans="1:8" x14ac:dyDescent="0.2">
      <c r="A2708" s="3">
        <v>9508</v>
      </c>
      <c r="B2708" s="3" t="s">
        <v>2937</v>
      </c>
      <c r="C2708" s="3" t="s">
        <v>2936</v>
      </c>
      <c r="D2708" s="3" t="s">
        <v>2799</v>
      </c>
      <c r="G2708" s="18">
        <v>8427</v>
      </c>
      <c r="H2708" s="18" t="s">
        <v>4550</v>
      </c>
    </row>
    <row r="2709" spans="1:8" x14ac:dyDescent="0.2">
      <c r="A2709" s="3">
        <v>9542</v>
      </c>
      <c r="B2709" s="3" t="s">
        <v>2938</v>
      </c>
      <c r="C2709" s="3" t="s">
        <v>2939</v>
      </c>
      <c r="D2709" s="3" t="s">
        <v>2799</v>
      </c>
      <c r="G2709" s="18">
        <v>8428</v>
      </c>
      <c r="H2709" s="18" t="s">
        <v>4550</v>
      </c>
    </row>
    <row r="2710" spans="1:8" x14ac:dyDescent="0.2">
      <c r="A2710" s="3">
        <v>9543</v>
      </c>
      <c r="B2710" s="3" t="s">
        <v>2940</v>
      </c>
      <c r="C2710" s="3" t="s">
        <v>2939</v>
      </c>
      <c r="D2710" s="3" t="s">
        <v>2799</v>
      </c>
      <c r="G2710" s="18">
        <v>8442</v>
      </c>
      <c r="H2710" s="18" t="s">
        <v>4550</v>
      </c>
    </row>
    <row r="2711" spans="1:8" x14ac:dyDescent="0.2">
      <c r="A2711" s="3">
        <v>9532</v>
      </c>
      <c r="B2711" s="3" t="s">
        <v>2142</v>
      </c>
      <c r="C2711" s="3" t="s">
        <v>2941</v>
      </c>
      <c r="D2711" s="3" t="s">
        <v>2799</v>
      </c>
      <c r="G2711" s="18">
        <v>8444</v>
      </c>
      <c r="H2711" s="18" t="s">
        <v>4550</v>
      </c>
    </row>
    <row r="2712" spans="1:8" x14ac:dyDescent="0.2">
      <c r="A2712" s="3">
        <v>8577</v>
      </c>
      <c r="B2712" s="3" t="s">
        <v>2942</v>
      </c>
      <c r="C2712" s="3" t="s">
        <v>2942</v>
      </c>
      <c r="D2712" s="3" t="s">
        <v>2799</v>
      </c>
      <c r="G2712" s="18">
        <v>8447</v>
      </c>
      <c r="H2712" s="18" t="s">
        <v>4566</v>
      </c>
    </row>
    <row r="2713" spans="1:8" x14ac:dyDescent="0.2">
      <c r="A2713" s="3">
        <v>8370</v>
      </c>
      <c r="B2713" s="3" t="s">
        <v>2943</v>
      </c>
      <c r="C2713" s="3" t="s">
        <v>2943</v>
      </c>
      <c r="D2713" s="3" t="s">
        <v>2799</v>
      </c>
      <c r="G2713" s="18">
        <v>8450</v>
      </c>
      <c r="H2713" s="18" t="s">
        <v>4566</v>
      </c>
    </row>
    <row r="2714" spans="1:8" x14ac:dyDescent="0.2">
      <c r="A2714" s="3">
        <v>8371</v>
      </c>
      <c r="B2714" s="3" t="s">
        <v>2944</v>
      </c>
      <c r="C2714" s="3" t="s">
        <v>2943</v>
      </c>
      <c r="D2714" s="3" t="s">
        <v>2799</v>
      </c>
      <c r="G2714" s="18">
        <v>8451</v>
      </c>
      <c r="H2714" s="18" t="s">
        <v>4566</v>
      </c>
    </row>
    <row r="2715" spans="1:8" x14ac:dyDescent="0.2">
      <c r="A2715" s="3">
        <v>8372</v>
      </c>
      <c r="B2715" s="3" t="s">
        <v>2945</v>
      </c>
      <c r="C2715" s="3" t="s">
        <v>2943</v>
      </c>
      <c r="D2715" s="3" t="s">
        <v>2799</v>
      </c>
      <c r="G2715" s="18">
        <v>8452</v>
      </c>
      <c r="H2715" s="18" t="s">
        <v>4566</v>
      </c>
    </row>
    <row r="2716" spans="1:8" x14ac:dyDescent="0.2">
      <c r="A2716" s="3">
        <v>9573</v>
      </c>
      <c r="B2716" s="3" t="s">
        <v>2946</v>
      </c>
      <c r="C2716" s="3" t="s">
        <v>2943</v>
      </c>
      <c r="D2716" s="3" t="s">
        <v>2799</v>
      </c>
      <c r="G2716" s="18">
        <v>8453</v>
      </c>
      <c r="H2716" s="18" t="s">
        <v>4566</v>
      </c>
    </row>
    <row r="2717" spans="1:8" x14ac:dyDescent="0.2">
      <c r="A2717" s="3">
        <v>9554</v>
      </c>
      <c r="B2717" s="3" t="s">
        <v>2947</v>
      </c>
      <c r="C2717" s="3" t="s">
        <v>2948</v>
      </c>
      <c r="D2717" s="3" t="s">
        <v>2799</v>
      </c>
      <c r="G2717" s="18">
        <v>8454</v>
      </c>
      <c r="H2717" s="18" t="s">
        <v>4550</v>
      </c>
    </row>
    <row r="2718" spans="1:8" x14ac:dyDescent="0.2">
      <c r="A2718" s="3">
        <v>9555</v>
      </c>
      <c r="B2718" s="3" t="s">
        <v>2949</v>
      </c>
      <c r="C2718" s="3" t="s">
        <v>2948</v>
      </c>
      <c r="D2718" s="3" t="s">
        <v>2799</v>
      </c>
      <c r="G2718" s="18">
        <v>8455</v>
      </c>
      <c r="H2718" s="18" t="s">
        <v>4550</v>
      </c>
    </row>
    <row r="2719" spans="1:8" x14ac:dyDescent="0.2">
      <c r="A2719" s="3">
        <v>9545</v>
      </c>
      <c r="B2719" s="3" t="s">
        <v>2950</v>
      </c>
      <c r="C2719" s="3" t="s">
        <v>2950</v>
      </c>
      <c r="D2719" s="3" t="s">
        <v>2799</v>
      </c>
      <c r="G2719" s="18">
        <v>8457</v>
      </c>
      <c r="H2719" s="18" t="s">
        <v>4566</v>
      </c>
    </row>
    <row r="2720" spans="1:8" x14ac:dyDescent="0.2">
      <c r="A2720" s="3">
        <v>9546</v>
      </c>
      <c r="B2720" s="3" t="s">
        <v>2951</v>
      </c>
      <c r="C2720" s="3" t="s">
        <v>2950</v>
      </c>
      <c r="D2720" s="3" t="s">
        <v>2799</v>
      </c>
      <c r="G2720" s="18">
        <v>8458</v>
      </c>
      <c r="H2720" s="18" t="s">
        <v>4550</v>
      </c>
    </row>
    <row r="2721" spans="1:8" x14ac:dyDescent="0.2">
      <c r="A2721" s="3">
        <v>9535</v>
      </c>
      <c r="B2721" s="3" t="s">
        <v>2952</v>
      </c>
      <c r="C2721" s="3" t="s">
        <v>2953</v>
      </c>
      <c r="D2721" s="3" t="s">
        <v>2799</v>
      </c>
      <c r="G2721" s="18">
        <v>8459</v>
      </c>
      <c r="H2721" s="18" t="s">
        <v>4550</v>
      </c>
    </row>
    <row r="2722" spans="1:8" x14ac:dyDescent="0.2">
      <c r="A2722" s="3">
        <v>9514</v>
      </c>
      <c r="B2722" s="3" t="s">
        <v>2954</v>
      </c>
      <c r="C2722" s="3" t="s">
        <v>2954</v>
      </c>
      <c r="D2722" s="3" t="s">
        <v>2799</v>
      </c>
      <c r="G2722" s="18">
        <v>8460</v>
      </c>
      <c r="H2722" s="18" t="s">
        <v>4566</v>
      </c>
    </row>
    <row r="2723" spans="1:8" x14ac:dyDescent="0.2">
      <c r="A2723" s="3">
        <v>9515</v>
      </c>
      <c r="B2723" s="3" t="s">
        <v>2955</v>
      </c>
      <c r="C2723" s="3" t="s">
        <v>2954</v>
      </c>
      <c r="D2723" s="3" t="s">
        <v>2799</v>
      </c>
      <c r="G2723" s="18">
        <v>8461</v>
      </c>
      <c r="H2723" s="18" t="s">
        <v>4566</v>
      </c>
    </row>
    <row r="2724" spans="1:8" x14ac:dyDescent="0.2">
      <c r="A2724" s="3">
        <v>8267</v>
      </c>
      <c r="B2724" s="3" t="s">
        <v>2956</v>
      </c>
      <c r="C2724" s="3" t="s">
        <v>2956</v>
      </c>
      <c r="D2724" s="3" t="s">
        <v>2799</v>
      </c>
      <c r="G2724" s="18">
        <v>8462</v>
      </c>
      <c r="H2724" s="18" t="s">
        <v>4566</v>
      </c>
    </row>
    <row r="2725" spans="1:8" x14ac:dyDescent="0.2">
      <c r="A2725" s="3">
        <v>8264</v>
      </c>
      <c r="B2725" s="3" t="s">
        <v>2957</v>
      </c>
      <c r="C2725" s="3" t="s">
        <v>2957</v>
      </c>
      <c r="D2725" s="3" t="s">
        <v>2799</v>
      </c>
      <c r="G2725" s="18">
        <v>8463</v>
      </c>
      <c r="H2725" s="18" t="s">
        <v>4566</v>
      </c>
    </row>
    <row r="2726" spans="1:8" x14ac:dyDescent="0.2">
      <c r="A2726" s="3">
        <v>8506</v>
      </c>
      <c r="B2726" s="3" t="s">
        <v>2958</v>
      </c>
      <c r="C2726" s="3" t="s">
        <v>2959</v>
      </c>
      <c r="D2726" s="3" t="s">
        <v>2799</v>
      </c>
      <c r="G2726" s="18">
        <v>8464</v>
      </c>
      <c r="H2726" s="18" t="s">
        <v>4566</v>
      </c>
    </row>
    <row r="2727" spans="1:8" x14ac:dyDescent="0.2">
      <c r="A2727" s="3">
        <v>8535</v>
      </c>
      <c r="B2727" s="3" t="s">
        <v>2959</v>
      </c>
      <c r="C2727" s="3" t="s">
        <v>2959</v>
      </c>
      <c r="D2727" s="3" t="s">
        <v>2799</v>
      </c>
      <c r="G2727" s="18">
        <v>8465</v>
      </c>
      <c r="H2727" s="18" t="s">
        <v>4566</v>
      </c>
    </row>
    <row r="2728" spans="1:8" x14ac:dyDescent="0.2">
      <c r="A2728" s="3">
        <v>8507</v>
      </c>
      <c r="B2728" s="3" t="s">
        <v>2960</v>
      </c>
      <c r="C2728" s="3" t="s">
        <v>2961</v>
      </c>
      <c r="D2728" s="3" t="s">
        <v>2799</v>
      </c>
      <c r="G2728" s="18">
        <v>8466</v>
      </c>
      <c r="H2728" s="18" t="s">
        <v>4566</v>
      </c>
    </row>
    <row r="2729" spans="1:8" x14ac:dyDescent="0.2">
      <c r="A2729" s="3">
        <v>8508</v>
      </c>
      <c r="B2729" s="3" t="s">
        <v>2961</v>
      </c>
      <c r="C2729" s="3" t="s">
        <v>2961</v>
      </c>
      <c r="D2729" s="3" t="s">
        <v>2799</v>
      </c>
      <c r="G2729" s="18">
        <v>8467</v>
      </c>
      <c r="H2729" s="18" t="s">
        <v>4566</v>
      </c>
    </row>
    <row r="2730" spans="1:8" x14ac:dyDescent="0.2">
      <c r="A2730" s="3">
        <v>8536</v>
      </c>
      <c r="B2730" s="3" t="s">
        <v>2962</v>
      </c>
      <c r="C2730" s="3" t="s">
        <v>2962</v>
      </c>
      <c r="D2730" s="3" t="s">
        <v>2799</v>
      </c>
      <c r="G2730" s="18">
        <v>8468</v>
      </c>
      <c r="H2730" s="18" t="s">
        <v>4566</v>
      </c>
    </row>
    <row r="2731" spans="1:8" x14ac:dyDescent="0.2">
      <c r="A2731" s="3">
        <v>8537</v>
      </c>
      <c r="B2731" s="3" t="s">
        <v>2963</v>
      </c>
      <c r="C2731" s="3" t="s">
        <v>2962</v>
      </c>
      <c r="D2731" s="3" t="s">
        <v>2799</v>
      </c>
      <c r="G2731" s="18">
        <v>8471</v>
      </c>
      <c r="H2731" s="18" t="s">
        <v>4566</v>
      </c>
    </row>
    <row r="2732" spans="1:8" x14ac:dyDescent="0.2">
      <c r="A2732" s="3">
        <v>8537</v>
      </c>
      <c r="B2732" s="3" t="s">
        <v>2964</v>
      </c>
      <c r="C2732" s="3" t="s">
        <v>2962</v>
      </c>
      <c r="D2732" s="3" t="s">
        <v>2799</v>
      </c>
      <c r="G2732" s="18">
        <v>8472</v>
      </c>
      <c r="H2732" s="18" t="s">
        <v>4550</v>
      </c>
    </row>
    <row r="2733" spans="1:8" x14ac:dyDescent="0.2">
      <c r="A2733" s="3">
        <v>8265</v>
      </c>
      <c r="B2733" s="3" t="s">
        <v>2965</v>
      </c>
      <c r="C2733" s="3" t="s">
        <v>2965</v>
      </c>
      <c r="D2733" s="3" t="s">
        <v>2799</v>
      </c>
      <c r="G2733" s="18">
        <v>8474</v>
      </c>
      <c r="H2733" s="18" t="s">
        <v>4566</v>
      </c>
    </row>
    <row r="2734" spans="1:8" x14ac:dyDescent="0.2">
      <c r="A2734" s="3">
        <v>8555</v>
      </c>
      <c r="B2734" s="3" t="s">
        <v>2966</v>
      </c>
      <c r="C2734" s="3" t="s">
        <v>2967</v>
      </c>
      <c r="D2734" s="3" t="s">
        <v>2799</v>
      </c>
      <c r="G2734" s="18">
        <v>8475</v>
      </c>
      <c r="H2734" s="18" t="s">
        <v>4566</v>
      </c>
    </row>
    <row r="2735" spans="1:8" x14ac:dyDescent="0.2">
      <c r="A2735" s="3">
        <v>8505</v>
      </c>
      <c r="B2735" s="3" t="s">
        <v>2968</v>
      </c>
      <c r="C2735" s="3" t="s">
        <v>2968</v>
      </c>
      <c r="D2735" s="3" t="s">
        <v>2799</v>
      </c>
      <c r="G2735" s="18">
        <v>8476</v>
      </c>
      <c r="H2735" s="18" t="s">
        <v>4566</v>
      </c>
    </row>
    <row r="2736" spans="1:8" x14ac:dyDescent="0.2">
      <c r="A2736" s="3">
        <v>8505</v>
      </c>
      <c r="B2736" s="3" t="s">
        <v>2969</v>
      </c>
      <c r="C2736" s="3" t="s">
        <v>2968</v>
      </c>
      <c r="D2736" s="3" t="s">
        <v>2799</v>
      </c>
      <c r="G2736" s="18">
        <v>8477</v>
      </c>
      <c r="H2736" s="18" t="s">
        <v>4566</v>
      </c>
    </row>
    <row r="2737" spans="1:8" x14ac:dyDescent="0.2">
      <c r="A2737" s="3">
        <v>8558</v>
      </c>
      <c r="B2737" s="3" t="s">
        <v>2970</v>
      </c>
      <c r="C2737" s="3" t="s">
        <v>2970</v>
      </c>
      <c r="D2737" s="3" t="s">
        <v>2799</v>
      </c>
      <c r="G2737" s="18">
        <v>8478</v>
      </c>
      <c r="H2737" s="18" t="s">
        <v>4566</v>
      </c>
    </row>
    <row r="2738" spans="1:8" x14ac:dyDescent="0.2">
      <c r="A2738" s="3">
        <v>8268</v>
      </c>
      <c r="B2738" s="3" t="s">
        <v>2971</v>
      </c>
      <c r="C2738" s="3" t="s">
        <v>2972</v>
      </c>
      <c r="D2738" s="3" t="s">
        <v>2799</v>
      </c>
      <c r="G2738" s="18">
        <v>8479</v>
      </c>
      <c r="H2738" s="18" t="s">
        <v>4566</v>
      </c>
    </row>
    <row r="2739" spans="1:8" x14ac:dyDescent="0.2">
      <c r="A2739" s="3">
        <v>8268</v>
      </c>
      <c r="B2739" s="3" t="s">
        <v>2972</v>
      </c>
      <c r="C2739" s="3" t="s">
        <v>2972</v>
      </c>
      <c r="D2739" s="3" t="s">
        <v>2799</v>
      </c>
      <c r="G2739" s="18">
        <v>8482</v>
      </c>
      <c r="H2739" s="18" t="s">
        <v>4550</v>
      </c>
    </row>
    <row r="2740" spans="1:8" x14ac:dyDescent="0.2">
      <c r="A2740" s="3">
        <v>8269</v>
      </c>
      <c r="B2740" s="3" t="s">
        <v>2973</v>
      </c>
      <c r="C2740" s="3" t="s">
        <v>2972</v>
      </c>
      <c r="D2740" s="3" t="s">
        <v>2799</v>
      </c>
      <c r="G2740" s="18">
        <v>8483</v>
      </c>
      <c r="H2740" s="18" t="s">
        <v>4551</v>
      </c>
    </row>
    <row r="2741" spans="1:8" x14ac:dyDescent="0.2">
      <c r="A2741" s="3">
        <v>8266</v>
      </c>
      <c r="B2741" s="3" t="s">
        <v>2974</v>
      </c>
      <c r="C2741" s="3" t="s">
        <v>2974</v>
      </c>
      <c r="D2741" s="3" t="s">
        <v>2799</v>
      </c>
      <c r="G2741" s="18">
        <v>8484</v>
      </c>
      <c r="H2741" s="18" t="s">
        <v>4551</v>
      </c>
    </row>
    <row r="2742" spans="1:8" x14ac:dyDescent="0.2">
      <c r="A2742" s="3">
        <v>8259</v>
      </c>
      <c r="B2742" s="3" t="s">
        <v>2975</v>
      </c>
      <c r="C2742" s="3" t="s">
        <v>2976</v>
      </c>
      <c r="D2742" s="3" t="s">
        <v>2799</v>
      </c>
      <c r="G2742" s="18">
        <v>8486</v>
      </c>
      <c r="H2742" s="18" t="s">
        <v>4551</v>
      </c>
    </row>
    <row r="2743" spans="1:8" x14ac:dyDescent="0.2">
      <c r="A2743" s="3">
        <v>8259</v>
      </c>
      <c r="B2743" s="3" t="s">
        <v>2977</v>
      </c>
      <c r="C2743" s="3" t="s">
        <v>2976</v>
      </c>
      <c r="D2743" s="3" t="s">
        <v>2799</v>
      </c>
      <c r="G2743" s="18">
        <v>8487</v>
      </c>
      <c r="H2743" s="18" t="s">
        <v>4551</v>
      </c>
    </row>
    <row r="2744" spans="1:8" x14ac:dyDescent="0.2">
      <c r="A2744" s="3">
        <v>8259</v>
      </c>
      <c r="B2744" s="3" t="s">
        <v>2978</v>
      </c>
      <c r="C2744" s="3" t="s">
        <v>2976</v>
      </c>
      <c r="D2744" s="3" t="s">
        <v>2799</v>
      </c>
      <c r="G2744" s="18">
        <v>8488</v>
      </c>
      <c r="H2744" s="18" t="s">
        <v>4551</v>
      </c>
    </row>
    <row r="2745" spans="1:8" x14ac:dyDescent="0.2">
      <c r="A2745" s="3">
        <v>8259</v>
      </c>
      <c r="B2745" s="3" t="s">
        <v>2976</v>
      </c>
      <c r="C2745" s="3" t="s">
        <v>2976</v>
      </c>
      <c r="D2745" s="3" t="s">
        <v>2799</v>
      </c>
      <c r="G2745" s="18">
        <v>8489</v>
      </c>
      <c r="H2745" s="18" t="s">
        <v>4551</v>
      </c>
    </row>
    <row r="2746" spans="1:8" x14ac:dyDescent="0.2">
      <c r="A2746" s="3">
        <v>8514</v>
      </c>
      <c r="B2746" s="3" t="s">
        <v>2979</v>
      </c>
      <c r="C2746" s="3" t="s">
        <v>2979</v>
      </c>
      <c r="D2746" s="3" t="s">
        <v>2799</v>
      </c>
      <c r="G2746" s="18">
        <v>8492</v>
      </c>
      <c r="H2746" s="18" t="s">
        <v>4551</v>
      </c>
    </row>
    <row r="2747" spans="1:8" x14ac:dyDescent="0.2">
      <c r="A2747" s="3">
        <v>8572</v>
      </c>
      <c r="B2747" s="3" t="s">
        <v>2980</v>
      </c>
      <c r="C2747" s="3" t="s">
        <v>2981</v>
      </c>
      <c r="D2747" s="3" t="s">
        <v>2799</v>
      </c>
      <c r="G2747" s="18">
        <v>8493</v>
      </c>
      <c r="H2747" s="18" t="s">
        <v>4551</v>
      </c>
    </row>
    <row r="2748" spans="1:8" x14ac:dyDescent="0.2">
      <c r="A2748" s="3">
        <v>8572</v>
      </c>
      <c r="B2748" s="3" t="s">
        <v>2980</v>
      </c>
      <c r="C2748" s="3" t="s">
        <v>2981</v>
      </c>
      <c r="D2748" s="3" t="s">
        <v>2799</v>
      </c>
      <c r="G2748" s="18">
        <v>8494</v>
      </c>
      <c r="H2748" s="18" t="s">
        <v>4551</v>
      </c>
    </row>
    <row r="2749" spans="1:8" x14ac:dyDescent="0.2">
      <c r="A2749" s="3">
        <v>8572</v>
      </c>
      <c r="B2749" s="3" t="s">
        <v>2982</v>
      </c>
      <c r="C2749" s="3" t="s">
        <v>2981</v>
      </c>
      <c r="D2749" s="3" t="s">
        <v>2799</v>
      </c>
      <c r="G2749" s="18">
        <v>8495</v>
      </c>
      <c r="H2749" s="18" t="s">
        <v>4551</v>
      </c>
    </row>
    <row r="2750" spans="1:8" x14ac:dyDescent="0.2">
      <c r="A2750" s="3">
        <v>8572</v>
      </c>
      <c r="B2750" s="3" t="s">
        <v>2983</v>
      </c>
      <c r="C2750" s="3" t="s">
        <v>2981</v>
      </c>
      <c r="D2750" s="3" t="s">
        <v>2799</v>
      </c>
      <c r="G2750" s="18">
        <v>8496</v>
      </c>
      <c r="H2750" s="18" t="s">
        <v>4551</v>
      </c>
    </row>
    <row r="2751" spans="1:8" x14ac:dyDescent="0.2">
      <c r="A2751" s="3">
        <v>8572</v>
      </c>
      <c r="B2751" s="3" t="s">
        <v>2984</v>
      </c>
      <c r="C2751" s="3" t="s">
        <v>2981</v>
      </c>
      <c r="D2751" s="3" t="s">
        <v>2799</v>
      </c>
      <c r="G2751" s="18">
        <v>8497</v>
      </c>
      <c r="H2751" s="18" t="s">
        <v>4551</v>
      </c>
    </row>
    <row r="2752" spans="1:8" x14ac:dyDescent="0.2">
      <c r="A2752" s="3">
        <v>8576</v>
      </c>
      <c r="B2752" s="3" t="s">
        <v>2985</v>
      </c>
      <c r="C2752" s="3" t="s">
        <v>2981</v>
      </c>
      <c r="D2752" s="3" t="s">
        <v>2799</v>
      </c>
      <c r="G2752" s="18">
        <v>8498</v>
      </c>
      <c r="H2752" s="18" t="s">
        <v>4551</v>
      </c>
    </row>
    <row r="2753" spans="1:8" x14ac:dyDescent="0.2">
      <c r="A2753" s="3">
        <v>8585</v>
      </c>
      <c r="B2753" s="3" t="s">
        <v>2986</v>
      </c>
      <c r="C2753" s="3" t="s">
        <v>2987</v>
      </c>
      <c r="D2753" s="3" t="s">
        <v>2799</v>
      </c>
      <c r="G2753" s="18">
        <v>8499</v>
      </c>
      <c r="H2753" s="18" t="s">
        <v>4551</v>
      </c>
    </row>
    <row r="2754" spans="1:8" x14ac:dyDescent="0.2">
      <c r="A2754" s="3">
        <v>8585</v>
      </c>
      <c r="B2754" s="3" t="s">
        <v>2988</v>
      </c>
      <c r="C2754" s="3" t="s">
        <v>2987</v>
      </c>
      <c r="D2754" s="3" t="s">
        <v>2799</v>
      </c>
      <c r="G2754" s="18">
        <v>8500</v>
      </c>
      <c r="H2754" s="18" t="s">
        <v>4566</v>
      </c>
    </row>
    <row r="2755" spans="1:8" x14ac:dyDescent="0.2">
      <c r="A2755" s="3">
        <v>8585</v>
      </c>
      <c r="B2755" s="3" t="s">
        <v>2987</v>
      </c>
      <c r="C2755" s="3" t="s">
        <v>2987</v>
      </c>
      <c r="D2755" s="3" t="s">
        <v>2799</v>
      </c>
      <c r="G2755" s="18">
        <v>8505</v>
      </c>
      <c r="H2755" s="18" t="s">
        <v>4567</v>
      </c>
    </row>
    <row r="2756" spans="1:8" x14ac:dyDescent="0.2">
      <c r="A2756" s="3">
        <v>8585</v>
      </c>
      <c r="B2756" s="3" t="s">
        <v>2989</v>
      </c>
      <c r="C2756" s="3" t="s">
        <v>2987</v>
      </c>
      <c r="D2756" s="3" t="s">
        <v>2799</v>
      </c>
      <c r="G2756" s="18">
        <v>8506</v>
      </c>
      <c r="H2756" s="18" t="s">
        <v>4566</v>
      </c>
    </row>
    <row r="2757" spans="1:8" x14ac:dyDescent="0.2">
      <c r="A2757" s="3">
        <v>8586</v>
      </c>
      <c r="B2757" s="3" t="s">
        <v>2990</v>
      </c>
      <c r="C2757" s="3" t="s">
        <v>2987</v>
      </c>
      <c r="D2757" s="3" t="s">
        <v>2799</v>
      </c>
      <c r="G2757" s="18">
        <v>8507</v>
      </c>
      <c r="H2757" s="18" t="s">
        <v>4567</v>
      </c>
    </row>
    <row r="2758" spans="1:8" x14ac:dyDescent="0.2">
      <c r="A2758" s="3">
        <v>8586</v>
      </c>
      <c r="B2758" s="3" t="s">
        <v>2991</v>
      </c>
      <c r="C2758" s="3" t="s">
        <v>2987</v>
      </c>
      <c r="D2758" s="3" t="s">
        <v>2799</v>
      </c>
      <c r="G2758" s="18">
        <v>8508</v>
      </c>
      <c r="H2758" s="18" t="s">
        <v>4567</v>
      </c>
    </row>
    <row r="2759" spans="1:8" x14ac:dyDescent="0.2">
      <c r="A2759" s="3">
        <v>8575</v>
      </c>
      <c r="B2759" s="3" t="s">
        <v>2992</v>
      </c>
      <c r="C2759" s="3" t="s">
        <v>2993</v>
      </c>
      <c r="D2759" s="3" t="s">
        <v>2799</v>
      </c>
      <c r="G2759" s="18">
        <v>8512</v>
      </c>
      <c r="H2759" s="18" t="s">
        <v>4567</v>
      </c>
    </row>
    <row r="2760" spans="1:8" x14ac:dyDescent="0.2">
      <c r="A2760" s="3">
        <v>8575</v>
      </c>
      <c r="B2760" s="3" t="s">
        <v>2994</v>
      </c>
      <c r="C2760" s="3" t="s">
        <v>2993</v>
      </c>
      <c r="D2760" s="3" t="s">
        <v>2799</v>
      </c>
      <c r="G2760" s="18">
        <v>8514</v>
      </c>
      <c r="H2760" s="18" t="s">
        <v>4567</v>
      </c>
    </row>
    <row r="2761" spans="1:8" x14ac:dyDescent="0.2">
      <c r="A2761" s="3">
        <v>8584</v>
      </c>
      <c r="B2761" s="3" t="s">
        <v>2995</v>
      </c>
      <c r="C2761" s="3" t="s">
        <v>2993</v>
      </c>
      <c r="D2761" s="3" t="s">
        <v>2799</v>
      </c>
      <c r="G2761" s="18">
        <v>8522</v>
      </c>
      <c r="H2761" s="18" t="s">
        <v>4550</v>
      </c>
    </row>
    <row r="2762" spans="1:8" x14ac:dyDescent="0.2">
      <c r="A2762" s="3">
        <v>8584</v>
      </c>
      <c r="B2762" s="3" t="s">
        <v>2996</v>
      </c>
      <c r="C2762" s="3" t="s">
        <v>2993</v>
      </c>
      <c r="D2762" s="3" t="s">
        <v>2799</v>
      </c>
      <c r="G2762" s="18">
        <v>8523</v>
      </c>
      <c r="H2762" s="18" t="s">
        <v>4550</v>
      </c>
    </row>
    <row r="2763" spans="1:8" x14ac:dyDescent="0.2">
      <c r="A2763" s="3">
        <v>9503</v>
      </c>
      <c r="B2763" s="3" t="s">
        <v>2997</v>
      </c>
      <c r="C2763" s="3" t="s">
        <v>2998</v>
      </c>
      <c r="D2763" s="3" t="s">
        <v>2799</v>
      </c>
      <c r="G2763" s="18">
        <v>8524</v>
      </c>
      <c r="H2763" s="18" t="s">
        <v>4566</v>
      </c>
    </row>
    <row r="2764" spans="1:8" x14ac:dyDescent="0.2">
      <c r="A2764" s="3">
        <v>9503</v>
      </c>
      <c r="B2764" s="3" t="s">
        <v>2999</v>
      </c>
      <c r="C2764" s="3" t="s">
        <v>2998</v>
      </c>
      <c r="D2764" s="3" t="s">
        <v>2799</v>
      </c>
      <c r="G2764" s="18">
        <v>8525</v>
      </c>
      <c r="H2764" s="18" t="s">
        <v>4566</v>
      </c>
    </row>
    <row r="2765" spans="1:8" x14ac:dyDescent="0.2">
      <c r="A2765" s="3">
        <v>9504</v>
      </c>
      <c r="B2765" s="3" t="s">
        <v>3000</v>
      </c>
      <c r="C2765" s="3" t="s">
        <v>2998</v>
      </c>
      <c r="D2765" s="3" t="s">
        <v>2799</v>
      </c>
      <c r="G2765" s="18">
        <v>8526</v>
      </c>
      <c r="H2765" s="18" t="s">
        <v>4566</v>
      </c>
    </row>
    <row r="2766" spans="1:8" x14ac:dyDescent="0.2">
      <c r="A2766" s="3">
        <v>9517</v>
      </c>
      <c r="B2766" s="3" t="s">
        <v>3001</v>
      </c>
      <c r="C2766" s="3" t="s">
        <v>2998</v>
      </c>
      <c r="D2766" s="3" t="s">
        <v>2799</v>
      </c>
      <c r="G2766" s="18">
        <v>8532</v>
      </c>
      <c r="H2766" s="18" t="s">
        <v>4566</v>
      </c>
    </row>
    <row r="2767" spans="1:8" x14ac:dyDescent="0.2">
      <c r="A2767" s="3">
        <v>9565</v>
      </c>
      <c r="B2767" s="3" t="s">
        <v>2998</v>
      </c>
      <c r="C2767" s="3" t="s">
        <v>2998</v>
      </c>
      <c r="D2767" s="3" t="s">
        <v>2799</v>
      </c>
      <c r="G2767" s="18">
        <v>8535</v>
      </c>
      <c r="H2767" s="18" t="s">
        <v>4566</v>
      </c>
    </row>
    <row r="2768" spans="1:8" x14ac:dyDescent="0.2">
      <c r="A2768" s="3">
        <v>9565</v>
      </c>
      <c r="B2768" s="3" t="s">
        <v>3002</v>
      </c>
      <c r="C2768" s="3" t="s">
        <v>2998</v>
      </c>
      <c r="D2768" s="3" t="s">
        <v>2799</v>
      </c>
      <c r="G2768" s="18">
        <v>8536</v>
      </c>
      <c r="H2768" s="18" t="s">
        <v>4566</v>
      </c>
    </row>
    <row r="2769" spans="1:8" x14ac:dyDescent="0.2">
      <c r="A2769" s="3">
        <v>9565</v>
      </c>
      <c r="B2769" s="3" t="s">
        <v>3003</v>
      </c>
      <c r="C2769" s="3" t="s">
        <v>2998</v>
      </c>
      <c r="D2769" s="3" t="s">
        <v>2799</v>
      </c>
      <c r="G2769" s="18">
        <v>8537</v>
      </c>
      <c r="H2769" s="18" t="s">
        <v>4566</v>
      </c>
    </row>
    <row r="2770" spans="1:8" x14ac:dyDescent="0.2">
      <c r="A2770" s="3">
        <v>9565</v>
      </c>
      <c r="B2770" s="3" t="s">
        <v>3004</v>
      </c>
      <c r="C2770" s="3" t="s">
        <v>2998</v>
      </c>
      <c r="D2770" s="3" t="s">
        <v>2799</v>
      </c>
      <c r="G2770" s="18">
        <v>8542</v>
      </c>
      <c r="H2770" s="18" t="s">
        <v>4550</v>
      </c>
    </row>
    <row r="2771" spans="1:8" x14ac:dyDescent="0.2">
      <c r="A2771" s="3">
        <v>9565</v>
      </c>
      <c r="B2771" s="3" t="s">
        <v>3005</v>
      </c>
      <c r="C2771" s="3" t="s">
        <v>2998</v>
      </c>
      <c r="D2771" s="3" t="s">
        <v>2799</v>
      </c>
      <c r="G2771" s="18">
        <v>8543</v>
      </c>
      <c r="H2771" s="18" t="s">
        <v>4550</v>
      </c>
    </row>
    <row r="2772" spans="1:8" x14ac:dyDescent="0.2">
      <c r="A2772" s="3">
        <v>8560</v>
      </c>
      <c r="B2772" s="3" t="s">
        <v>3006</v>
      </c>
      <c r="C2772" s="3" t="s">
        <v>3006</v>
      </c>
      <c r="D2772" s="3" t="s">
        <v>2799</v>
      </c>
      <c r="G2772" s="18">
        <v>8544</v>
      </c>
      <c r="H2772" s="18" t="s">
        <v>4550</v>
      </c>
    </row>
    <row r="2773" spans="1:8" x14ac:dyDescent="0.2">
      <c r="A2773" s="3">
        <v>8561</v>
      </c>
      <c r="B2773" s="3" t="s">
        <v>3007</v>
      </c>
      <c r="C2773" s="3" t="s">
        <v>3006</v>
      </c>
      <c r="D2773" s="3" t="s">
        <v>2799</v>
      </c>
      <c r="G2773" s="18">
        <v>8545</v>
      </c>
      <c r="H2773" s="18" t="s">
        <v>4550</v>
      </c>
    </row>
    <row r="2774" spans="1:8" x14ac:dyDescent="0.2">
      <c r="A2774" s="3">
        <v>8570</v>
      </c>
      <c r="B2774" s="3" t="s">
        <v>3008</v>
      </c>
      <c r="C2774" s="3" t="s">
        <v>3008</v>
      </c>
      <c r="D2774" s="3" t="s">
        <v>2799</v>
      </c>
      <c r="G2774" s="18">
        <v>8546</v>
      </c>
      <c r="H2774" s="18" t="s">
        <v>4566</v>
      </c>
    </row>
    <row r="2775" spans="1:8" x14ac:dyDescent="0.2">
      <c r="A2775" s="3">
        <v>8554</v>
      </c>
      <c r="B2775" s="3" t="s">
        <v>3009</v>
      </c>
      <c r="C2775" s="3" t="s">
        <v>3010</v>
      </c>
      <c r="D2775" s="3" t="s">
        <v>2799</v>
      </c>
      <c r="G2775" s="18">
        <v>8547</v>
      </c>
      <c r="H2775" s="18" t="s">
        <v>4566</v>
      </c>
    </row>
    <row r="2776" spans="1:8" x14ac:dyDescent="0.2">
      <c r="A2776" s="3">
        <v>8554</v>
      </c>
      <c r="B2776" s="3" t="s">
        <v>3011</v>
      </c>
      <c r="C2776" s="3" t="s">
        <v>3010</v>
      </c>
      <c r="D2776" s="3" t="s">
        <v>2799</v>
      </c>
      <c r="G2776" s="18">
        <v>8548</v>
      </c>
      <c r="H2776" s="18" t="s">
        <v>4566</v>
      </c>
    </row>
    <row r="2777" spans="1:8" x14ac:dyDescent="0.2">
      <c r="A2777" s="3">
        <v>8556</v>
      </c>
      <c r="B2777" s="3" t="s">
        <v>3010</v>
      </c>
      <c r="C2777" s="3" t="s">
        <v>3010</v>
      </c>
      <c r="D2777" s="3" t="s">
        <v>2799</v>
      </c>
      <c r="G2777" s="18">
        <v>8552</v>
      </c>
      <c r="H2777" s="18" t="s">
        <v>4567</v>
      </c>
    </row>
    <row r="2778" spans="1:8" x14ac:dyDescent="0.2">
      <c r="A2778" s="3">
        <v>8556</v>
      </c>
      <c r="B2778" s="3" t="s">
        <v>3012</v>
      </c>
      <c r="C2778" s="3" t="s">
        <v>3010</v>
      </c>
      <c r="D2778" s="3" t="s">
        <v>2799</v>
      </c>
      <c r="G2778" s="18">
        <v>8553</v>
      </c>
      <c r="H2778" s="18" t="s">
        <v>4567</v>
      </c>
    </row>
    <row r="2779" spans="1:8" x14ac:dyDescent="0.2">
      <c r="A2779" s="3">
        <v>8556</v>
      </c>
      <c r="B2779" s="3" t="s">
        <v>3013</v>
      </c>
      <c r="C2779" s="3" t="s">
        <v>3010</v>
      </c>
      <c r="D2779" s="3" t="s">
        <v>2799</v>
      </c>
      <c r="G2779" s="18">
        <v>8554</v>
      </c>
      <c r="H2779" s="18" t="s">
        <v>4567</v>
      </c>
    </row>
    <row r="2780" spans="1:8" x14ac:dyDescent="0.2">
      <c r="A2780" s="3">
        <v>8556</v>
      </c>
      <c r="B2780" s="3" t="s">
        <v>3014</v>
      </c>
      <c r="C2780" s="3" t="s">
        <v>3010</v>
      </c>
      <c r="D2780" s="3" t="s">
        <v>2799</v>
      </c>
      <c r="G2780" s="18">
        <v>8555</v>
      </c>
      <c r="H2780" s="18" t="s">
        <v>4567</v>
      </c>
    </row>
    <row r="2781" spans="1:8" x14ac:dyDescent="0.2">
      <c r="A2781" s="3">
        <v>8564</v>
      </c>
      <c r="B2781" s="3" t="s">
        <v>3015</v>
      </c>
      <c r="C2781" s="3" t="s">
        <v>3010</v>
      </c>
      <c r="D2781" s="3" t="s">
        <v>2799</v>
      </c>
      <c r="G2781" s="18">
        <v>8556</v>
      </c>
      <c r="H2781" s="18" t="s">
        <v>4567</v>
      </c>
    </row>
    <row r="2782" spans="1:8" x14ac:dyDescent="0.2">
      <c r="A2782" s="3">
        <v>6517</v>
      </c>
      <c r="B2782" s="3" t="s">
        <v>3016</v>
      </c>
      <c r="C2782" s="3" t="s">
        <v>3017</v>
      </c>
      <c r="D2782" s="3" t="s">
        <v>3018</v>
      </c>
      <c r="G2782" s="18">
        <v>8558</v>
      </c>
      <c r="H2782" s="18" t="s">
        <v>4567</v>
      </c>
    </row>
    <row r="2783" spans="1:8" x14ac:dyDescent="0.2">
      <c r="A2783" s="3">
        <v>6532</v>
      </c>
      <c r="B2783" s="3" t="s">
        <v>3019</v>
      </c>
      <c r="C2783" s="3" t="s">
        <v>3017</v>
      </c>
      <c r="D2783" s="3" t="s">
        <v>3018</v>
      </c>
      <c r="G2783" s="18">
        <v>8560</v>
      </c>
      <c r="H2783" s="18" t="s">
        <v>4567</v>
      </c>
    </row>
    <row r="2784" spans="1:8" x14ac:dyDescent="0.2">
      <c r="A2784" s="3">
        <v>6500</v>
      </c>
      <c r="B2784" s="3" t="s">
        <v>3020</v>
      </c>
      <c r="C2784" s="3" t="s">
        <v>3020</v>
      </c>
      <c r="D2784" s="3" t="s">
        <v>3018</v>
      </c>
      <c r="G2784" s="18">
        <v>8561</v>
      </c>
      <c r="H2784" s="18" t="s">
        <v>4567</v>
      </c>
    </row>
    <row r="2785" spans="1:8" x14ac:dyDescent="0.2">
      <c r="A2785" s="3">
        <v>6503</v>
      </c>
      <c r="B2785" s="3" t="s">
        <v>3020</v>
      </c>
      <c r="C2785" s="3" t="s">
        <v>3020</v>
      </c>
      <c r="D2785" s="3" t="s">
        <v>3018</v>
      </c>
      <c r="G2785" s="18">
        <v>8564</v>
      </c>
      <c r="H2785" s="18" t="s">
        <v>4567</v>
      </c>
    </row>
    <row r="2786" spans="1:8" x14ac:dyDescent="0.2">
      <c r="A2786" s="3">
        <v>6512</v>
      </c>
      <c r="B2786" s="3" t="s">
        <v>3021</v>
      </c>
      <c r="C2786" s="3" t="s">
        <v>3020</v>
      </c>
      <c r="D2786" s="3" t="s">
        <v>3018</v>
      </c>
      <c r="G2786" s="18">
        <v>8565</v>
      </c>
      <c r="H2786" s="18" t="s">
        <v>4567</v>
      </c>
    </row>
    <row r="2787" spans="1:8" x14ac:dyDescent="0.2">
      <c r="A2787" s="3">
        <v>6513</v>
      </c>
      <c r="B2787" s="3" t="s">
        <v>3022</v>
      </c>
      <c r="C2787" s="3" t="s">
        <v>3020</v>
      </c>
      <c r="D2787" s="3" t="s">
        <v>3018</v>
      </c>
      <c r="G2787" s="18">
        <v>8566</v>
      </c>
      <c r="H2787" s="18" t="s">
        <v>4567</v>
      </c>
    </row>
    <row r="2788" spans="1:8" x14ac:dyDescent="0.2">
      <c r="A2788" s="3">
        <v>6514</v>
      </c>
      <c r="B2788" s="3" t="s">
        <v>3023</v>
      </c>
      <c r="C2788" s="3" t="s">
        <v>3020</v>
      </c>
      <c r="D2788" s="3" t="s">
        <v>3018</v>
      </c>
      <c r="G2788" s="18">
        <v>8570</v>
      </c>
      <c r="H2788" s="18" t="s">
        <v>4567</v>
      </c>
    </row>
    <row r="2789" spans="1:8" x14ac:dyDescent="0.2">
      <c r="A2789" s="3">
        <v>6515</v>
      </c>
      <c r="B2789" s="3" t="s">
        <v>3024</v>
      </c>
      <c r="C2789" s="3" t="s">
        <v>3020</v>
      </c>
      <c r="D2789" s="3" t="s">
        <v>3018</v>
      </c>
      <c r="G2789" s="18">
        <v>8572</v>
      </c>
      <c r="H2789" s="18" t="s">
        <v>4567</v>
      </c>
    </row>
    <row r="2790" spans="1:8" x14ac:dyDescent="0.2">
      <c r="A2790" s="3">
        <v>6518</v>
      </c>
      <c r="B2790" s="3" t="s">
        <v>3025</v>
      </c>
      <c r="C2790" s="3" t="s">
        <v>3020</v>
      </c>
      <c r="D2790" s="3" t="s">
        <v>3018</v>
      </c>
      <c r="G2790" s="18">
        <v>8573</v>
      </c>
      <c r="H2790" s="18" t="s">
        <v>4567</v>
      </c>
    </row>
    <row r="2791" spans="1:8" x14ac:dyDescent="0.2">
      <c r="A2791" s="3">
        <v>6523</v>
      </c>
      <c r="B2791" s="3" t="s">
        <v>3026</v>
      </c>
      <c r="C2791" s="3" t="s">
        <v>3020</v>
      </c>
      <c r="D2791" s="3" t="s">
        <v>3018</v>
      </c>
      <c r="G2791" s="18">
        <v>8574</v>
      </c>
      <c r="H2791" s="18" t="s">
        <v>4567</v>
      </c>
    </row>
    <row r="2792" spans="1:8" x14ac:dyDescent="0.2">
      <c r="A2792" s="3">
        <v>6524</v>
      </c>
      <c r="B2792" s="3" t="s">
        <v>3027</v>
      </c>
      <c r="C2792" s="3" t="s">
        <v>3020</v>
      </c>
      <c r="D2792" s="3" t="s">
        <v>3018</v>
      </c>
      <c r="G2792" s="18">
        <v>8575</v>
      </c>
      <c r="H2792" s="18" t="s">
        <v>4567</v>
      </c>
    </row>
    <row r="2793" spans="1:8" x14ac:dyDescent="0.2">
      <c r="A2793" s="3">
        <v>6525</v>
      </c>
      <c r="B2793" s="3" t="s">
        <v>3028</v>
      </c>
      <c r="C2793" s="3" t="s">
        <v>3020</v>
      </c>
      <c r="D2793" s="3" t="s">
        <v>3018</v>
      </c>
      <c r="G2793" s="18">
        <v>8576</v>
      </c>
      <c r="H2793" s="18" t="s">
        <v>4567</v>
      </c>
    </row>
    <row r="2794" spans="1:8" x14ac:dyDescent="0.2">
      <c r="A2794" s="3">
        <v>6528</v>
      </c>
      <c r="B2794" s="3" t="s">
        <v>3029</v>
      </c>
      <c r="C2794" s="3" t="s">
        <v>3020</v>
      </c>
      <c r="D2794" s="3" t="s">
        <v>3018</v>
      </c>
      <c r="G2794" s="18">
        <v>8577</v>
      </c>
      <c r="H2794" s="18" t="s">
        <v>4567</v>
      </c>
    </row>
    <row r="2795" spans="1:8" x14ac:dyDescent="0.2">
      <c r="A2795" s="3">
        <v>6582</v>
      </c>
      <c r="B2795" s="3" t="s">
        <v>3030</v>
      </c>
      <c r="C2795" s="3" t="s">
        <v>3020</v>
      </c>
      <c r="D2795" s="3" t="s">
        <v>3018</v>
      </c>
      <c r="G2795" s="18">
        <v>8580</v>
      </c>
      <c r="H2795" s="18" t="s">
        <v>4567</v>
      </c>
    </row>
    <row r="2796" spans="1:8" x14ac:dyDescent="0.2">
      <c r="A2796" s="3">
        <v>6583</v>
      </c>
      <c r="B2796" s="3" t="s">
        <v>3031</v>
      </c>
      <c r="C2796" s="3" t="s">
        <v>3020</v>
      </c>
      <c r="D2796" s="3" t="s">
        <v>3018</v>
      </c>
      <c r="G2796" s="18">
        <v>8581</v>
      </c>
      <c r="H2796" s="18" t="s">
        <v>4567</v>
      </c>
    </row>
    <row r="2797" spans="1:8" x14ac:dyDescent="0.2">
      <c r="A2797" s="3">
        <v>6584</v>
      </c>
      <c r="B2797" s="3" t="s">
        <v>3032</v>
      </c>
      <c r="C2797" s="3" t="s">
        <v>3020</v>
      </c>
      <c r="D2797" s="3" t="s">
        <v>3018</v>
      </c>
      <c r="G2797" s="18">
        <v>8582</v>
      </c>
      <c r="H2797" s="18" t="s">
        <v>4567</v>
      </c>
    </row>
    <row r="2798" spans="1:8" x14ac:dyDescent="0.2">
      <c r="A2798" s="3">
        <v>6702</v>
      </c>
      <c r="B2798" s="3" t="s">
        <v>3033</v>
      </c>
      <c r="C2798" s="3" t="s">
        <v>3020</v>
      </c>
      <c r="D2798" s="3" t="s">
        <v>3018</v>
      </c>
      <c r="G2798" s="18">
        <v>8583</v>
      </c>
      <c r="H2798" s="18" t="s">
        <v>4567</v>
      </c>
    </row>
    <row r="2799" spans="1:8" x14ac:dyDescent="0.2">
      <c r="A2799" s="3">
        <v>6593</v>
      </c>
      <c r="B2799" s="3" t="s">
        <v>3034</v>
      </c>
      <c r="C2799" s="3" t="s">
        <v>3034</v>
      </c>
      <c r="D2799" s="3" t="s">
        <v>3018</v>
      </c>
      <c r="G2799" s="18">
        <v>8584</v>
      </c>
      <c r="H2799" s="18" t="s">
        <v>4567</v>
      </c>
    </row>
    <row r="2800" spans="1:8" x14ac:dyDescent="0.2">
      <c r="A2800" s="3">
        <v>6599</v>
      </c>
      <c r="B2800" s="3" t="s">
        <v>3035</v>
      </c>
      <c r="C2800" s="3" t="s">
        <v>3034</v>
      </c>
      <c r="D2800" s="3" t="s">
        <v>3018</v>
      </c>
      <c r="G2800" s="18">
        <v>8585</v>
      </c>
      <c r="H2800" s="18" t="s">
        <v>4567</v>
      </c>
    </row>
    <row r="2801" spans="1:8" x14ac:dyDescent="0.2">
      <c r="A2801" s="3">
        <v>6810</v>
      </c>
      <c r="B2801" s="3" t="s">
        <v>3036</v>
      </c>
      <c r="C2801" s="3" t="s">
        <v>3036</v>
      </c>
      <c r="D2801" s="3" t="s">
        <v>3018</v>
      </c>
      <c r="G2801" s="18">
        <v>8586</v>
      </c>
      <c r="H2801" s="18" t="s">
        <v>4567</v>
      </c>
    </row>
    <row r="2802" spans="1:8" x14ac:dyDescent="0.2">
      <c r="A2802" s="3">
        <v>6533</v>
      </c>
      <c r="B2802" s="3" t="s">
        <v>3037</v>
      </c>
      <c r="C2802" s="3" t="s">
        <v>3037</v>
      </c>
      <c r="D2802" s="3" t="s">
        <v>3018</v>
      </c>
      <c r="G2802" s="18">
        <v>8587</v>
      </c>
      <c r="H2802" s="18" t="s">
        <v>4567</v>
      </c>
    </row>
    <row r="2803" spans="1:8" x14ac:dyDescent="0.2">
      <c r="A2803" s="3">
        <v>6592</v>
      </c>
      <c r="B2803" s="3" t="s">
        <v>3038</v>
      </c>
      <c r="C2803" s="3" t="s">
        <v>3039</v>
      </c>
      <c r="D2803" s="3" t="s">
        <v>3018</v>
      </c>
      <c r="G2803" s="18">
        <v>8588</v>
      </c>
      <c r="H2803" s="18" t="s">
        <v>4567</v>
      </c>
    </row>
    <row r="2804" spans="1:8" x14ac:dyDescent="0.2">
      <c r="A2804" s="3">
        <v>6715</v>
      </c>
      <c r="B2804" s="3" t="s">
        <v>3040</v>
      </c>
      <c r="C2804" s="3" t="s">
        <v>3041</v>
      </c>
      <c r="D2804" s="3" t="s">
        <v>3018</v>
      </c>
      <c r="G2804" s="18">
        <v>8589</v>
      </c>
      <c r="H2804" s="18" t="s">
        <v>4567</v>
      </c>
    </row>
    <row r="2805" spans="1:8" x14ac:dyDescent="0.2">
      <c r="A2805" s="3">
        <v>6716</v>
      </c>
      <c r="B2805" s="3" t="s">
        <v>3041</v>
      </c>
      <c r="C2805" s="3" t="s">
        <v>3041</v>
      </c>
      <c r="D2805" s="3" t="s">
        <v>3018</v>
      </c>
      <c r="G2805" s="18">
        <v>8590</v>
      </c>
      <c r="H2805" s="18" t="s">
        <v>4567</v>
      </c>
    </row>
    <row r="2806" spans="1:8" x14ac:dyDescent="0.2">
      <c r="A2806" s="3">
        <v>6716</v>
      </c>
      <c r="B2806" s="3" t="s">
        <v>3042</v>
      </c>
      <c r="C2806" s="3" t="s">
        <v>3041</v>
      </c>
      <c r="D2806" s="3" t="s">
        <v>3018</v>
      </c>
      <c r="G2806" s="18">
        <v>8592</v>
      </c>
      <c r="H2806" s="18" t="s">
        <v>4567</v>
      </c>
    </row>
    <row r="2807" spans="1:8" x14ac:dyDescent="0.2">
      <c r="A2807" s="3">
        <v>6716</v>
      </c>
      <c r="B2807" s="3" t="s">
        <v>3043</v>
      </c>
      <c r="C2807" s="3" t="s">
        <v>3041</v>
      </c>
      <c r="D2807" s="3" t="s">
        <v>3018</v>
      </c>
      <c r="G2807" s="18">
        <v>8593</v>
      </c>
      <c r="H2807" s="18" t="s">
        <v>4567</v>
      </c>
    </row>
    <row r="2808" spans="1:8" x14ac:dyDescent="0.2">
      <c r="A2808" s="3">
        <v>6721</v>
      </c>
      <c r="B2808" s="3" t="s">
        <v>3044</v>
      </c>
      <c r="C2808" s="3" t="s">
        <v>3041</v>
      </c>
      <c r="D2808" s="3" t="s">
        <v>3018</v>
      </c>
      <c r="G2808" s="18">
        <v>8594</v>
      </c>
      <c r="H2808" s="18" t="s">
        <v>4567</v>
      </c>
    </row>
    <row r="2809" spans="1:8" x14ac:dyDescent="0.2">
      <c r="A2809" s="3">
        <v>6722</v>
      </c>
      <c r="B2809" s="3" t="s">
        <v>3045</v>
      </c>
      <c r="C2809" s="3" t="s">
        <v>3041</v>
      </c>
      <c r="D2809" s="3" t="s">
        <v>3018</v>
      </c>
      <c r="G2809" s="18">
        <v>8595</v>
      </c>
      <c r="H2809" s="18" t="s">
        <v>4567</v>
      </c>
    </row>
    <row r="2810" spans="1:8" x14ac:dyDescent="0.2">
      <c r="A2810" s="3">
        <v>6723</v>
      </c>
      <c r="B2810" s="3" t="s">
        <v>3046</v>
      </c>
      <c r="C2810" s="3" t="s">
        <v>3041</v>
      </c>
      <c r="D2810" s="3" t="s">
        <v>3018</v>
      </c>
      <c r="G2810" s="18">
        <v>8596</v>
      </c>
      <c r="H2810" s="18" t="s">
        <v>4567</v>
      </c>
    </row>
    <row r="2811" spans="1:8" x14ac:dyDescent="0.2">
      <c r="A2811" s="3">
        <v>6723</v>
      </c>
      <c r="B2811" s="3" t="s">
        <v>3047</v>
      </c>
      <c r="C2811" s="3" t="s">
        <v>3041</v>
      </c>
      <c r="D2811" s="3" t="s">
        <v>3018</v>
      </c>
      <c r="G2811" s="18">
        <v>8597</v>
      </c>
      <c r="H2811" s="18" t="s">
        <v>4567</v>
      </c>
    </row>
    <row r="2812" spans="1:8" x14ac:dyDescent="0.2">
      <c r="A2812" s="3">
        <v>6723</v>
      </c>
      <c r="B2812" s="3" t="s">
        <v>3048</v>
      </c>
      <c r="C2812" s="3" t="s">
        <v>3041</v>
      </c>
      <c r="D2812" s="3" t="s">
        <v>3018</v>
      </c>
      <c r="G2812" s="18">
        <v>8598</v>
      </c>
      <c r="H2812" s="18" t="s">
        <v>4567</v>
      </c>
    </row>
    <row r="2813" spans="1:8" x14ac:dyDescent="0.2">
      <c r="A2813" s="3">
        <v>6724</v>
      </c>
      <c r="B2813" s="3" t="s">
        <v>3049</v>
      </c>
      <c r="C2813" s="3" t="s">
        <v>3041</v>
      </c>
      <c r="D2813" s="3" t="s">
        <v>3018</v>
      </c>
      <c r="G2813" s="18">
        <v>8599</v>
      </c>
      <c r="H2813" s="18" t="s">
        <v>4567</v>
      </c>
    </row>
    <row r="2814" spans="1:8" x14ac:dyDescent="0.2">
      <c r="A2814" s="3">
        <v>6724</v>
      </c>
      <c r="B2814" s="3" t="s">
        <v>3050</v>
      </c>
      <c r="C2814" s="3" t="s">
        <v>3041</v>
      </c>
      <c r="D2814" s="3" t="s">
        <v>3018</v>
      </c>
      <c r="G2814" s="18">
        <v>8600</v>
      </c>
      <c r="H2814" s="18" t="s">
        <v>4551</v>
      </c>
    </row>
    <row r="2815" spans="1:8" x14ac:dyDescent="0.2">
      <c r="A2815" s="3">
        <v>6717</v>
      </c>
      <c r="B2815" s="3" t="s">
        <v>3051</v>
      </c>
      <c r="C2815" s="3" t="s">
        <v>3052</v>
      </c>
      <c r="D2815" s="3" t="s">
        <v>3018</v>
      </c>
      <c r="G2815" s="18">
        <v>8602</v>
      </c>
      <c r="H2815" s="18" t="s">
        <v>4551</v>
      </c>
    </row>
    <row r="2816" spans="1:8" x14ac:dyDescent="0.2">
      <c r="A2816" s="3">
        <v>6717</v>
      </c>
      <c r="B2816" s="3" t="s">
        <v>3053</v>
      </c>
      <c r="C2816" s="3" t="s">
        <v>3052</v>
      </c>
      <c r="D2816" s="3" t="s">
        <v>3018</v>
      </c>
      <c r="G2816" s="18">
        <v>8603</v>
      </c>
      <c r="H2816" s="18" t="s">
        <v>4551</v>
      </c>
    </row>
    <row r="2817" spans="1:8" x14ac:dyDescent="0.2">
      <c r="A2817" s="3">
        <v>6718</v>
      </c>
      <c r="B2817" s="3" t="s">
        <v>3054</v>
      </c>
      <c r="C2817" s="3" t="s">
        <v>3052</v>
      </c>
      <c r="D2817" s="3" t="s">
        <v>3018</v>
      </c>
      <c r="G2817" s="18">
        <v>8604</v>
      </c>
      <c r="H2817" s="18" t="s">
        <v>4551</v>
      </c>
    </row>
    <row r="2818" spans="1:8" x14ac:dyDescent="0.2">
      <c r="A2818" s="3">
        <v>6718</v>
      </c>
      <c r="B2818" s="3" t="s">
        <v>3055</v>
      </c>
      <c r="C2818" s="3" t="s">
        <v>3052</v>
      </c>
      <c r="D2818" s="3" t="s">
        <v>3018</v>
      </c>
      <c r="G2818" s="18">
        <v>8605</v>
      </c>
      <c r="H2818" s="18" t="s">
        <v>4551</v>
      </c>
    </row>
    <row r="2819" spans="1:8" x14ac:dyDescent="0.2">
      <c r="A2819" s="3">
        <v>6719</v>
      </c>
      <c r="B2819" s="3" t="s">
        <v>3056</v>
      </c>
      <c r="C2819" s="3" t="s">
        <v>3052</v>
      </c>
      <c r="D2819" s="3" t="s">
        <v>3018</v>
      </c>
      <c r="G2819" s="18">
        <v>8606</v>
      </c>
      <c r="H2819" s="18" t="s">
        <v>4551</v>
      </c>
    </row>
    <row r="2820" spans="1:8" x14ac:dyDescent="0.2">
      <c r="A2820" s="3">
        <v>6719</v>
      </c>
      <c r="B2820" s="3" t="s">
        <v>3056</v>
      </c>
      <c r="C2820" s="3" t="s">
        <v>3052</v>
      </c>
      <c r="D2820" s="3" t="s">
        <v>3018</v>
      </c>
      <c r="G2820" s="18">
        <v>8607</v>
      </c>
      <c r="H2820" s="18" t="s">
        <v>4551</v>
      </c>
    </row>
    <row r="2821" spans="1:8" x14ac:dyDescent="0.2">
      <c r="A2821" s="3">
        <v>6720</v>
      </c>
      <c r="B2821" s="3" t="s">
        <v>3057</v>
      </c>
      <c r="C2821" s="3" t="s">
        <v>3052</v>
      </c>
      <c r="D2821" s="3" t="s">
        <v>3018</v>
      </c>
      <c r="G2821" s="18">
        <v>8608</v>
      </c>
      <c r="H2821" s="18" t="s">
        <v>4551</v>
      </c>
    </row>
    <row r="2822" spans="1:8" x14ac:dyDescent="0.2">
      <c r="A2822" s="3">
        <v>6720</v>
      </c>
      <c r="B2822" s="3" t="s">
        <v>3058</v>
      </c>
      <c r="C2822" s="3" t="s">
        <v>3052</v>
      </c>
      <c r="D2822" s="3" t="s">
        <v>3018</v>
      </c>
      <c r="G2822" s="18">
        <v>8610</v>
      </c>
      <c r="H2822" s="18" t="s">
        <v>4551</v>
      </c>
    </row>
    <row r="2823" spans="1:8" x14ac:dyDescent="0.2">
      <c r="A2823" s="3">
        <v>6713</v>
      </c>
      <c r="B2823" s="3" t="s">
        <v>3059</v>
      </c>
      <c r="C2823" s="3" t="s">
        <v>3060</v>
      </c>
      <c r="D2823" s="3" t="s">
        <v>3018</v>
      </c>
      <c r="G2823" s="18">
        <v>8614</v>
      </c>
      <c r="H2823" s="18" t="s">
        <v>4551</v>
      </c>
    </row>
    <row r="2824" spans="1:8" x14ac:dyDescent="0.2">
      <c r="A2824" s="3">
        <v>6714</v>
      </c>
      <c r="B2824" s="3" t="s">
        <v>3061</v>
      </c>
      <c r="C2824" s="3" t="s">
        <v>3060</v>
      </c>
      <c r="D2824" s="3" t="s">
        <v>3018</v>
      </c>
      <c r="G2824" s="18">
        <v>8615</v>
      </c>
      <c r="H2824" s="18" t="s">
        <v>4551</v>
      </c>
    </row>
    <row r="2825" spans="1:8" x14ac:dyDescent="0.2">
      <c r="A2825" s="3">
        <v>6721</v>
      </c>
      <c r="B2825" s="3" t="s">
        <v>3062</v>
      </c>
      <c r="C2825" s="3" t="s">
        <v>3060</v>
      </c>
      <c r="D2825" s="3" t="s">
        <v>3018</v>
      </c>
      <c r="G2825" s="18">
        <v>8616</v>
      </c>
      <c r="H2825" s="18" t="s">
        <v>4551</v>
      </c>
    </row>
    <row r="2826" spans="1:8" x14ac:dyDescent="0.2">
      <c r="A2826" s="3">
        <v>6780</v>
      </c>
      <c r="B2826" s="3" t="s">
        <v>3063</v>
      </c>
      <c r="C2826" s="3" t="s">
        <v>3063</v>
      </c>
      <c r="D2826" s="3" t="s">
        <v>3018</v>
      </c>
      <c r="G2826" s="18">
        <v>8617</v>
      </c>
      <c r="H2826" s="18" t="s">
        <v>4551</v>
      </c>
    </row>
    <row r="2827" spans="1:8" x14ac:dyDescent="0.2">
      <c r="A2827" s="3">
        <v>6780</v>
      </c>
      <c r="B2827" s="3" t="s">
        <v>3064</v>
      </c>
      <c r="C2827" s="3" t="s">
        <v>3063</v>
      </c>
      <c r="D2827" s="3" t="s">
        <v>3018</v>
      </c>
      <c r="G2827" s="18">
        <v>8618</v>
      </c>
      <c r="H2827" s="18" t="s">
        <v>4551</v>
      </c>
    </row>
    <row r="2828" spans="1:8" x14ac:dyDescent="0.2">
      <c r="A2828" s="3">
        <v>6781</v>
      </c>
      <c r="B2828" s="3" t="s">
        <v>3065</v>
      </c>
      <c r="C2828" s="3" t="s">
        <v>3066</v>
      </c>
      <c r="D2828" s="3" t="s">
        <v>3018</v>
      </c>
      <c r="G2828" s="18">
        <v>8620</v>
      </c>
      <c r="H2828" s="18" t="s">
        <v>4551</v>
      </c>
    </row>
    <row r="2829" spans="1:8" x14ac:dyDescent="0.2">
      <c r="A2829" s="3">
        <v>6781</v>
      </c>
      <c r="B2829" s="3" t="s">
        <v>3066</v>
      </c>
      <c r="C2829" s="3" t="s">
        <v>3066</v>
      </c>
      <c r="D2829" s="3" t="s">
        <v>3018</v>
      </c>
      <c r="G2829" s="18">
        <v>8623</v>
      </c>
      <c r="H2829" s="18" t="s">
        <v>4551</v>
      </c>
    </row>
    <row r="2830" spans="1:8" x14ac:dyDescent="0.2">
      <c r="A2830" s="3">
        <v>6743</v>
      </c>
      <c r="B2830" s="3" t="s">
        <v>3067</v>
      </c>
      <c r="C2830" s="3" t="s">
        <v>3068</v>
      </c>
      <c r="D2830" s="3" t="s">
        <v>3018</v>
      </c>
      <c r="G2830" s="18">
        <v>8624</v>
      </c>
      <c r="H2830" s="18" t="s">
        <v>4551</v>
      </c>
    </row>
    <row r="2831" spans="1:8" x14ac:dyDescent="0.2">
      <c r="A2831" s="3">
        <v>6774</v>
      </c>
      <c r="B2831" s="3" t="s">
        <v>3069</v>
      </c>
      <c r="C2831" s="3" t="s">
        <v>3069</v>
      </c>
      <c r="D2831" s="3" t="s">
        <v>3018</v>
      </c>
      <c r="G2831" s="18">
        <v>8625</v>
      </c>
      <c r="H2831" s="18" t="s">
        <v>4551</v>
      </c>
    </row>
    <row r="2832" spans="1:8" x14ac:dyDescent="0.2">
      <c r="A2832" s="3">
        <v>6746</v>
      </c>
      <c r="B2832" s="3" t="s">
        <v>3070</v>
      </c>
      <c r="C2832" s="3" t="s">
        <v>3071</v>
      </c>
      <c r="D2832" s="3" t="s">
        <v>3018</v>
      </c>
      <c r="G2832" s="18">
        <v>8626</v>
      </c>
      <c r="H2832" s="18" t="s">
        <v>4551</v>
      </c>
    </row>
    <row r="2833" spans="1:8" x14ac:dyDescent="0.2">
      <c r="A2833" s="3">
        <v>6746</v>
      </c>
      <c r="B2833" s="3" t="s">
        <v>3072</v>
      </c>
      <c r="C2833" s="3" t="s">
        <v>3071</v>
      </c>
      <c r="D2833" s="3" t="s">
        <v>3018</v>
      </c>
      <c r="G2833" s="18">
        <v>8627</v>
      </c>
      <c r="H2833" s="18" t="s">
        <v>4551</v>
      </c>
    </row>
    <row r="2834" spans="1:8" x14ac:dyDescent="0.2">
      <c r="A2834" s="3">
        <v>6746</v>
      </c>
      <c r="B2834" s="3" t="s">
        <v>3073</v>
      </c>
      <c r="C2834" s="3" t="s">
        <v>3071</v>
      </c>
      <c r="D2834" s="3" t="s">
        <v>3018</v>
      </c>
      <c r="G2834" s="18">
        <v>8630</v>
      </c>
      <c r="H2834" s="18" t="s">
        <v>4551</v>
      </c>
    </row>
    <row r="2835" spans="1:8" x14ac:dyDescent="0.2">
      <c r="A2835" s="3">
        <v>6747</v>
      </c>
      <c r="B2835" s="3" t="s">
        <v>3074</v>
      </c>
      <c r="C2835" s="3" t="s">
        <v>3071</v>
      </c>
      <c r="D2835" s="3" t="s">
        <v>3018</v>
      </c>
      <c r="G2835" s="18">
        <v>8632</v>
      </c>
      <c r="H2835" s="18" t="s">
        <v>4551</v>
      </c>
    </row>
    <row r="2836" spans="1:8" x14ac:dyDescent="0.2">
      <c r="A2836" s="3">
        <v>6748</v>
      </c>
      <c r="B2836" s="3" t="s">
        <v>3075</v>
      </c>
      <c r="C2836" s="3" t="s">
        <v>3071</v>
      </c>
      <c r="D2836" s="3" t="s">
        <v>3018</v>
      </c>
      <c r="G2836" s="18">
        <v>8633</v>
      </c>
      <c r="H2836" s="18" t="s">
        <v>4551</v>
      </c>
    </row>
    <row r="2837" spans="1:8" x14ac:dyDescent="0.2">
      <c r="A2837" s="3">
        <v>6749</v>
      </c>
      <c r="B2837" s="3" t="s">
        <v>3076</v>
      </c>
      <c r="C2837" s="3" t="s">
        <v>3071</v>
      </c>
      <c r="D2837" s="3" t="s">
        <v>3018</v>
      </c>
      <c r="G2837" s="18">
        <v>8634</v>
      </c>
      <c r="H2837" s="18" t="s">
        <v>4551</v>
      </c>
    </row>
    <row r="2838" spans="1:8" x14ac:dyDescent="0.2">
      <c r="A2838" s="3">
        <v>6749</v>
      </c>
      <c r="B2838" s="3" t="s">
        <v>3077</v>
      </c>
      <c r="C2838" s="3" t="s">
        <v>3071</v>
      </c>
      <c r="D2838" s="3" t="s">
        <v>3018</v>
      </c>
      <c r="G2838" s="18">
        <v>8635</v>
      </c>
      <c r="H2838" s="18" t="s">
        <v>4551</v>
      </c>
    </row>
    <row r="2839" spans="1:8" x14ac:dyDescent="0.2">
      <c r="A2839" s="3">
        <v>6760</v>
      </c>
      <c r="B2839" s="3" t="s">
        <v>3071</v>
      </c>
      <c r="C2839" s="3" t="s">
        <v>3071</v>
      </c>
      <c r="D2839" s="3" t="s">
        <v>3018</v>
      </c>
      <c r="G2839" s="18">
        <v>8636</v>
      </c>
      <c r="H2839" s="18" t="s">
        <v>4551</v>
      </c>
    </row>
    <row r="2840" spans="1:8" x14ac:dyDescent="0.2">
      <c r="A2840" s="3">
        <v>6760</v>
      </c>
      <c r="B2840" s="3" t="s">
        <v>3078</v>
      </c>
      <c r="C2840" s="3" t="s">
        <v>3071</v>
      </c>
      <c r="D2840" s="3" t="s">
        <v>3018</v>
      </c>
      <c r="G2840" s="18">
        <v>8637</v>
      </c>
      <c r="H2840" s="18" t="s">
        <v>4551</v>
      </c>
    </row>
    <row r="2841" spans="1:8" x14ac:dyDescent="0.2">
      <c r="A2841" s="3">
        <v>6760</v>
      </c>
      <c r="B2841" s="3" t="s">
        <v>3079</v>
      </c>
      <c r="C2841" s="3" t="s">
        <v>3071</v>
      </c>
      <c r="D2841" s="3" t="s">
        <v>3018</v>
      </c>
      <c r="G2841" s="18">
        <v>8638</v>
      </c>
      <c r="H2841" s="18" t="s">
        <v>4551</v>
      </c>
    </row>
    <row r="2842" spans="1:8" x14ac:dyDescent="0.2">
      <c r="A2842" s="3">
        <v>6760</v>
      </c>
      <c r="B2842" s="3" t="s">
        <v>3080</v>
      </c>
      <c r="C2842" s="3" t="s">
        <v>3071</v>
      </c>
      <c r="D2842" s="3" t="s">
        <v>3018</v>
      </c>
      <c r="G2842" s="18">
        <v>8640</v>
      </c>
      <c r="H2842" s="18" t="s">
        <v>4551</v>
      </c>
    </row>
    <row r="2843" spans="1:8" x14ac:dyDescent="0.2">
      <c r="A2843" s="3">
        <v>6760</v>
      </c>
      <c r="B2843" s="3" t="s">
        <v>3081</v>
      </c>
      <c r="C2843" s="3" t="s">
        <v>3071</v>
      </c>
      <c r="D2843" s="3" t="s">
        <v>3018</v>
      </c>
      <c r="G2843" s="18">
        <v>8645</v>
      </c>
      <c r="H2843" s="18" t="s">
        <v>4551</v>
      </c>
    </row>
    <row r="2844" spans="1:8" x14ac:dyDescent="0.2">
      <c r="A2844" s="3">
        <v>6760</v>
      </c>
      <c r="B2844" s="3" t="s">
        <v>3082</v>
      </c>
      <c r="C2844" s="3" t="s">
        <v>3071</v>
      </c>
      <c r="D2844" s="3" t="s">
        <v>3018</v>
      </c>
      <c r="G2844" s="18">
        <v>8646</v>
      </c>
      <c r="H2844" s="18" t="s">
        <v>4551</v>
      </c>
    </row>
    <row r="2845" spans="1:8" x14ac:dyDescent="0.2">
      <c r="A2845" s="3">
        <v>6763</v>
      </c>
      <c r="B2845" s="3" t="s">
        <v>3083</v>
      </c>
      <c r="C2845" s="3" t="s">
        <v>3071</v>
      </c>
      <c r="D2845" s="3" t="s">
        <v>3018</v>
      </c>
      <c r="G2845" s="18">
        <v>8700</v>
      </c>
      <c r="H2845" s="18" t="s">
        <v>4551</v>
      </c>
    </row>
    <row r="2846" spans="1:8" x14ac:dyDescent="0.2">
      <c r="A2846" s="3">
        <v>6763</v>
      </c>
      <c r="B2846" s="3" t="s">
        <v>3084</v>
      </c>
      <c r="C2846" s="3" t="s">
        <v>3071</v>
      </c>
      <c r="D2846" s="3" t="s">
        <v>3018</v>
      </c>
      <c r="G2846" s="18">
        <v>8702</v>
      </c>
      <c r="H2846" s="18" t="s">
        <v>4551</v>
      </c>
    </row>
    <row r="2847" spans="1:8" x14ac:dyDescent="0.2">
      <c r="A2847" s="3">
        <v>6764</v>
      </c>
      <c r="B2847" s="3" t="s">
        <v>3085</v>
      </c>
      <c r="C2847" s="3" t="s">
        <v>3071</v>
      </c>
      <c r="D2847" s="3" t="s">
        <v>3018</v>
      </c>
      <c r="G2847" s="18">
        <v>8703</v>
      </c>
      <c r="H2847" s="18" t="s">
        <v>4551</v>
      </c>
    </row>
    <row r="2848" spans="1:8" x14ac:dyDescent="0.2">
      <c r="A2848" s="3">
        <v>6745</v>
      </c>
      <c r="B2848" s="3" t="s">
        <v>3086</v>
      </c>
      <c r="C2848" s="3" t="s">
        <v>3086</v>
      </c>
      <c r="D2848" s="3" t="s">
        <v>3018</v>
      </c>
      <c r="G2848" s="18">
        <v>8704</v>
      </c>
      <c r="H2848" s="18" t="s">
        <v>4551</v>
      </c>
    </row>
    <row r="2849" spans="1:8" x14ac:dyDescent="0.2">
      <c r="A2849" s="3">
        <v>6744</v>
      </c>
      <c r="B2849" s="3" t="s">
        <v>3087</v>
      </c>
      <c r="C2849" s="3" t="s">
        <v>3087</v>
      </c>
      <c r="D2849" s="3" t="s">
        <v>3018</v>
      </c>
      <c r="G2849" s="18">
        <v>8706</v>
      </c>
      <c r="H2849" s="18" t="s">
        <v>4551</v>
      </c>
    </row>
    <row r="2850" spans="1:8" x14ac:dyDescent="0.2">
      <c r="A2850" s="3">
        <v>6742</v>
      </c>
      <c r="B2850" s="3" t="s">
        <v>3088</v>
      </c>
      <c r="C2850" s="3" t="s">
        <v>3088</v>
      </c>
      <c r="D2850" s="3" t="s">
        <v>3018</v>
      </c>
      <c r="G2850" s="18">
        <v>8707</v>
      </c>
      <c r="H2850" s="18" t="s">
        <v>4551</v>
      </c>
    </row>
    <row r="2851" spans="1:8" x14ac:dyDescent="0.2">
      <c r="A2851" s="3">
        <v>6772</v>
      </c>
      <c r="B2851" s="3" t="s">
        <v>3089</v>
      </c>
      <c r="C2851" s="3" t="s">
        <v>3090</v>
      </c>
      <c r="D2851" s="3" t="s">
        <v>3018</v>
      </c>
      <c r="G2851" s="18">
        <v>8708</v>
      </c>
      <c r="H2851" s="18" t="s">
        <v>4551</v>
      </c>
    </row>
    <row r="2852" spans="1:8" x14ac:dyDescent="0.2">
      <c r="A2852" s="3">
        <v>6773</v>
      </c>
      <c r="B2852" s="3" t="s">
        <v>3090</v>
      </c>
      <c r="C2852" s="3" t="s">
        <v>3090</v>
      </c>
      <c r="D2852" s="3" t="s">
        <v>3018</v>
      </c>
      <c r="G2852" s="18">
        <v>8712</v>
      </c>
      <c r="H2852" s="18" t="s">
        <v>4551</v>
      </c>
    </row>
    <row r="2853" spans="1:8" x14ac:dyDescent="0.2">
      <c r="A2853" s="3">
        <v>6775</v>
      </c>
      <c r="B2853" s="3" t="s">
        <v>3091</v>
      </c>
      <c r="C2853" s="3" t="s">
        <v>3092</v>
      </c>
      <c r="D2853" s="3" t="s">
        <v>3018</v>
      </c>
      <c r="G2853" s="18">
        <v>8713</v>
      </c>
      <c r="H2853" s="18" t="s">
        <v>4551</v>
      </c>
    </row>
    <row r="2854" spans="1:8" x14ac:dyDescent="0.2">
      <c r="A2854" s="3">
        <v>6776</v>
      </c>
      <c r="B2854" s="3" t="s">
        <v>3093</v>
      </c>
      <c r="C2854" s="3" t="s">
        <v>3092</v>
      </c>
      <c r="D2854" s="3" t="s">
        <v>3018</v>
      </c>
      <c r="G2854" s="18">
        <v>8714</v>
      </c>
      <c r="H2854" s="18" t="s">
        <v>4551</v>
      </c>
    </row>
    <row r="2855" spans="1:8" x14ac:dyDescent="0.2">
      <c r="A2855" s="3">
        <v>6777</v>
      </c>
      <c r="B2855" s="3" t="s">
        <v>3092</v>
      </c>
      <c r="C2855" s="3" t="s">
        <v>3092</v>
      </c>
      <c r="D2855" s="3" t="s">
        <v>3018</v>
      </c>
      <c r="G2855" s="18">
        <v>8715</v>
      </c>
      <c r="H2855" s="18" t="s">
        <v>4551</v>
      </c>
    </row>
    <row r="2856" spans="1:8" x14ac:dyDescent="0.2">
      <c r="A2856" s="3">
        <v>6777</v>
      </c>
      <c r="B2856" s="3" t="s">
        <v>3094</v>
      </c>
      <c r="C2856" s="3" t="s">
        <v>3092</v>
      </c>
      <c r="D2856" s="3" t="s">
        <v>3018</v>
      </c>
      <c r="G2856" s="18">
        <v>8716</v>
      </c>
      <c r="H2856" s="18" t="s">
        <v>4551</v>
      </c>
    </row>
    <row r="2857" spans="1:8" x14ac:dyDescent="0.2">
      <c r="A2857" s="3">
        <v>6612</v>
      </c>
      <c r="B2857" s="3" t="s">
        <v>3095</v>
      </c>
      <c r="C2857" s="3" t="s">
        <v>3095</v>
      </c>
      <c r="D2857" s="3" t="s">
        <v>3018</v>
      </c>
      <c r="G2857" s="18">
        <v>8717</v>
      </c>
      <c r="H2857" s="18" t="s">
        <v>4562</v>
      </c>
    </row>
    <row r="2858" spans="1:8" x14ac:dyDescent="0.2">
      <c r="A2858" s="3">
        <v>6645</v>
      </c>
      <c r="B2858" s="3" t="s">
        <v>3096</v>
      </c>
      <c r="C2858" s="3" t="s">
        <v>3096</v>
      </c>
      <c r="D2858" s="3" t="s">
        <v>3018</v>
      </c>
      <c r="G2858" s="18">
        <v>8718</v>
      </c>
      <c r="H2858" s="18" t="s">
        <v>4562</v>
      </c>
    </row>
    <row r="2859" spans="1:8" x14ac:dyDescent="0.2">
      <c r="A2859" s="3">
        <v>6614</v>
      </c>
      <c r="B2859" s="3" t="s">
        <v>3097</v>
      </c>
      <c r="C2859" s="3" t="s">
        <v>3097</v>
      </c>
      <c r="D2859" s="3" t="s">
        <v>3018</v>
      </c>
      <c r="G2859" s="18">
        <v>8722</v>
      </c>
      <c r="H2859" s="18" t="s">
        <v>4562</v>
      </c>
    </row>
    <row r="2860" spans="1:8" x14ac:dyDescent="0.2">
      <c r="A2860" s="3">
        <v>6614</v>
      </c>
      <c r="B2860" s="3" t="s">
        <v>3098</v>
      </c>
      <c r="C2860" s="3" t="s">
        <v>3097</v>
      </c>
      <c r="D2860" s="3" t="s">
        <v>3018</v>
      </c>
      <c r="G2860" s="18">
        <v>8723</v>
      </c>
      <c r="H2860" s="18" t="s">
        <v>4562</v>
      </c>
    </row>
    <row r="2861" spans="1:8" x14ac:dyDescent="0.2">
      <c r="A2861" s="3">
        <v>6596</v>
      </c>
      <c r="B2861" s="3" t="s">
        <v>3099</v>
      </c>
      <c r="C2861" s="3" t="s">
        <v>3099</v>
      </c>
      <c r="D2861" s="3" t="s">
        <v>3018</v>
      </c>
      <c r="G2861" s="18">
        <v>8725</v>
      </c>
      <c r="H2861" s="18" t="s">
        <v>4551</v>
      </c>
    </row>
    <row r="2862" spans="1:8" x14ac:dyDescent="0.2">
      <c r="A2862" s="3">
        <v>6595</v>
      </c>
      <c r="B2862" s="3" t="s">
        <v>3100</v>
      </c>
      <c r="C2862" s="3" t="s">
        <v>3101</v>
      </c>
      <c r="D2862" s="3" t="s">
        <v>3018</v>
      </c>
      <c r="G2862" s="18">
        <v>8726</v>
      </c>
      <c r="H2862" s="18" t="s">
        <v>4568</v>
      </c>
    </row>
    <row r="2863" spans="1:8" x14ac:dyDescent="0.2">
      <c r="A2863" s="3">
        <v>6600</v>
      </c>
      <c r="B2863" s="3" t="s">
        <v>3102</v>
      </c>
      <c r="C2863" s="3" t="s">
        <v>3102</v>
      </c>
      <c r="D2863" s="3" t="s">
        <v>3018</v>
      </c>
      <c r="G2863" s="18">
        <v>8727</v>
      </c>
      <c r="H2863" s="18" t="s">
        <v>4568</v>
      </c>
    </row>
    <row r="2864" spans="1:8" x14ac:dyDescent="0.2">
      <c r="A2864" s="3">
        <v>6600</v>
      </c>
      <c r="B2864" s="3" t="s">
        <v>3102</v>
      </c>
      <c r="C2864" s="3" t="s">
        <v>3102</v>
      </c>
      <c r="D2864" s="3" t="s">
        <v>3018</v>
      </c>
      <c r="G2864" s="18">
        <v>8730</v>
      </c>
      <c r="H2864" s="18" t="s">
        <v>4551</v>
      </c>
    </row>
    <row r="2865" spans="1:8" x14ac:dyDescent="0.2">
      <c r="A2865" s="3">
        <v>6600</v>
      </c>
      <c r="B2865" s="3" t="s">
        <v>3103</v>
      </c>
      <c r="C2865" s="3" t="s">
        <v>3102</v>
      </c>
      <c r="D2865" s="3" t="s">
        <v>3018</v>
      </c>
      <c r="G2865" s="18">
        <v>8732</v>
      </c>
      <c r="H2865" s="18" t="s">
        <v>4551</v>
      </c>
    </row>
    <row r="2866" spans="1:8" x14ac:dyDescent="0.2">
      <c r="A2866" s="3">
        <v>6605</v>
      </c>
      <c r="B2866" s="3" t="s">
        <v>3102</v>
      </c>
      <c r="C2866" s="3" t="s">
        <v>3102</v>
      </c>
      <c r="D2866" s="3" t="s">
        <v>3018</v>
      </c>
      <c r="G2866" s="18">
        <v>8733</v>
      </c>
      <c r="H2866" s="18" t="s">
        <v>4551</v>
      </c>
    </row>
    <row r="2867" spans="1:8" x14ac:dyDescent="0.2">
      <c r="A2867" s="3">
        <v>6616</v>
      </c>
      <c r="B2867" s="3" t="s">
        <v>3104</v>
      </c>
      <c r="C2867" s="3" t="s">
        <v>3104</v>
      </c>
      <c r="D2867" s="3" t="s">
        <v>3018</v>
      </c>
      <c r="G2867" s="18">
        <v>8734</v>
      </c>
      <c r="H2867" s="18" t="s">
        <v>4551</v>
      </c>
    </row>
    <row r="2868" spans="1:8" x14ac:dyDescent="0.2">
      <c r="A2868" s="3">
        <v>6618</v>
      </c>
      <c r="B2868" s="3" t="s">
        <v>3105</v>
      </c>
      <c r="C2868" s="3" t="s">
        <v>3104</v>
      </c>
      <c r="D2868" s="3" t="s">
        <v>3018</v>
      </c>
      <c r="G2868" s="18">
        <v>8735</v>
      </c>
      <c r="H2868" s="18" t="s">
        <v>4551</v>
      </c>
    </row>
    <row r="2869" spans="1:8" x14ac:dyDescent="0.2">
      <c r="A2869" s="3">
        <v>6647</v>
      </c>
      <c r="B2869" s="3" t="s">
        <v>3106</v>
      </c>
      <c r="C2869" s="3" t="s">
        <v>3106</v>
      </c>
      <c r="D2869" s="3" t="s">
        <v>3018</v>
      </c>
      <c r="G2869" s="18">
        <v>8737</v>
      </c>
      <c r="H2869" s="18" t="s">
        <v>4551</v>
      </c>
    </row>
    <row r="2870" spans="1:8" x14ac:dyDescent="0.2">
      <c r="A2870" s="3">
        <v>6648</v>
      </c>
      <c r="B2870" s="3" t="s">
        <v>3107</v>
      </c>
      <c r="C2870" s="3" t="s">
        <v>3107</v>
      </c>
      <c r="D2870" s="3" t="s">
        <v>3018</v>
      </c>
      <c r="G2870" s="18">
        <v>8738</v>
      </c>
      <c r="H2870" s="18" t="s">
        <v>4568</v>
      </c>
    </row>
    <row r="2871" spans="1:8" x14ac:dyDescent="0.2">
      <c r="A2871" s="3">
        <v>6600</v>
      </c>
      <c r="B2871" s="3" t="s">
        <v>3108</v>
      </c>
      <c r="C2871" s="3" t="s">
        <v>3108</v>
      </c>
      <c r="D2871" s="3" t="s">
        <v>3018</v>
      </c>
      <c r="G2871" s="18">
        <v>8739</v>
      </c>
      <c r="H2871" s="18" t="s">
        <v>4562</v>
      </c>
    </row>
    <row r="2872" spans="1:8" x14ac:dyDescent="0.2">
      <c r="A2872" s="3">
        <v>6644</v>
      </c>
      <c r="B2872" s="3" t="s">
        <v>3109</v>
      </c>
      <c r="C2872" s="3" t="s">
        <v>3109</v>
      </c>
      <c r="D2872" s="3" t="s">
        <v>3018</v>
      </c>
      <c r="G2872" s="18">
        <v>8750</v>
      </c>
      <c r="H2872" s="18" t="s">
        <v>4562</v>
      </c>
    </row>
    <row r="2873" spans="1:8" x14ac:dyDescent="0.2">
      <c r="A2873" s="3">
        <v>6613</v>
      </c>
      <c r="B2873" s="3" t="s">
        <v>3110</v>
      </c>
      <c r="C2873" s="3" t="s">
        <v>3111</v>
      </c>
      <c r="D2873" s="3" t="s">
        <v>3018</v>
      </c>
      <c r="G2873" s="18">
        <v>8751</v>
      </c>
      <c r="H2873" s="18" t="s">
        <v>4562</v>
      </c>
    </row>
    <row r="2874" spans="1:8" x14ac:dyDescent="0.2">
      <c r="A2874" s="3">
        <v>6622</v>
      </c>
      <c r="B2874" s="3" t="s">
        <v>3111</v>
      </c>
      <c r="C2874" s="3" t="s">
        <v>3111</v>
      </c>
      <c r="D2874" s="3" t="s">
        <v>3018</v>
      </c>
      <c r="G2874" s="18">
        <v>8752</v>
      </c>
      <c r="H2874" s="18" t="s">
        <v>4562</v>
      </c>
    </row>
    <row r="2875" spans="1:8" x14ac:dyDescent="0.2">
      <c r="A2875" s="3">
        <v>6598</v>
      </c>
      <c r="B2875" s="3" t="s">
        <v>3112</v>
      </c>
      <c r="C2875" s="3" t="s">
        <v>3113</v>
      </c>
      <c r="D2875" s="3" t="s">
        <v>3018</v>
      </c>
      <c r="G2875" s="18">
        <v>8753</v>
      </c>
      <c r="H2875" s="18" t="s">
        <v>4562</v>
      </c>
    </row>
    <row r="2876" spans="1:8" x14ac:dyDescent="0.2">
      <c r="A2876" s="3">
        <v>6646</v>
      </c>
      <c r="B2876" s="3" t="s">
        <v>3114</v>
      </c>
      <c r="C2876" s="3" t="s">
        <v>3113</v>
      </c>
      <c r="D2876" s="3" t="s">
        <v>3018</v>
      </c>
      <c r="G2876" s="18">
        <v>8754</v>
      </c>
      <c r="H2876" s="18" t="s">
        <v>4562</v>
      </c>
    </row>
    <row r="2877" spans="1:8" x14ac:dyDescent="0.2">
      <c r="A2877" s="3">
        <v>6611</v>
      </c>
      <c r="B2877" s="3" t="s">
        <v>3115</v>
      </c>
      <c r="C2877" s="3" t="s">
        <v>3116</v>
      </c>
      <c r="D2877" s="3" t="s">
        <v>3018</v>
      </c>
      <c r="G2877" s="18">
        <v>8755</v>
      </c>
      <c r="H2877" s="18" t="s">
        <v>4562</v>
      </c>
    </row>
    <row r="2878" spans="1:8" x14ac:dyDescent="0.2">
      <c r="A2878" s="3">
        <v>6611</v>
      </c>
      <c r="B2878" s="3" t="s">
        <v>3117</v>
      </c>
      <c r="C2878" s="3" t="s">
        <v>3116</v>
      </c>
      <c r="D2878" s="3" t="s">
        <v>3018</v>
      </c>
      <c r="G2878" s="18">
        <v>8756</v>
      </c>
      <c r="H2878" s="18" t="s">
        <v>4562</v>
      </c>
    </row>
    <row r="2879" spans="1:8" x14ac:dyDescent="0.2">
      <c r="A2879" s="3">
        <v>6611</v>
      </c>
      <c r="B2879" s="3" t="s">
        <v>3118</v>
      </c>
      <c r="C2879" s="3" t="s">
        <v>3116</v>
      </c>
      <c r="D2879" s="3" t="s">
        <v>3018</v>
      </c>
      <c r="G2879" s="18">
        <v>8757</v>
      </c>
      <c r="H2879" s="18" t="s">
        <v>4562</v>
      </c>
    </row>
    <row r="2880" spans="1:8" x14ac:dyDescent="0.2">
      <c r="A2880" s="3">
        <v>6661</v>
      </c>
      <c r="B2880" s="3" t="s">
        <v>3119</v>
      </c>
      <c r="C2880" s="3" t="s">
        <v>3116</v>
      </c>
      <c r="D2880" s="3" t="s">
        <v>3018</v>
      </c>
      <c r="G2880" s="18">
        <v>8758</v>
      </c>
      <c r="H2880" s="18" t="s">
        <v>4562</v>
      </c>
    </row>
    <row r="2881" spans="1:8" x14ac:dyDescent="0.2">
      <c r="A2881" s="3">
        <v>6661</v>
      </c>
      <c r="B2881" s="3" t="s">
        <v>3120</v>
      </c>
      <c r="C2881" s="3" t="s">
        <v>3116</v>
      </c>
      <c r="D2881" s="3" t="s">
        <v>3018</v>
      </c>
      <c r="G2881" s="18">
        <v>8762</v>
      </c>
      <c r="H2881" s="18" t="s">
        <v>4562</v>
      </c>
    </row>
    <row r="2882" spans="1:8" x14ac:dyDescent="0.2">
      <c r="A2882" s="3">
        <v>6661</v>
      </c>
      <c r="B2882" s="3" t="s">
        <v>3121</v>
      </c>
      <c r="C2882" s="3" t="s">
        <v>3116</v>
      </c>
      <c r="D2882" s="3" t="s">
        <v>3018</v>
      </c>
      <c r="G2882" s="18">
        <v>8765</v>
      </c>
      <c r="H2882" s="18" t="s">
        <v>4562</v>
      </c>
    </row>
    <row r="2883" spans="1:8" x14ac:dyDescent="0.2">
      <c r="A2883" s="3">
        <v>6662</v>
      </c>
      <c r="B2883" s="3" t="s">
        <v>3122</v>
      </c>
      <c r="C2883" s="3" t="s">
        <v>3116</v>
      </c>
      <c r="D2883" s="3" t="s">
        <v>3018</v>
      </c>
      <c r="G2883" s="18">
        <v>8766</v>
      </c>
      <c r="H2883" s="18" t="s">
        <v>4562</v>
      </c>
    </row>
    <row r="2884" spans="1:8" x14ac:dyDescent="0.2">
      <c r="A2884" s="3">
        <v>6663</v>
      </c>
      <c r="B2884" s="3" t="s">
        <v>3123</v>
      </c>
      <c r="C2884" s="3" t="s">
        <v>3116</v>
      </c>
      <c r="D2884" s="3" t="s">
        <v>3018</v>
      </c>
      <c r="G2884" s="18">
        <v>8767</v>
      </c>
      <c r="H2884" s="18" t="s">
        <v>4562</v>
      </c>
    </row>
    <row r="2885" spans="1:8" x14ac:dyDescent="0.2">
      <c r="A2885" s="3">
        <v>6663</v>
      </c>
      <c r="B2885" s="3" t="s">
        <v>3124</v>
      </c>
      <c r="C2885" s="3" t="s">
        <v>3116</v>
      </c>
      <c r="D2885" s="3" t="s">
        <v>3018</v>
      </c>
      <c r="G2885" s="18">
        <v>8772</v>
      </c>
      <c r="H2885" s="18" t="s">
        <v>4562</v>
      </c>
    </row>
    <row r="2886" spans="1:8" x14ac:dyDescent="0.2">
      <c r="A2886" s="3">
        <v>6664</v>
      </c>
      <c r="B2886" s="3" t="s">
        <v>3125</v>
      </c>
      <c r="C2886" s="3" t="s">
        <v>3116</v>
      </c>
      <c r="D2886" s="3" t="s">
        <v>3018</v>
      </c>
      <c r="G2886" s="18">
        <v>8773</v>
      </c>
      <c r="H2886" s="18" t="s">
        <v>4562</v>
      </c>
    </row>
    <row r="2887" spans="1:8" x14ac:dyDescent="0.2">
      <c r="A2887" s="3">
        <v>6516</v>
      </c>
      <c r="B2887" s="3" t="s">
        <v>3126</v>
      </c>
      <c r="C2887" s="3" t="s">
        <v>3127</v>
      </c>
      <c r="D2887" s="3" t="s">
        <v>3018</v>
      </c>
      <c r="G2887" s="18">
        <v>8774</v>
      </c>
      <c r="H2887" s="18" t="s">
        <v>4562</v>
      </c>
    </row>
    <row r="2888" spans="1:8" x14ac:dyDescent="0.2">
      <c r="A2888" s="3">
        <v>6597</v>
      </c>
      <c r="B2888" s="3" t="s">
        <v>3128</v>
      </c>
      <c r="C2888" s="3" t="s">
        <v>3127</v>
      </c>
      <c r="D2888" s="3" t="s">
        <v>3018</v>
      </c>
      <c r="G2888" s="18">
        <v>8775</v>
      </c>
      <c r="H2888" s="18" t="s">
        <v>4562</v>
      </c>
    </row>
    <row r="2889" spans="1:8" x14ac:dyDescent="0.2">
      <c r="A2889" s="3">
        <v>6982</v>
      </c>
      <c r="B2889" s="3" t="s">
        <v>3129</v>
      </c>
      <c r="C2889" s="3" t="s">
        <v>3129</v>
      </c>
      <c r="D2889" s="3" t="s">
        <v>3018</v>
      </c>
      <c r="G2889" s="18">
        <v>8777</v>
      </c>
      <c r="H2889" s="18" t="s">
        <v>4562</v>
      </c>
    </row>
    <row r="2890" spans="1:8" x14ac:dyDescent="0.2">
      <c r="A2890" s="3">
        <v>6990</v>
      </c>
      <c r="B2890" s="3" t="s">
        <v>3130</v>
      </c>
      <c r="C2890" s="3" t="s">
        <v>3129</v>
      </c>
      <c r="D2890" s="3" t="s">
        <v>3018</v>
      </c>
      <c r="G2890" s="18">
        <v>8782</v>
      </c>
      <c r="H2890" s="18" t="s">
        <v>4562</v>
      </c>
    </row>
    <row r="2891" spans="1:8" x14ac:dyDescent="0.2">
      <c r="A2891" s="3">
        <v>6994</v>
      </c>
      <c r="B2891" s="3" t="s">
        <v>3131</v>
      </c>
      <c r="C2891" s="3" t="s">
        <v>3131</v>
      </c>
      <c r="D2891" s="3" t="s">
        <v>3018</v>
      </c>
      <c r="G2891" s="18">
        <v>8783</v>
      </c>
      <c r="H2891" s="18" t="s">
        <v>4562</v>
      </c>
    </row>
    <row r="2892" spans="1:8" x14ac:dyDescent="0.2">
      <c r="A2892" s="3">
        <v>6822</v>
      </c>
      <c r="B2892" s="3" t="s">
        <v>3132</v>
      </c>
      <c r="C2892" s="3" t="s">
        <v>3132</v>
      </c>
      <c r="D2892" s="3" t="s">
        <v>3018</v>
      </c>
      <c r="G2892" s="18">
        <v>8784</v>
      </c>
      <c r="H2892" s="18" t="s">
        <v>4562</v>
      </c>
    </row>
    <row r="2893" spans="1:8" x14ac:dyDescent="0.2">
      <c r="A2893" s="3">
        <v>6823</v>
      </c>
      <c r="B2893" s="3" t="s">
        <v>3133</v>
      </c>
      <c r="C2893" s="3" t="s">
        <v>3132</v>
      </c>
      <c r="D2893" s="3" t="s">
        <v>3018</v>
      </c>
      <c r="G2893" s="18">
        <v>8800</v>
      </c>
      <c r="H2893" s="18" t="s">
        <v>4551</v>
      </c>
    </row>
    <row r="2894" spans="1:8" x14ac:dyDescent="0.2">
      <c r="A2894" s="3">
        <v>6999</v>
      </c>
      <c r="B2894" s="3" t="s">
        <v>3134</v>
      </c>
      <c r="C2894" s="3" t="s">
        <v>3134</v>
      </c>
      <c r="D2894" s="3" t="s">
        <v>3018</v>
      </c>
      <c r="G2894" s="18">
        <v>8802</v>
      </c>
      <c r="H2894" s="18" t="s">
        <v>4551</v>
      </c>
    </row>
    <row r="2895" spans="1:8" x14ac:dyDescent="0.2">
      <c r="A2895" s="3">
        <v>6930</v>
      </c>
      <c r="B2895" s="3" t="s">
        <v>3135</v>
      </c>
      <c r="C2895" s="3" t="s">
        <v>3135</v>
      </c>
      <c r="D2895" s="3" t="s">
        <v>3018</v>
      </c>
      <c r="G2895" s="18">
        <v>8803</v>
      </c>
      <c r="H2895" s="18" t="s">
        <v>4551</v>
      </c>
    </row>
    <row r="2896" spans="1:8" x14ac:dyDescent="0.2">
      <c r="A2896" s="3">
        <v>6981</v>
      </c>
      <c r="B2896" s="3" t="s">
        <v>3136</v>
      </c>
      <c r="C2896" s="3" t="s">
        <v>3136</v>
      </c>
      <c r="D2896" s="3" t="s">
        <v>3018</v>
      </c>
      <c r="G2896" s="18">
        <v>8804</v>
      </c>
      <c r="H2896" s="18" t="s">
        <v>4551</v>
      </c>
    </row>
    <row r="2897" spans="1:8" x14ac:dyDescent="0.2">
      <c r="A2897" s="3">
        <v>6981</v>
      </c>
      <c r="B2897" s="3" t="s">
        <v>3136</v>
      </c>
      <c r="C2897" s="3" t="s">
        <v>3136</v>
      </c>
      <c r="D2897" s="3" t="s">
        <v>3018</v>
      </c>
      <c r="G2897" s="18">
        <v>8805</v>
      </c>
      <c r="H2897" s="18" t="s">
        <v>4551</v>
      </c>
    </row>
    <row r="2898" spans="1:8" x14ac:dyDescent="0.2">
      <c r="A2898" s="3">
        <v>6981</v>
      </c>
      <c r="B2898" s="3" t="s">
        <v>3137</v>
      </c>
      <c r="C2898" s="3" t="s">
        <v>3136</v>
      </c>
      <c r="D2898" s="3" t="s">
        <v>3018</v>
      </c>
      <c r="G2898" s="18">
        <v>8806</v>
      </c>
      <c r="H2898" s="18" t="s">
        <v>4551</v>
      </c>
    </row>
    <row r="2899" spans="1:8" x14ac:dyDescent="0.2">
      <c r="A2899" s="3">
        <v>6981</v>
      </c>
      <c r="B2899" s="3" t="s">
        <v>3138</v>
      </c>
      <c r="C2899" s="3" t="s">
        <v>3136</v>
      </c>
      <c r="D2899" s="3" t="s">
        <v>3018</v>
      </c>
      <c r="G2899" s="18">
        <v>8807</v>
      </c>
      <c r="H2899" s="18" t="s">
        <v>4551</v>
      </c>
    </row>
    <row r="2900" spans="1:8" x14ac:dyDescent="0.2">
      <c r="A2900" s="3">
        <v>6934</v>
      </c>
      <c r="B2900" s="3" t="s">
        <v>3139</v>
      </c>
      <c r="C2900" s="3" t="s">
        <v>3139</v>
      </c>
      <c r="D2900" s="3" t="s">
        <v>3018</v>
      </c>
      <c r="G2900" s="18">
        <v>8808</v>
      </c>
      <c r="H2900" s="18" t="s">
        <v>4551</v>
      </c>
    </row>
    <row r="2901" spans="1:8" x14ac:dyDescent="0.2">
      <c r="A2901" s="3">
        <v>6935</v>
      </c>
      <c r="B2901" s="3" t="s">
        <v>3140</v>
      </c>
      <c r="C2901" s="3" t="s">
        <v>3139</v>
      </c>
      <c r="D2901" s="3" t="s">
        <v>3018</v>
      </c>
      <c r="G2901" s="18">
        <v>8810</v>
      </c>
      <c r="H2901" s="18" t="s">
        <v>4551</v>
      </c>
    </row>
    <row r="2902" spans="1:8" x14ac:dyDescent="0.2">
      <c r="A2902" s="3">
        <v>6992</v>
      </c>
      <c r="B2902" s="3" t="s">
        <v>3141</v>
      </c>
      <c r="C2902" s="3" t="s">
        <v>3139</v>
      </c>
      <c r="D2902" s="3" t="s">
        <v>3018</v>
      </c>
      <c r="G2902" s="18">
        <v>8815</v>
      </c>
      <c r="H2902" s="18" t="s">
        <v>4551</v>
      </c>
    </row>
    <row r="2903" spans="1:8" x14ac:dyDescent="0.2">
      <c r="A2903" s="3">
        <v>6993</v>
      </c>
      <c r="B2903" s="3" t="s">
        <v>3142</v>
      </c>
      <c r="C2903" s="3" t="s">
        <v>3139</v>
      </c>
      <c r="D2903" s="3" t="s">
        <v>3018</v>
      </c>
      <c r="G2903" s="18">
        <v>8816</v>
      </c>
      <c r="H2903" s="18" t="s">
        <v>4551</v>
      </c>
    </row>
    <row r="2904" spans="1:8" x14ac:dyDescent="0.2">
      <c r="A2904" s="3">
        <v>6816</v>
      </c>
      <c r="B2904" s="3" t="s">
        <v>3143</v>
      </c>
      <c r="C2904" s="3" t="s">
        <v>3143</v>
      </c>
      <c r="D2904" s="3" t="s">
        <v>3018</v>
      </c>
      <c r="G2904" s="18">
        <v>8820</v>
      </c>
      <c r="H2904" s="18" t="s">
        <v>4551</v>
      </c>
    </row>
    <row r="2905" spans="1:8" x14ac:dyDescent="0.2">
      <c r="A2905" s="3">
        <v>6827</v>
      </c>
      <c r="B2905" s="3" t="s">
        <v>3144</v>
      </c>
      <c r="C2905" s="3" t="s">
        <v>3144</v>
      </c>
      <c r="D2905" s="3" t="s">
        <v>3018</v>
      </c>
      <c r="G2905" s="18">
        <v>8824</v>
      </c>
      <c r="H2905" s="18" t="s">
        <v>4551</v>
      </c>
    </row>
    <row r="2906" spans="1:8" x14ac:dyDescent="0.2">
      <c r="A2906" s="3">
        <v>6867</v>
      </c>
      <c r="B2906" s="3" t="s">
        <v>3145</v>
      </c>
      <c r="C2906" s="3" t="s">
        <v>3144</v>
      </c>
      <c r="D2906" s="3" t="s">
        <v>3018</v>
      </c>
      <c r="G2906" s="18">
        <v>8825</v>
      </c>
      <c r="H2906" s="18" t="s">
        <v>4551</v>
      </c>
    </row>
    <row r="2907" spans="1:8" x14ac:dyDescent="0.2">
      <c r="A2907" s="3">
        <v>6936</v>
      </c>
      <c r="B2907" s="3" t="s">
        <v>3146</v>
      </c>
      <c r="C2907" s="3" t="s">
        <v>3146</v>
      </c>
      <c r="D2907" s="3" t="s">
        <v>3018</v>
      </c>
      <c r="G2907" s="18">
        <v>8832</v>
      </c>
      <c r="H2907" s="18" t="s">
        <v>4551</v>
      </c>
    </row>
    <row r="2908" spans="1:8" x14ac:dyDescent="0.2">
      <c r="A2908" s="3">
        <v>6814</v>
      </c>
      <c r="B2908" s="3" t="s">
        <v>3147</v>
      </c>
      <c r="C2908" s="3" t="s">
        <v>3147</v>
      </c>
      <c r="D2908" s="3" t="s">
        <v>3018</v>
      </c>
      <c r="G2908" s="18">
        <v>8833</v>
      </c>
      <c r="H2908" s="18" t="s">
        <v>4551</v>
      </c>
    </row>
    <row r="2909" spans="1:8" x14ac:dyDescent="0.2">
      <c r="A2909" s="3">
        <v>6952</v>
      </c>
      <c r="B2909" s="3" t="s">
        <v>3148</v>
      </c>
      <c r="C2909" s="3" t="s">
        <v>3148</v>
      </c>
      <c r="D2909" s="3" t="s">
        <v>3018</v>
      </c>
      <c r="G2909" s="18">
        <v>8834</v>
      </c>
      <c r="H2909" s="18" t="s">
        <v>4551</v>
      </c>
    </row>
    <row r="2910" spans="1:8" x14ac:dyDescent="0.2">
      <c r="A2910" s="3">
        <v>6987</v>
      </c>
      <c r="B2910" s="3" t="s">
        <v>3149</v>
      </c>
      <c r="C2910" s="3" t="s">
        <v>3149</v>
      </c>
      <c r="D2910" s="3" t="s">
        <v>3018</v>
      </c>
      <c r="G2910" s="18">
        <v>8835</v>
      </c>
      <c r="H2910" s="18" t="s">
        <v>4551</v>
      </c>
    </row>
    <row r="2911" spans="1:8" x14ac:dyDescent="0.2">
      <c r="A2911" s="3">
        <v>6949</v>
      </c>
      <c r="B2911" s="3" t="s">
        <v>3150</v>
      </c>
      <c r="C2911" s="3" t="s">
        <v>3150</v>
      </c>
      <c r="D2911" s="3" t="s">
        <v>3018</v>
      </c>
      <c r="G2911" s="18">
        <v>8836</v>
      </c>
      <c r="H2911" s="18" t="s">
        <v>4553</v>
      </c>
    </row>
    <row r="2912" spans="1:8" x14ac:dyDescent="0.2">
      <c r="A2912" s="3">
        <v>6944</v>
      </c>
      <c r="B2912" s="3" t="s">
        <v>3151</v>
      </c>
      <c r="C2912" s="3" t="s">
        <v>3151</v>
      </c>
      <c r="D2912" s="3" t="s">
        <v>3018</v>
      </c>
      <c r="G2912" s="18">
        <v>8840</v>
      </c>
      <c r="H2912" s="18" t="s">
        <v>4553</v>
      </c>
    </row>
    <row r="2913" spans="1:8" x14ac:dyDescent="0.2">
      <c r="A2913" s="3">
        <v>6981</v>
      </c>
      <c r="B2913" s="3" t="s">
        <v>3152</v>
      </c>
      <c r="C2913" s="3" t="s">
        <v>3153</v>
      </c>
      <c r="D2913" s="3" t="s">
        <v>3018</v>
      </c>
      <c r="G2913" s="18">
        <v>8841</v>
      </c>
      <c r="H2913" s="18" t="s">
        <v>4553</v>
      </c>
    </row>
    <row r="2914" spans="1:8" x14ac:dyDescent="0.2">
      <c r="A2914" s="3">
        <v>6986</v>
      </c>
      <c r="B2914" s="3" t="s">
        <v>3153</v>
      </c>
      <c r="C2914" s="3" t="s">
        <v>3153</v>
      </c>
      <c r="D2914" s="3" t="s">
        <v>3018</v>
      </c>
      <c r="G2914" s="18">
        <v>8842</v>
      </c>
      <c r="H2914" s="18" t="s">
        <v>4553</v>
      </c>
    </row>
    <row r="2915" spans="1:8" x14ac:dyDescent="0.2">
      <c r="A2915" s="3">
        <v>6916</v>
      </c>
      <c r="B2915" s="3" t="s">
        <v>3154</v>
      </c>
      <c r="C2915" s="3" t="s">
        <v>3154</v>
      </c>
      <c r="D2915" s="3" t="s">
        <v>3018</v>
      </c>
      <c r="G2915" s="18">
        <v>8843</v>
      </c>
      <c r="H2915" s="18" t="s">
        <v>4553</v>
      </c>
    </row>
    <row r="2916" spans="1:8" x14ac:dyDescent="0.2">
      <c r="A2916" s="3">
        <v>6929</v>
      </c>
      <c r="B2916" s="3" t="s">
        <v>3155</v>
      </c>
      <c r="C2916" s="3" t="s">
        <v>3155</v>
      </c>
      <c r="D2916" s="3" t="s">
        <v>3018</v>
      </c>
      <c r="G2916" s="18">
        <v>8844</v>
      </c>
      <c r="H2916" s="18" t="s">
        <v>4553</v>
      </c>
    </row>
    <row r="2917" spans="1:8" x14ac:dyDescent="0.2">
      <c r="A2917" s="3">
        <v>6814</v>
      </c>
      <c r="B2917" s="3" t="s">
        <v>3156</v>
      </c>
      <c r="C2917" s="3" t="s">
        <v>3156</v>
      </c>
      <c r="D2917" s="3" t="s">
        <v>3018</v>
      </c>
      <c r="G2917" s="18">
        <v>8845</v>
      </c>
      <c r="H2917" s="18" t="s">
        <v>4553</v>
      </c>
    </row>
    <row r="2918" spans="1:8" x14ac:dyDescent="0.2">
      <c r="A2918" s="3">
        <v>6900</v>
      </c>
      <c r="B2918" s="3" t="s">
        <v>3157</v>
      </c>
      <c r="C2918" s="3" t="s">
        <v>3157</v>
      </c>
      <c r="D2918" s="3" t="s">
        <v>3018</v>
      </c>
      <c r="G2918" s="18">
        <v>8846</v>
      </c>
      <c r="H2918" s="18" t="s">
        <v>4553</v>
      </c>
    </row>
    <row r="2919" spans="1:8" x14ac:dyDescent="0.2">
      <c r="A2919" s="3">
        <v>6912</v>
      </c>
      <c r="B2919" s="3" t="s">
        <v>3158</v>
      </c>
      <c r="C2919" s="3" t="s">
        <v>3157</v>
      </c>
      <c r="D2919" s="3" t="s">
        <v>3018</v>
      </c>
      <c r="G2919" s="18">
        <v>8847</v>
      </c>
      <c r="H2919" s="18" t="s">
        <v>4553</v>
      </c>
    </row>
    <row r="2920" spans="1:8" x14ac:dyDescent="0.2">
      <c r="A2920" s="3">
        <v>6913</v>
      </c>
      <c r="B2920" s="3" t="s">
        <v>3159</v>
      </c>
      <c r="C2920" s="3" t="s">
        <v>3157</v>
      </c>
      <c r="D2920" s="3" t="s">
        <v>3018</v>
      </c>
      <c r="G2920" s="18">
        <v>8849</v>
      </c>
      <c r="H2920" s="18" t="s">
        <v>4553</v>
      </c>
    </row>
    <row r="2921" spans="1:8" x14ac:dyDescent="0.2">
      <c r="A2921" s="3">
        <v>6914</v>
      </c>
      <c r="B2921" s="3" t="s">
        <v>3160</v>
      </c>
      <c r="C2921" s="3" t="s">
        <v>3157</v>
      </c>
      <c r="D2921" s="3" t="s">
        <v>3018</v>
      </c>
      <c r="G2921" s="18">
        <v>8852</v>
      </c>
      <c r="H2921" s="18" t="s">
        <v>4551</v>
      </c>
    </row>
    <row r="2922" spans="1:8" x14ac:dyDescent="0.2">
      <c r="A2922" s="3">
        <v>6915</v>
      </c>
      <c r="B2922" s="3" t="s">
        <v>3161</v>
      </c>
      <c r="C2922" s="3" t="s">
        <v>3157</v>
      </c>
      <c r="D2922" s="3" t="s">
        <v>3018</v>
      </c>
      <c r="G2922" s="18">
        <v>8853</v>
      </c>
      <c r="H2922" s="18" t="s">
        <v>4551</v>
      </c>
    </row>
    <row r="2923" spans="1:8" x14ac:dyDescent="0.2">
      <c r="A2923" s="3">
        <v>6917</v>
      </c>
      <c r="B2923" s="3" t="s">
        <v>3162</v>
      </c>
      <c r="C2923" s="3" t="s">
        <v>3157</v>
      </c>
      <c r="D2923" s="3" t="s">
        <v>3018</v>
      </c>
      <c r="G2923" s="18">
        <v>8854</v>
      </c>
      <c r="H2923" s="18" t="s">
        <v>4562</v>
      </c>
    </row>
    <row r="2924" spans="1:8" x14ac:dyDescent="0.2">
      <c r="A2924" s="3">
        <v>6918</v>
      </c>
      <c r="B2924" s="3" t="s">
        <v>3163</v>
      </c>
      <c r="C2924" s="3" t="s">
        <v>3157</v>
      </c>
      <c r="D2924" s="3" t="s">
        <v>3018</v>
      </c>
      <c r="G2924" s="18">
        <v>8855</v>
      </c>
      <c r="H2924" s="18" t="s">
        <v>4551</v>
      </c>
    </row>
    <row r="2925" spans="1:8" x14ac:dyDescent="0.2">
      <c r="A2925" s="3">
        <v>6932</v>
      </c>
      <c r="B2925" s="3" t="s">
        <v>3164</v>
      </c>
      <c r="C2925" s="3" t="s">
        <v>3157</v>
      </c>
      <c r="D2925" s="3" t="s">
        <v>3018</v>
      </c>
      <c r="G2925" s="18">
        <v>8856</v>
      </c>
      <c r="H2925" s="18" t="s">
        <v>4551</v>
      </c>
    </row>
    <row r="2926" spans="1:8" x14ac:dyDescent="0.2">
      <c r="A2926" s="3">
        <v>6951</v>
      </c>
      <c r="B2926" s="3" t="s">
        <v>3165</v>
      </c>
      <c r="C2926" s="3" t="s">
        <v>3157</v>
      </c>
      <c r="D2926" s="3" t="s">
        <v>3018</v>
      </c>
      <c r="G2926" s="18">
        <v>8857</v>
      </c>
      <c r="H2926" s="18" t="s">
        <v>4562</v>
      </c>
    </row>
    <row r="2927" spans="1:8" x14ac:dyDescent="0.2">
      <c r="A2927" s="3">
        <v>6951</v>
      </c>
      <c r="B2927" s="3" t="s">
        <v>3166</v>
      </c>
      <c r="C2927" s="3" t="s">
        <v>3157</v>
      </c>
      <c r="D2927" s="3" t="s">
        <v>3018</v>
      </c>
      <c r="G2927" s="18">
        <v>8858</v>
      </c>
      <c r="H2927" s="18" t="s">
        <v>4562</v>
      </c>
    </row>
    <row r="2928" spans="1:8" x14ac:dyDescent="0.2">
      <c r="A2928" s="3">
        <v>6951</v>
      </c>
      <c r="B2928" s="3" t="s">
        <v>3167</v>
      </c>
      <c r="C2928" s="3" t="s">
        <v>3157</v>
      </c>
      <c r="D2928" s="3" t="s">
        <v>3018</v>
      </c>
      <c r="G2928" s="18">
        <v>8862</v>
      </c>
      <c r="H2928" s="18" t="s">
        <v>4562</v>
      </c>
    </row>
    <row r="2929" spans="1:8" x14ac:dyDescent="0.2">
      <c r="A2929" s="3">
        <v>6951</v>
      </c>
      <c r="B2929" s="3" t="s">
        <v>3168</v>
      </c>
      <c r="C2929" s="3" t="s">
        <v>3157</v>
      </c>
      <c r="D2929" s="3" t="s">
        <v>3018</v>
      </c>
      <c r="G2929" s="18">
        <v>8863</v>
      </c>
      <c r="H2929" s="18" t="s">
        <v>4562</v>
      </c>
    </row>
    <row r="2930" spans="1:8" x14ac:dyDescent="0.2">
      <c r="A2930" s="3">
        <v>6951</v>
      </c>
      <c r="B2930" s="3" t="s">
        <v>3169</v>
      </c>
      <c r="C2930" s="3" t="s">
        <v>3157</v>
      </c>
      <c r="D2930" s="3" t="s">
        <v>3018</v>
      </c>
      <c r="G2930" s="18">
        <v>8864</v>
      </c>
      <c r="H2930" s="18" t="s">
        <v>4562</v>
      </c>
    </row>
    <row r="2931" spans="1:8" x14ac:dyDescent="0.2">
      <c r="A2931" s="3">
        <v>6951</v>
      </c>
      <c r="B2931" s="3" t="s">
        <v>3170</v>
      </c>
      <c r="C2931" s="3" t="s">
        <v>3157</v>
      </c>
      <c r="D2931" s="3" t="s">
        <v>3018</v>
      </c>
      <c r="G2931" s="18">
        <v>8865</v>
      </c>
      <c r="H2931" s="18" t="s">
        <v>4562</v>
      </c>
    </row>
    <row r="2932" spans="1:8" x14ac:dyDescent="0.2">
      <c r="A2932" s="3">
        <v>6959</v>
      </c>
      <c r="B2932" s="3" t="s">
        <v>3171</v>
      </c>
      <c r="C2932" s="3" t="s">
        <v>3157</v>
      </c>
      <c r="D2932" s="3" t="s">
        <v>3018</v>
      </c>
      <c r="G2932" s="18">
        <v>8866</v>
      </c>
      <c r="H2932" s="18" t="s">
        <v>4562</v>
      </c>
    </row>
    <row r="2933" spans="1:8" x14ac:dyDescent="0.2">
      <c r="A2933" s="3">
        <v>6959</v>
      </c>
      <c r="B2933" s="3" t="s">
        <v>3172</v>
      </c>
      <c r="C2933" s="3" t="s">
        <v>3157</v>
      </c>
      <c r="D2933" s="3" t="s">
        <v>3018</v>
      </c>
      <c r="G2933" s="18">
        <v>8867</v>
      </c>
      <c r="H2933" s="18" t="s">
        <v>4562</v>
      </c>
    </row>
    <row r="2934" spans="1:8" x14ac:dyDescent="0.2">
      <c r="A2934" s="3">
        <v>6959</v>
      </c>
      <c r="B2934" s="3" t="s">
        <v>3173</v>
      </c>
      <c r="C2934" s="3" t="s">
        <v>3157</v>
      </c>
      <c r="D2934" s="3" t="s">
        <v>3018</v>
      </c>
      <c r="G2934" s="18">
        <v>8868</v>
      </c>
      <c r="H2934" s="18" t="s">
        <v>4562</v>
      </c>
    </row>
    <row r="2935" spans="1:8" x14ac:dyDescent="0.2">
      <c r="A2935" s="3">
        <v>6959</v>
      </c>
      <c r="B2935" s="3" t="s">
        <v>3174</v>
      </c>
      <c r="C2935" s="3" t="s">
        <v>3157</v>
      </c>
      <c r="D2935" s="3" t="s">
        <v>3018</v>
      </c>
      <c r="G2935" s="18">
        <v>8872</v>
      </c>
      <c r="H2935" s="18" t="s">
        <v>4562</v>
      </c>
    </row>
    <row r="2936" spans="1:8" x14ac:dyDescent="0.2">
      <c r="A2936" s="3">
        <v>6959</v>
      </c>
      <c r="B2936" s="3" t="s">
        <v>3175</v>
      </c>
      <c r="C2936" s="3" t="s">
        <v>3157</v>
      </c>
      <c r="D2936" s="3" t="s">
        <v>3018</v>
      </c>
      <c r="G2936" s="18">
        <v>8873</v>
      </c>
      <c r="H2936" s="18" t="s">
        <v>4562</v>
      </c>
    </row>
    <row r="2937" spans="1:8" x14ac:dyDescent="0.2">
      <c r="A2937" s="3">
        <v>6959</v>
      </c>
      <c r="B2937" s="3" t="s">
        <v>3175</v>
      </c>
      <c r="C2937" s="3" t="s">
        <v>3157</v>
      </c>
      <c r="D2937" s="3" t="s">
        <v>3018</v>
      </c>
      <c r="G2937" s="18">
        <v>8874</v>
      </c>
      <c r="H2937" s="18" t="s">
        <v>4562</v>
      </c>
    </row>
    <row r="2938" spans="1:8" x14ac:dyDescent="0.2">
      <c r="A2938" s="3">
        <v>6962</v>
      </c>
      <c r="B2938" s="3" t="s">
        <v>3176</v>
      </c>
      <c r="C2938" s="3" t="s">
        <v>3157</v>
      </c>
      <c r="D2938" s="3" t="s">
        <v>3018</v>
      </c>
      <c r="G2938" s="18">
        <v>8877</v>
      </c>
      <c r="H2938" s="18" t="s">
        <v>4562</v>
      </c>
    </row>
    <row r="2939" spans="1:8" x14ac:dyDescent="0.2">
      <c r="A2939" s="3">
        <v>6963</v>
      </c>
      <c r="B2939" s="3" t="s">
        <v>3177</v>
      </c>
      <c r="C2939" s="3" t="s">
        <v>3157</v>
      </c>
      <c r="D2939" s="3" t="s">
        <v>3018</v>
      </c>
      <c r="G2939" s="18">
        <v>8878</v>
      </c>
      <c r="H2939" s="18" t="s">
        <v>4562</v>
      </c>
    </row>
    <row r="2940" spans="1:8" x14ac:dyDescent="0.2">
      <c r="A2940" s="3">
        <v>6963</v>
      </c>
      <c r="B2940" s="3" t="s">
        <v>3178</v>
      </c>
      <c r="C2940" s="3" t="s">
        <v>3157</v>
      </c>
      <c r="D2940" s="3" t="s">
        <v>3018</v>
      </c>
      <c r="G2940" s="18">
        <v>8880</v>
      </c>
      <c r="H2940" s="18" t="s">
        <v>4561</v>
      </c>
    </row>
    <row r="2941" spans="1:8" x14ac:dyDescent="0.2">
      <c r="A2941" s="3">
        <v>6964</v>
      </c>
      <c r="B2941" s="3" t="s">
        <v>3179</v>
      </c>
      <c r="C2941" s="3" t="s">
        <v>3157</v>
      </c>
      <c r="D2941" s="3" t="s">
        <v>3018</v>
      </c>
      <c r="G2941" s="18">
        <v>8881</v>
      </c>
      <c r="H2941" s="18" t="s">
        <v>4562</v>
      </c>
    </row>
    <row r="2942" spans="1:8" x14ac:dyDescent="0.2">
      <c r="A2942" s="3">
        <v>6965</v>
      </c>
      <c r="B2942" s="3" t="s">
        <v>3180</v>
      </c>
      <c r="C2942" s="3" t="s">
        <v>3157</v>
      </c>
      <c r="D2942" s="3" t="s">
        <v>3018</v>
      </c>
      <c r="G2942" s="18">
        <v>8882</v>
      </c>
      <c r="H2942" s="18" t="s">
        <v>4561</v>
      </c>
    </row>
    <row r="2943" spans="1:8" x14ac:dyDescent="0.2">
      <c r="A2943" s="3">
        <v>6966</v>
      </c>
      <c r="B2943" s="3" t="s">
        <v>3181</v>
      </c>
      <c r="C2943" s="3" t="s">
        <v>3157</v>
      </c>
      <c r="D2943" s="3" t="s">
        <v>3018</v>
      </c>
      <c r="G2943" s="18">
        <v>8883</v>
      </c>
      <c r="H2943" s="18" t="s">
        <v>4561</v>
      </c>
    </row>
    <row r="2944" spans="1:8" x14ac:dyDescent="0.2">
      <c r="A2944" s="3">
        <v>6967</v>
      </c>
      <c r="B2944" s="3" t="s">
        <v>3182</v>
      </c>
      <c r="C2944" s="3" t="s">
        <v>3157</v>
      </c>
      <c r="D2944" s="3" t="s">
        <v>3018</v>
      </c>
      <c r="G2944" s="18">
        <v>8884</v>
      </c>
      <c r="H2944" s="18" t="s">
        <v>4562</v>
      </c>
    </row>
    <row r="2945" spans="1:8" x14ac:dyDescent="0.2">
      <c r="A2945" s="3">
        <v>6968</v>
      </c>
      <c r="B2945" s="3" t="s">
        <v>3183</v>
      </c>
      <c r="C2945" s="3" t="s">
        <v>3157</v>
      </c>
      <c r="D2945" s="3" t="s">
        <v>3018</v>
      </c>
      <c r="G2945" s="18">
        <v>8885</v>
      </c>
      <c r="H2945" s="18" t="s">
        <v>4561</v>
      </c>
    </row>
    <row r="2946" spans="1:8" x14ac:dyDescent="0.2">
      <c r="A2946" s="3">
        <v>6974</v>
      </c>
      <c r="B2946" s="3" t="s">
        <v>3184</v>
      </c>
      <c r="C2946" s="3" t="s">
        <v>3157</v>
      </c>
      <c r="D2946" s="3" t="s">
        <v>3018</v>
      </c>
      <c r="G2946" s="18">
        <v>8886</v>
      </c>
      <c r="H2946" s="18" t="s">
        <v>4561</v>
      </c>
    </row>
    <row r="2947" spans="1:8" x14ac:dyDescent="0.2">
      <c r="A2947" s="3">
        <v>6976</v>
      </c>
      <c r="B2947" s="3" t="s">
        <v>3185</v>
      </c>
      <c r="C2947" s="3" t="s">
        <v>3157</v>
      </c>
      <c r="D2947" s="3" t="s">
        <v>3018</v>
      </c>
      <c r="G2947" s="18">
        <v>8887</v>
      </c>
      <c r="H2947" s="18" t="s">
        <v>4561</v>
      </c>
    </row>
    <row r="2948" spans="1:8" x14ac:dyDescent="0.2">
      <c r="A2948" s="3">
        <v>6977</v>
      </c>
      <c r="B2948" s="3" t="s">
        <v>3186</v>
      </c>
      <c r="C2948" s="3" t="s">
        <v>3157</v>
      </c>
      <c r="D2948" s="3" t="s">
        <v>3018</v>
      </c>
      <c r="G2948" s="18">
        <v>8888</v>
      </c>
      <c r="H2948" s="18" t="s">
        <v>4561</v>
      </c>
    </row>
    <row r="2949" spans="1:8" x14ac:dyDescent="0.2">
      <c r="A2949" s="3">
        <v>6978</v>
      </c>
      <c r="B2949" s="3" t="s">
        <v>3187</v>
      </c>
      <c r="C2949" s="3" t="s">
        <v>3157</v>
      </c>
      <c r="D2949" s="3" t="s">
        <v>3018</v>
      </c>
      <c r="G2949" s="18">
        <v>8889</v>
      </c>
      <c r="H2949" s="18" t="s">
        <v>4561</v>
      </c>
    </row>
    <row r="2950" spans="1:8" x14ac:dyDescent="0.2">
      <c r="A2950" s="3">
        <v>6979</v>
      </c>
      <c r="B2950" s="3" t="s">
        <v>3188</v>
      </c>
      <c r="C2950" s="3" t="s">
        <v>3157</v>
      </c>
      <c r="D2950" s="3" t="s">
        <v>3018</v>
      </c>
      <c r="G2950" s="18">
        <v>8890</v>
      </c>
      <c r="H2950" s="18" t="s">
        <v>4561</v>
      </c>
    </row>
    <row r="2951" spans="1:8" x14ac:dyDescent="0.2">
      <c r="A2951" s="3">
        <v>6983</v>
      </c>
      <c r="B2951" s="3" t="s">
        <v>3189</v>
      </c>
      <c r="C2951" s="3" t="s">
        <v>3189</v>
      </c>
      <c r="D2951" s="3" t="s">
        <v>3018</v>
      </c>
      <c r="G2951" s="18">
        <v>8892</v>
      </c>
      <c r="H2951" s="18" t="s">
        <v>4561</v>
      </c>
    </row>
    <row r="2952" spans="1:8" x14ac:dyDescent="0.2">
      <c r="A2952" s="3">
        <v>6928</v>
      </c>
      <c r="B2952" s="3" t="s">
        <v>3190</v>
      </c>
      <c r="C2952" s="3" t="s">
        <v>3190</v>
      </c>
      <c r="D2952" s="3" t="s">
        <v>3018</v>
      </c>
      <c r="G2952" s="18">
        <v>8893</v>
      </c>
      <c r="H2952" s="18" t="s">
        <v>4561</v>
      </c>
    </row>
    <row r="2953" spans="1:8" x14ac:dyDescent="0.2">
      <c r="A2953" s="3">
        <v>6900</v>
      </c>
      <c r="B2953" s="3" t="s">
        <v>3191</v>
      </c>
      <c r="C2953" s="3" t="s">
        <v>3191</v>
      </c>
      <c r="D2953" s="3" t="s">
        <v>3018</v>
      </c>
      <c r="G2953" s="18">
        <v>8894</v>
      </c>
      <c r="H2953" s="18" t="s">
        <v>4561</v>
      </c>
    </row>
    <row r="2954" spans="1:8" x14ac:dyDescent="0.2">
      <c r="A2954" s="3">
        <v>6815</v>
      </c>
      <c r="B2954" s="3" t="s">
        <v>3192</v>
      </c>
      <c r="C2954" s="3" t="s">
        <v>3192</v>
      </c>
      <c r="D2954" s="3" t="s">
        <v>3018</v>
      </c>
      <c r="G2954" s="18">
        <v>8895</v>
      </c>
      <c r="H2954" s="18" t="s">
        <v>4561</v>
      </c>
    </row>
    <row r="2955" spans="1:8" x14ac:dyDescent="0.2">
      <c r="A2955" s="3">
        <v>6805</v>
      </c>
      <c r="B2955" s="3" t="s">
        <v>3193</v>
      </c>
      <c r="C2955" s="3" t="s">
        <v>3194</v>
      </c>
      <c r="D2955" s="3" t="s">
        <v>3018</v>
      </c>
      <c r="G2955" s="18">
        <v>8896</v>
      </c>
      <c r="H2955" s="18" t="s">
        <v>4562</v>
      </c>
    </row>
    <row r="2956" spans="1:8" x14ac:dyDescent="0.2">
      <c r="A2956" s="3">
        <v>6805</v>
      </c>
      <c r="B2956" s="3" t="s">
        <v>3193</v>
      </c>
      <c r="C2956" s="3" t="s">
        <v>3194</v>
      </c>
      <c r="D2956" s="3" t="s">
        <v>3018</v>
      </c>
      <c r="G2956" s="18">
        <v>8897</v>
      </c>
      <c r="H2956" s="18" t="s">
        <v>4562</v>
      </c>
    </row>
    <row r="2957" spans="1:8" x14ac:dyDescent="0.2">
      <c r="A2957" s="3">
        <v>6986</v>
      </c>
      <c r="B2957" s="3" t="s">
        <v>3195</v>
      </c>
      <c r="C2957" s="3" t="s">
        <v>3195</v>
      </c>
      <c r="D2957" s="3" t="s">
        <v>3018</v>
      </c>
      <c r="G2957" s="18">
        <v>8898</v>
      </c>
      <c r="H2957" s="18" t="s">
        <v>4562</v>
      </c>
    </row>
    <row r="2958" spans="1:8" x14ac:dyDescent="0.2">
      <c r="A2958" s="3">
        <v>6922</v>
      </c>
      <c r="B2958" s="3" t="s">
        <v>3196</v>
      </c>
      <c r="C2958" s="3" t="s">
        <v>3196</v>
      </c>
      <c r="D2958" s="3" t="s">
        <v>3018</v>
      </c>
      <c r="G2958" s="18">
        <v>8902</v>
      </c>
      <c r="H2958" s="18" t="s">
        <v>4551</v>
      </c>
    </row>
    <row r="2959" spans="1:8" x14ac:dyDescent="0.2">
      <c r="A2959" s="3">
        <v>6933</v>
      </c>
      <c r="B2959" s="3" t="s">
        <v>3197</v>
      </c>
      <c r="C2959" s="3" t="s">
        <v>3197</v>
      </c>
      <c r="D2959" s="3" t="s">
        <v>3018</v>
      </c>
      <c r="G2959" s="18">
        <v>8903</v>
      </c>
      <c r="H2959" s="18" t="s">
        <v>4551</v>
      </c>
    </row>
    <row r="2960" spans="1:8" x14ac:dyDescent="0.2">
      <c r="A2960" s="3">
        <v>6991</v>
      </c>
      <c r="B2960" s="3" t="s">
        <v>3198</v>
      </c>
      <c r="C2960" s="3" t="s">
        <v>3198</v>
      </c>
      <c r="D2960" s="3" t="s">
        <v>3018</v>
      </c>
      <c r="G2960" s="18">
        <v>8904</v>
      </c>
      <c r="H2960" s="18" t="s">
        <v>4551</v>
      </c>
    </row>
    <row r="2961" spans="1:8" x14ac:dyDescent="0.2">
      <c r="A2961" s="3">
        <v>6986</v>
      </c>
      <c r="B2961" s="3" t="s">
        <v>3199</v>
      </c>
      <c r="C2961" s="3" t="s">
        <v>3199</v>
      </c>
      <c r="D2961" s="3" t="s">
        <v>3018</v>
      </c>
      <c r="G2961" s="18">
        <v>8905</v>
      </c>
      <c r="H2961" s="18" t="s">
        <v>4551</v>
      </c>
    </row>
    <row r="2962" spans="1:8" x14ac:dyDescent="0.2">
      <c r="A2962" s="3">
        <v>6945</v>
      </c>
      <c r="B2962" s="3" t="s">
        <v>3200</v>
      </c>
      <c r="C2962" s="3" t="s">
        <v>3200</v>
      </c>
      <c r="D2962" s="3" t="s">
        <v>3018</v>
      </c>
      <c r="G2962" s="18">
        <v>8906</v>
      </c>
      <c r="H2962" s="18" t="s">
        <v>4551</v>
      </c>
    </row>
    <row r="2963" spans="1:8" x14ac:dyDescent="0.2">
      <c r="A2963" s="3">
        <v>6900</v>
      </c>
      <c r="B2963" s="3" t="s">
        <v>3201</v>
      </c>
      <c r="C2963" s="3" t="s">
        <v>3201</v>
      </c>
      <c r="D2963" s="3" t="s">
        <v>3018</v>
      </c>
      <c r="G2963" s="18">
        <v>8907</v>
      </c>
      <c r="H2963" s="18" t="s">
        <v>4551</v>
      </c>
    </row>
    <row r="2964" spans="1:8" x14ac:dyDescent="0.2">
      <c r="A2964" s="3">
        <v>6946</v>
      </c>
      <c r="B2964" s="3" t="s">
        <v>3202</v>
      </c>
      <c r="C2964" s="3" t="s">
        <v>3202</v>
      </c>
      <c r="D2964" s="3" t="s">
        <v>3018</v>
      </c>
      <c r="G2964" s="18">
        <v>8908</v>
      </c>
      <c r="H2964" s="18" t="s">
        <v>4551</v>
      </c>
    </row>
    <row r="2965" spans="1:8" x14ac:dyDescent="0.2">
      <c r="A2965" s="3">
        <v>6946</v>
      </c>
      <c r="B2965" s="3" t="s">
        <v>3202</v>
      </c>
      <c r="C2965" s="3" t="s">
        <v>3202</v>
      </c>
      <c r="D2965" s="3" t="s">
        <v>3018</v>
      </c>
      <c r="G2965" s="18">
        <v>8909</v>
      </c>
      <c r="H2965" s="18" t="s">
        <v>4549</v>
      </c>
    </row>
    <row r="2966" spans="1:8" x14ac:dyDescent="0.2">
      <c r="A2966" s="3">
        <v>6948</v>
      </c>
      <c r="B2966" s="3" t="s">
        <v>3203</v>
      </c>
      <c r="C2966" s="3" t="s">
        <v>3203</v>
      </c>
      <c r="D2966" s="3" t="s">
        <v>3018</v>
      </c>
      <c r="G2966" s="18">
        <v>8910</v>
      </c>
      <c r="H2966" s="18" t="s">
        <v>4551</v>
      </c>
    </row>
    <row r="2967" spans="1:8" x14ac:dyDescent="0.2">
      <c r="A2967" s="3">
        <v>6984</v>
      </c>
      <c r="B2967" s="3" t="s">
        <v>3204</v>
      </c>
      <c r="C2967" s="3" t="s">
        <v>3204</v>
      </c>
      <c r="D2967" s="3" t="s">
        <v>3018</v>
      </c>
      <c r="G2967" s="18">
        <v>8911</v>
      </c>
      <c r="H2967" s="18" t="s">
        <v>4551</v>
      </c>
    </row>
    <row r="2968" spans="1:8" x14ac:dyDescent="0.2">
      <c r="A2968" s="3">
        <v>6942</v>
      </c>
      <c r="B2968" s="3" t="s">
        <v>3205</v>
      </c>
      <c r="C2968" s="3" t="s">
        <v>3205</v>
      </c>
      <c r="D2968" s="3" t="s">
        <v>3018</v>
      </c>
      <c r="G2968" s="18">
        <v>8912</v>
      </c>
      <c r="H2968" s="18" t="s">
        <v>4546</v>
      </c>
    </row>
    <row r="2969" spans="1:8" x14ac:dyDescent="0.2">
      <c r="A2969" s="3">
        <v>6924</v>
      </c>
      <c r="B2969" s="3" t="s">
        <v>3206</v>
      </c>
      <c r="C2969" s="3" t="s">
        <v>3206</v>
      </c>
      <c r="D2969" s="3" t="s">
        <v>3018</v>
      </c>
      <c r="G2969" s="18">
        <v>8913</v>
      </c>
      <c r="H2969" s="18" t="s">
        <v>4549</v>
      </c>
    </row>
    <row r="2970" spans="1:8" x14ac:dyDescent="0.2">
      <c r="A2970" s="3">
        <v>6807</v>
      </c>
      <c r="B2970" s="3" t="s">
        <v>3207</v>
      </c>
      <c r="C2970" s="3" t="s">
        <v>3208</v>
      </c>
      <c r="D2970" s="3" t="s">
        <v>3018</v>
      </c>
      <c r="G2970" s="18">
        <v>8914</v>
      </c>
      <c r="H2970" s="18" t="s">
        <v>4551</v>
      </c>
    </row>
    <row r="2971" spans="1:8" x14ac:dyDescent="0.2">
      <c r="A2971" s="3">
        <v>6947</v>
      </c>
      <c r="B2971" s="3" t="s">
        <v>3209</v>
      </c>
      <c r="C2971" s="3" t="s">
        <v>3208</v>
      </c>
      <c r="D2971" s="3" t="s">
        <v>3018</v>
      </c>
      <c r="G2971" s="18">
        <v>8915</v>
      </c>
      <c r="H2971" s="18" t="s">
        <v>4551</v>
      </c>
    </row>
    <row r="2972" spans="1:8" x14ac:dyDescent="0.2">
      <c r="A2972" s="3">
        <v>6950</v>
      </c>
      <c r="B2972" s="3" t="s">
        <v>3210</v>
      </c>
      <c r="C2972" s="3" t="s">
        <v>3208</v>
      </c>
      <c r="D2972" s="3" t="s">
        <v>3018</v>
      </c>
      <c r="G2972" s="18">
        <v>8916</v>
      </c>
      <c r="H2972" s="18" t="s">
        <v>4549</v>
      </c>
    </row>
    <row r="2973" spans="1:8" x14ac:dyDescent="0.2">
      <c r="A2973" s="3">
        <v>6953</v>
      </c>
      <c r="B2973" s="3" t="s">
        <v>3211</v>
      </c>
      <c r="C2973" s="3" t="s">
        <v>3208</v>
      </c>
      <c r="D2973" s="3" t="s">
        <v>3018</v>
      </c>
      <c r="G2973" s="18">
        <v>8917</v>
      </c>
      <c r="H2973" s="18" t="s">
        <v>4549</v>
      </c>
    </row>
    <row r="2974" spans="1:8" x14ac:dyDescent="0.2">
      <c r="A2974" s="3">
        <v>6954</v>
      </c>
      <c r="B2974" s="3" t="s">
        <v>3212</v>
      </c>
      <c r="C2974" s="3" t="s">
        <v>3208</v>
      </c>
      <c r="D2974" s="3" t="s">
        <v>3018</v>
      </c>
      <c r="G2974" s="18">
        <v>8918</v>
      </c>
      <c r="H2974" s="18" t="s">
        <v>4549</v>
      </c>
    </row>
    <row r="2975" spans="1:8" x14ac:dyDescent="0.2">
      <c r="A2975" s="3">
        <v>6954</v>
      </c>
      <c r="B2975" s="3" t="s">
        <v>3213</v>
      </c>
      <c r="C2975" s="3" t="s">
        <v>3208</v>
      </c>
      <c r="D2975" s="3" t="s">
        <v>3018</v>
      </c>
      <c r="G2975" s="18">
        <v>8919</v>
      </c>
      <c r="H2975" s="18" t="s">
        <v>4549</v>
      </c>
    </row>
    <row r="2976" spans="1:8" x14ac:dyDescent="0.2">
      <c r="A2976" s="3">
        <v>6955</v>
      </c>
      <c r="B2976" s="3" t="s">
        <v>3214</v>
      </c>
      <c r="C2976" s="3" t="s">
        <v>3208</v>
      </c>
      <c r="D2976" s="3" t="s">
        <v>3018</v>
      </c>
      <c r="G2976" s="18">
        <v>8925</v>
      </c>
      <c r="H2976" s="18" t="s">
        <v>4551</v>
      </c>
    </row>
    <row r="2977" spans="1:8" x14ac:dyDescent="0.2">
      <c r="A2977" s="3">
        <v>6955</v>
      </c>
      <c r="B2977" s="3" t="s">
        <v>3215</v>
      </c>
      <c r="C2977" s="3" t="s">
        <v>3208</v>
      </c>
      <c r="D2977" s="3" t="s">
        <v>3018</v>
      </c>
      <c r="G2977" s="18">
        <v>8926</v>
      </c>
      <c r="H2977" s="18" t="s">
        <v>4551</v>
      </c>
    </row>
    <row r="2978" spans="1:8" x14ac:dyDescent="0.2">
      <c r="A2978" s="3">
        <v>6956</v>
      </c>
      <c r="B2978" s="3" t="s">
        <v>3216</v>
      </c>
      <c r="C2978" s="3" t="s">
        <v>3208</v>
      </c>
      <c r="D2978" s="3" t="s">
        <v>3018</v>
      </c>
      <c r="G2978" s="18">
        <v>8932</v>
      </c>
      <c r="H2978" s="18" t="s">
        <v>4546</v>
      </c>
    </row>
    <row r="2979" spans="1:8" x14ac:dyDescent="0.2">
      <c r="A2979" s="3">
        <v>6957</v>
      </c>
      <c r="B2979" s="3" t="s">
        <v>3217</v>
      </c>
      <c r="C2979" s="3" t="s">
        <v>3208</v>
      </c>
      <c r="D2979" s="3" t="s">
        <v>3018</v>
      </c>
      <c r="G2979" s="18">
        <v>8933</v>
      </c>
      <c r="H2979" s="18" t="s">
        <v>4546</v>
      </c>
    </row>
    <row r="2980" spans="1:8" x14ac:dyDescent="0.2">
      <c r="A2980" s="3">
        <v>6958</v>
      </c>
      <c r="B2980" s="3" t="s">
        <v>3218</v>
      </c>
      <c r="C2980" s="3" t="s">
        <v>3208</v>
      </c>
      <c r="D2980" s="3" t="s">
        <v>3018</v>
      </c>
      <c r="G2980" s="18">
        <v>8934</v>
      </c>
      <c r="H2980" s="18" t="s">
        <v>4546</v>
      </c>
    </row>
    <row r="2981" spans="1:8" x14ac:dyDescent="0.2">
      <c r="A2981" s="3">
        <v>6958</v>
      </c>
      <c r="B2981" s="3" t="s">
        <v>3219</v>
      </c>
      <c r="C2981" s="3" t="s">
        <v>3208</v>
      </c>
      <c r="D2981" s="3" t="s">
        <v>3018</v>
      </c>
      <c r="G2981" s="18">
        <v>8942</v>
      </c>
      <c r="H2981" s="18" t="s">
        <v>4551</v>
      </c>
    </row>
    <row r="2982" spans="1:8" x14ac:dyDescent="0.2">
      <c r="A2982" s="3">
        <v>6958</v>
      </c>
      <c r="B2982" s="3" t="s">
        <v>3219</v>
      </c>
      <c r="C2982" s="3" t="s">
        <v>3208</v>
      </c>
      <c r="D2982" s="3" t="s">
        <v>3018</v>
      </c>
      <c r="G2982" s="18">
        <v>8951</v>
      </c>
      <c r="H2982" s="18" t="s">
        <v>4551</v>
      </c>
    </row>
    <row r="2983" spans="1:8" x14ac:dyDescent="0.2">
      <c r="A2983" s="3">
        <v>6960</v>
      </c>
      <c r="B2983" s="3" t="s">
        <v>3220</v>
      </c>
      <c r="C2983" s="3" t="s">
        <v>3208</v>
      </c>
      <c r="D2983" s="3" t="s">
        <v>3018</v>
      </c>
      <c r="G2983" s="18">
        <v>8952</v>
      </c>
      <c r="H2983" s="18" t="s">
        <v>4551</v>
      </c>
    </row>
    <row r="2984" spans="1:8" x14ac:dyDescent="0.2">
      <c r="A2984" s="3">
        <v>6807</v>
      </c>
      <c r="B2984" s="3" t="s">
        <v>3207</v>
      </c>
      <c r="C2984" s="3" t="s">
        <v>3221</v>
      </c>
      <c r="D2984" s="3" t="s">
        <v>3018</v>
      </c>
      <c r="G2984" s="18">
        <v>8953</v>
      </c>
      <c r="H2984" s="18" t="s">
        <v>4551</v>
      </c>
    </row>
    <row r="2985" spans="1:8" x14ac:dyDescent="0.2">
      <c r="A2985" s="3">
        <v>6808</v>
      </c>
      <c r="B2985" s="3" t="s">
        <v>3222</v>
      </c>
      <c r="C2985" s="3" t="s">
        <v>3221</v>
      </c>
      <c r="D2985" s="3" t="s">
        <v>3018</v>
      </c>
      <c r="G2985" s="18">
        <v>8954</v>
      </c>
      <c r="H2985" s="18" t="s">
        <v>4550</v>
      </c>
    </row>
    <row r="2986" spans="1:8" x14ac:dyDescent="0.2">
      <c r="A2986" s="3">
        <v>6992</v>
      </c>
      <c r="B2986" s="3" t="s">
        <v>3223</v>
      </c>
      <c r="C2986" s="3" t="s">
        <v>3223</v>
      </c>
      <c r="D2986" s="3" t="s">
        <v>3018</v>
      </c>
      <c r="G2986" s="18">
        <v>8955</v>
      </c>
      <c r="H2986" s="18" t="s">
        <v>4550</v>
      </c>
    </row>
    <row r="2987" spans="1:8" x14ac:dyDescent="0.2">
      <c r="A2987" s="3">
        <v>6943</v>
      </c>
      <c r="B2987" s="3" t="s">
        <v>3224</v>
      </c>
      <c r="C2987" s="3" t="s">
        <v>3224</v>
      </c>
      <c r="D2987" s="3" t="s">
        <v>3018</v>
      </c>
      <c r="G2987" s="18">
        <v>8956</v>
      </c>
      <c r="H2987" s="18" t="s">
        <v>4550</v>
      </c>
    </row>
    <row r="2988" spans="1:8" x14ac:dyDescent="0.2">
      <c r="A2988" s="3">
        <v>6921</v>
      </c>
      <c r="B2988" s="3" t="s">
        <v>3225</v>
      </c>
      <c r="C2988" s="3" t="s">
        <v>3225</v>
      </c>
      <c r="D2988" s="3" t="s">
        <v>3018</v>
      </c>
      <c r="G2988" s="18">
        <v>8957</v>
      </c>
      <c r="H2988" s="18" t="s">
        <v>4550</v>
      </c>
    </row>
    <row r="2989" spans="1:8" x14ac:dyDescent="0.2">
      <c r="A2989" s="3">
        <v>6919</v>
      </c>
      <c r="B2989" s="3" t="s">
        <v>3226</v>
      </c>
      <c r="C2989" s="3" t="s">
        <v>3227</v>
      </c>
      <c r="D2989" s="3" t="s">
        <v>3018</v>
      </c>
      <c r="G2989" s="18">
        <v>8962</v>
      </c>
      <c r="H2989" s="18" t="s">
        <v>4551</v>
      </c>
    </row>
    <row r="2990" spans="1:8" x14ac:dyDescent="0.2">
      <c r="A2990" s="3">
        <v>6925</v>
      </c>
      <c r="B2990" s="3" t="s">
        <v>3228</v>
      </c>
      <c r="C2990" s="3" t="s">
        <v>3227</v>
      </c>
      <c r="D2990" s="3" t="s">
        <v>3018</v>
      </c>
      <c r="G2990" s="18">
        <v>8964</v>
      </c>
      <c r="H2990" s="18" t="s">
        <v>4551</v>
      </c>
    </row>
    <row r="2991" spans="1:8" x14ac:dyDescent="0.2">
      <c r="A2991" s="3">
        <v>6926</v>
      </c>
      <c r="B2991" s="3" t="s">
        <v>3229</v>
      </c>
      <c r="C2991" s="3" t="s">
        <v>3227</v>
      </c>
      <c r="D2991" s="3" t="s">
        <v>3018</v>
      </c>
      <c r="G2991" s="18">
        <v>8965</v>
      </c>
      <c r="H2991" s="18" t="s">
        <v>4549</v>
      </c>
    </row>
    <row r="2992" spans="1:8" x14ac:dyDescent="0.2">
      <c r="A2992" s="3">
        <v>6927</v>
      </c>
      <c r="B2992" s="3" t="s">
        <v>3230</v>
      </c>
      <c r="C2992" s="3" t="s">
        <v>3227</v>
      </c>
      <c r="D2992" s="3" t="s">
        <v>3018</v>
      </c>
      <c r="G2992" s="18">
        <v>8966</v>
      </c>
      <c r="H2992" s="18" t="s">
        <v>4551</v>
      </c>
    </row>
    <row r="2993" spans="1:8" x14ac:dyDescent="0.2">
      <c r="A2993" s="3">
        <v>6937</v>
      </c>
      <c r="B2993" s="3" t="s">
        <v>3231</v>
      </c>
      <c r="C2993" s="3" t="s">
        <v>3232</v>
      </c>
      <c r="D2993" s="3" t="s">
        <v>3018</v>
      </c>
      <c r="G2993" s="18">
        <v>8967</v>
      </c>
      <c r="H2993" s="18" t="s">
        <v>4551</v>
      </c>
    </row>
    <row r="2994" spans="1:8" x14ac:dyDescent="0.2">
      <c r="A2994" s="3">
        <v>6938</v>
      </c>
      <c r="B2994" s="3" t="s">
        <v>3233</v>
      </c>
      <c r="C2994" s="3" t="s">
        <v>3232</v>
      </c>
      <c r="D2994" s="3" t="s">
        <v>3018</v>
      </c>
      <c r="G2994" s="18">
        <v>9000</v>
      </c>
      <c r="H2994" s="18" t="s">
        <v>4568</v>
      </c>
    </row>
    <row r="2995" spans="1:8" x14ac:dyDescent="0.2">
      <c r="A2995" s="3">
        <v>6938</v>
      </c>
      <c r="B2995" s="3" t="s">
        <v>3234</v>
      </c>
      <c r="C2995" s="3" t="s">
        <v>3232</v>
      </c>
      <c r="D2995" s="3" t="s">
        <v>3018</v>
      </c>
      <c r="G2995" s="18">
        <v>9008</v>
      </c>
      <c r="H2995" s="18" t="s">
        <v>4568</v>
      </c>
    </row>
    <row r="2996" spans="1:8" x14ac:dyDescent="0.2">
      <c r="A2996" s="3">
        <v>6939</v>
      </c>
      <c r="B2996" s="3" t="s">
        <v>3235</v>
      </c>
      <c r="C2996" s="3" t="s">
        <v>3232</v>
      </c>
      <c r="D2996" s="3" t="s">
        <v>3018</v>
      </c>
      <c r="G2996" s="18">
        <v>9010</v>
      </c>
      <c r="H2996" s="18" t="s">
        <v>4568</v>
      </c>
    </row>
    <row r="2997" spans="1:8" x14ac:dyDescent="0.2">
      <c r="A2997" s="3">
        <v>6939</v>
      </c>
      <c r="B2997" s="3" t="s">
        <v>3236</v>
      </c>
      <c r="C2997" s="3" t="s">
        <v>3232</v>
      </c>
      <c r="D2997" s="3" t="s">
        <v>3018</v>
      </c>
      <c r="G2997" s="18">
        <v>9011</v>
      </c>
      <c r="H2997" s="18" t="s">
        <v>4568</v>
      </c>
    </row>
    <row r="2998" spans="1:8" x14ac:dyDescent="0.2">
      <c r="A2998" s="3">
        <v>6802</v>
      </c>
      <c r="B2998" s="3" t="s">
        <v>3237</v>
      </c>
      <c r="C2998" s="3" t="s">
        <v>3238</v>
      </c>
      <c r="D2998" s="3" t="s">
        <v>3018</v>
      </c>
      <c r="G2998" s="18">
        <v>9012</v>
      </c>
      <c r="H2998" s="18" t="s">
        <v>4568</v>
      </c>
    </row>
    <row r="2999" spans="1:8" x14ac:dyDescent="0.2">
      <c r="A2999" s="3">
        <v>6803</v>
      </c>
      <c r="B2999" s="3" t="s">
        <v>3239</v>
      </c>
      <c r="C2999" s="3" t="s">
        <v>3238</v>
      </c>
      <c r="D2999" s="3" t="s">
        <v>3018</v>
      </c>
      <c r="G2999" s="18">
        <v>9014</v>
      </c>
      <c r="H2999" s="18" t="s">
        <v>4568</v>
      </c>
    </row>
    <row r="3000" spans="1:8" x14ac:dyDescent="0.2">
      <c r="A3000" s="3">
        <v>6804</v>
      </c>
      <c r="B3000" s="3" t="s">
        <v>3240</v>
      </c>
      <c r="C3000" s="3" t="s">
        <v>3238</v>
      </c>
      <c r="D3000" s="3" t="s">
        <v>3018</v>
      </c>
      <c r="G3000" s="18">
        <v>9015</v>
      </c>
      <c r="H3000" s="18" t="s">
        <v>4568</v>
      </c>
    </row>
    <row r="3001" spans="1:8" x14ac:dyDescent="0.2">
      <c r="A3001" s="3">
        <v>6806</v>
      </c>
      <c r="B3001" s="3" t="s">
        <v>3241</v>
      </c>
      <c r="C3001" s="3" t="s">
        <v>3238</v>
      </c>
      <c r="D3001" s="3" t="s">
        <v>3018</v>
      </c>
      <c r="G3001" s="18">
        <v>9016</v>
      </c>
      <c r="H3001" s="18" t="s">
        <v>4568</v>
      </c>
    </row>
    <row r="3002" spans="1:8" x14ac:dyDescent="0.2">
      <c r="A3002" s="3">
        <v>6809</v>
      </c>
      <c r="B3002" s="3" t="s">
        <v>3242</v>
      </c>
      <c r="C3002" s="3" t="s">
        <v>3238</v>
      </c>
      <c r="D3002" s="3" t="s">
        <v>3018</v>
      </c>
      <c r="G3002" s="18">
        <v>9030</v>
      </c>
      <c r="H3002" s="18" t="s">
        <v>4568</v>
      </c>
    </row>
    <row r="3003" spans="1:8" x14ac:dyDescent="0.2">
      <c r="A3003" s="3">
        <v>6980</v>
      </c>
      <c r="B3003" s="3" t="s">
        <v>3243</v>
      </c>
      <c r="C3003" s="3" t="s">
        <v>3244</v>
      </c>
      <c r="D3003" s="3" t="s">
        <v>3018</v>
      </c>
      <c r="G3003" s="18">
        <v>9032</v>
      </c>
      <c r="H3003" s="18" t="s">
        <v>4568</v>
      </c>
    </row>
    <row r="3004" spans="1:8" x14ac:dyDescent="0.2">
      <c r="A3004" s="3">
        <v>6988</v>
      </c>
      <c r="B3004" s="3" t="s">
        <v>3245</v>
      </c>
      <c r="C3004" s="3" t="s">
        <v>3244</v>
      </c>
      <c r="D3004" s="3" t="s">
        <v>3018</v>
      </c>
      <c r="G3004" s="18">
        <v>9033</v>
      </c>
      <c r="H3004" s="18" t="s">
        <v>4568</v>
      </c>
    </row>
    <row r="3005" spans="1:8" x14ac:dyDescent="0.2">
      <c r="A3005" s="3">
        <v>6989</v>
      </c>
      <c r="B3005" s="3" t="s">
        <v>3246</v>
      </c>
      <c r="C3005" s="3" t="s">
        <v>3244</v>
      </c>
      <c r="D3005" s="3" t="s">
        <v>3018</v>
      </c>
      <c r="G3005" s="18">
        <v>9034</v>
      </c>
      <c r="H3005" s="18" t="s">
        <v>4568</v>
      </c>
    </row>
    <row r="3006" spans="1:8" x14ac:dyDescent="0.2">
      <c r="A3006" s="3">
        <v>6995</v>
      </c>
      <c r="B3006" s="3" t="s">
        <v>3247</v>
      </c>
      <c r="C3006" s="3" t="s">
        <v>3244</v>
      </c>
      <c r="D3006" s="3" t="s">
        <v>3018</v>
      </c>
      <c r="G3006" s="18">
        <v>9035</v>
      </c>
      <c r="H3006" s="18" t="s">
        <v>4568</v>
      </c>
    </row>
    <row r="3007" spans="1:8" x14ac:dyDescent="0.2">
      <c r="A3007" s="3">
        <v>6997</v>
      </c>
      <c r="B3007" s="3" t="s">
        <v>3248</v>
      </c>
      <c r="C3007" s="3" t="s">
        <v>3244</v>
      </c>
      <c r="D3007" s="3" t="s">
        <v>3018</v>
      </c>
      <c r="G3007" s="18">
        <v>9036</v>
      </c>
      <c r="H3007" s="18" t="s">
        <v>4568</v>
      </c>
    </row>
    <row r="3008" spans="1:8" x14ac:dyDescent="0.2">
      <c r="A3008" s="3">
        <v>6998</v>
      </c>
      <c r="B3008" s="3" t="s">
        <v>3249</v>
      </c>
      <c r="C3008" s="3" t="s">
        <v>3244</v>
      </c>
      <c r="D3008" s="3" t="s">
        <v>3018</v>
      </c>
      <c r="G3008" s="18">
        <v>9037</v>
      </c>
      <c r="H3008" s="18" t="s">
        <v>4568</v>
      </c>
    </row>
    <row r="3009" spans="1:8" x14ac:dyDescent="0.2">
      <c r="A3009" s="3">
        <v>6817</v>
      </c>
      <c r="B3009" s="3" t="s">
        <v>3250</v>
      </c>
      <c r="C3009" s="3" t="s">
        <v>3251</v>
      </c>
      <c r="D3009" s="3" t="s">
        <v>3018</v>
      </c>
      <c r="G3009" s="18">
        <v>9038</v>
      </c>
      <c r="H3009" s="18" t="s">
        <v>4568</v>
      </c>
    </row>
    <row r="3010" spans="1:8" x14ac:dyDescent="0.2">
      <c r="A3010" s="3">
        <v>6818</v>
      </c>
      <c r="B3010" s="3" t="s">
        <v>3252</v>
      </c>
      <c r="C3010" s="3" t="s">
        <v>3251</v>
      </c>
      <c r="D3010" s="3" t="s">
        <v>3018</v>
      </c>
      <c r="G3010" s="18">
        <v>9042</v>
      </c>
      <c r="H3010" s="18" t="s">
        <v>4568</v>
      </c>
    </row>
    <row r="3011" spans="1:8" x14ac:dyDescent="0.2">
      <c r="A3011" s="3">
        <v>6821</v>
      </c>
      <c r="B3011" s="3" t="s">
        <v>3253</v>
      </c>
      <c r="C3011" s="3" t="s">
        <v>3251</v>
      </c>
      <c r="D3011" s="3" t="s">
        <v>3018</v>
      </c>
      <c r="G3011" s="18">
        <v>9043</v>
      </c>
      <c r="H3011" s="18" t="s">
        <v>4568</v>
      </c>
    </row>
    <row r="3012" spans="1:8" x14ac:dyDescent="0.2">
      <c r="A3012" s="3">
        <v>6825</v>
      </c>
      <c r="B3012" s="3" t="s">
        <v>3254</v>
      </c>
      <c r="C3012" s="3" t="s">
        <v>3251</v>
      </c>
      <c r="D3012" s="3" t="s">
        <v>3018</v>
      </c>
      <c r="G3012" s="18">
        <v>9044</v>
      </c>
      <c r="H3012" s="18" t="s">
        <v>4568</v>
      </c>
    </row>
    <row r="3013" spans="1:8" x14ac:dyDescent="0.2">
      <c r="A3013" s="3">
        <v>6828</v>
      </c>
      <c r="B3013" s="3" t="s">
        <v>3255</v>
      </c>
      <c r="C3013" s="3" t="s">
        <v>3255</v>
      </c>
      <c r="D3013" s="3" t="s">
        <v>3018</v>
      </c>
      <c r="G3013" s="18">
        <v>9050</v>
      </c>
      <c r="H3013" s="18" t="s">
        <v>4568</v>
      </c>
    </row>
    <row r="3014" spans="1:8" x14ac:dyDescent="0.2">
      <c r="A3014" s="3">
        <v>6873</v>
      </c>
      <c r="B3014" s="3" t="s">
        <v>3256</v>
      </c>
      <c r="C3014" s="3" t="s">
        <v>3257</v>
      </c>
      <c r="D3014" s="3" t="s">
        <v>3018</v>
      </c>
      <c r="G3014" s="18">
        <v>9052</v>
      </c>
      <c r="H3014" s="18" t="s">
        <v>4568</v>
      </c>
    </row>
    <row r="3015" spans="1:8" x14ac:dyDescent="0.2">
      <c r="A3015" s="3">
        <v>6874</v>
      </c>
      <c r="B3015" s="3" t="s">
        <v>3257</v>
      </c>
      <c r="C3015" s="3" t="s">
        <v>3257</v>
      </c>
      <c r="D3015" s="3" t="s">
        <v>3018</v>
      </c>
      <c r="G3015" s="18">
        <v>9053</v>
      </c>
      <c r="H3015" s="18" t="s">
        <v>4568</v>
      </c>
    </row>
    <row r="3016" spans="1:8" x14ac:dyDescent="0.2">
      <c r="A3016" s="3">
        <v>6875</v>
      </c>
      <c r="B3016" s="3" t="s">
        <v>3258</v>
      </c>
      <c r="C3016" s="3" t="s">
        <v>3257</v>
      </c>
      <c r="D3016" s="3" t="s">
        <v>3018</v>
      </c>
      <c r="G3016" s="18">
        <v>9054</v>
      </c>
      <c r="H3016" s="18" t="s">
        <v>4568</v>
      </c>
    </row>
    <row r="3017" spans="1:8" x14ac:dyDescent="0.2">
      <c r="A3017" s="3">
        <v>6875</v>
      </c>
      <c r="B3017" s="3" t="s">
        <v>3259</v>
      </c>
      <c r="C3017" s="3" t="s">
        <v>3257</v>
      </c>
      <c r="D3017" s="3" t="s">
        <v>3018</v>
      </c>
      <c r="G3017" s="18">
        <v>9055</v>
      </c>
      <c r="H3017" s="18" t="s">
        <v>4568</v>
      </c>
    </row>
    <row r="3018" spans="1:8" x14ac:dyDescent="0.2">
      <c r="A3018" s="3">
        <v>6875</v>
      </c>
      <c r="B3018" s="3" t="s">
        <v>3260</v>
      </c>
      <c r="C3018" s="3" t="s">
        <v>3257</v>
      </c>
      <c r="D3018" s="3" t="s">
        <v>3018</v>
      </c>
      <c r="G3018" s="18">
        <v>9056</v>
      </c>
      <c r="H3018" s="18" t="s">
        <v>4568</v>
      </c>
    </row>
    <row r="3019" spans="1:8" x14ac:dyDescent="0.2">
      <c r="A3019" s="3">
        <v>6830</v>
      </c>
      <c r="B3019" s="3" t="s">
        <v>3261</v>
      </c>
      <c r="C3019" s="3" t="s">
        <v>3261</v>
      </c>
      <c r="D3019" s="3" t="s">
        <v>3018</v>
      </c>
      <c r="G3019" s="18">
        <v>9057</v>
      </c>
      <c r="H3019" s="18" t="s">
        <v>4568</v>
      </c>
    </row>
    <row r="3020" spans="1:8" x14ac:dyDescent="0.2">
      <c r="A3020" s="3">
        <v>6832</v>
      </c>
      <c r="B3020" s="3" t="s">
        <v>3262</v>
      </c>
      <c r="C3020" s="3" t="s">
        <v>3261</v>
      </c>
      <c r="D3020" s="3" t="s">
        <v>3018</v>
      </c>
      <c r="G3020" s="18">
        <v>9058</v>
      </c>
      <c r="H3020" s="18" t="s">
        <v>4568</v>
      </c>
    </row>
    <row r="3021" spans="1:8" x14ac:dyDescent="0.2">
      <c r="A3021" s="3">
        <v>6832</v>
      </c>
      <c r="B3021" s="3" t="s">
        <v>3263</v>
      </c>
      <c r="C3021" s="3" t="s">
        <v>3261</v>
      </c>
      <c r="D3021" s="3" t="s">
        <v>3018</v>
      </c>
      <c r="G3021" s="18">
        <v>9062</v>
      </c>
      <c r="H3021" s="18" t="s">
        <v>4568</v>
      </c>
    </row>
    <row r="3022" spans="1:8" x14ac:dyDescent="0.2">
      <c r="A3022" s="3">
        <v>6877</v>
      </c>
      <c r="B3022" s="3" t="s">
        <v>3264</v>
      </c>
      <c r="C3022" s="3" t="s">
        <v>3264</v>
      </c>
      <c r="D3022" s="3" t="s">
        <v>3018</v>
      </c>
      <c r="G3022" s="18">
        <v>9063</v>
      </c>
      <c r="H3022" s="18" t="s">
        <v>4568</v>
      </c>
    </row>
    <row r="3023" spans="1:8" x14ac:dyDescent="0.2">
      <c r="A3023" s="3">
        <v>6825</v>
      </c>
      <c r="B3023" s="3" t="s">
        <v>3254</v>
      </c>
      <c r="C3023" s="3" t="s">
        <v>3265</v>
      </c>
      <c r="D3023" s="3" t="s">
        <v>3018</v>
      </c>
      <c r="G3023" s="18">
        <v>9064</v>
      </c>
      <c r="H3023" s="18" t="s">
        <v>4568</v>
      </c>
    </row>
    <row r="3024" spans="1:8" x14ac:dyDescent="0.2">
      <c r="A3024" s="3">
        <v>6850</v>
      </c>
      <c r="B3024" s="3" t="s">
        <v>3265</v>
      </c>
      <c r="C3024" s="3" t="s">
        <v>3265</v>
      </c>
      <c r="D3024" s="3" t="s">
        <v>3018</v>
      </c>
      <c r="G3024" s="18">
        <v>9100</v>
      </c>
      <c r="H3024" s="18" t="s">
        <v>4568</v>
      </c>
    </row>
    <row r="3025" spans="1:8" x14ac:dyDescent="0.2">
      <c r="A3025" s="3">
        <v>6852</v>
      </c>
      <c r="B3025" s="3" t="s">
        <v>3266</v>
      </c>
      <c r="C3025" s="3" t="s">
        <v>3265</v>
      </c>
      <c r="D3025" s="3" t="s">
        <v>3018</v>
      </c>
      <c r="G3025" s="18">
        <v>9103</v>
      </c>
      <c r="H3025" s="18" t="s">
        <v>4568</v>
      </c>
    </row>
    <row r="3026" spans="1:8" x14ac:dyDescent="0.2">
      <c r="A3026" s="3">
        <v>6853</v>
      </c>
      <c r="B3026" s="3" t="s">
        <v>3267</v>
      </c>
      <c r="C3026" s="3" t="s">
        <v>3265</v>
      </c>
      <c r="D3026" s="3" t="s">
        <v>3018</v>
      </c>
      <c r="G3026" s="18">
        <v>9104</v>
      </c>
      <c r="H3026" s="18" t="s">
        <v>4568</v>
      </c>
    </row>
    <row r="3027" spans="1:8" x14ac:dyDescent="0.2">
      <c r="A3027" s="3">
        <v>6862</v>
      </c>
      <c r="B3027" s="3" t="s">
        <v>3268</v>
      </c>
      <c r="C3027" s="3" t="s">
        <v>3265</v>
      </c>
      <c r="D3027" s="3" t="s">
        <v>3018</v>
      </c>
      <c r="G3027" s="18">
        <v>9105</v>
      </c>
      <c r="H3027" s="18" t="s">
        <v>4568</v>
      </c>
    </row>
    <row r="3028" spans="1:8" x14ac:dyDescent="0.2">
      <c r="A3028" s="3">
        <v>6863</v>
      </c>
      <c r="B3028" s="3" t="s">
        <v>3269</v>
      </c>
      <c r="C3028" s="3" t="s">
        <v>3265</v>
      </c>
      <c r="D3028" s="3" t="s">
        <v>3018</v>
      </c>
      <c r="G3028" s="18">
        <v>9107</v>
      </c>
      <c r="H3028" s="18" t="s">
        <v>4568</v>
      </c>
    </row>
    <row r="3029" spans="1:8" x14ac:dyDescent="0.2">
      <c r="A3029" s="3">
        <v>6864</v>
      </c>
      <c r="B3029" s="3" t="s">
        <v>3270</v>
      </c>
      <c r="C3029" s="3" t="s">
        <v>3265</v>
      </c>
      <c r="D3029" s="3" t="s">
        <v>3018</v>
      </c>
      <c r="G3029" s="18">
        <v>9108</v>
      </c>
      <c r="H3029" s="18" t="s">
        <v>4568</v>
      </c>
    </row>
    <row r="3030" spans="1:8" x14ac:dyDescent="0.2">
      <c r="A3030" s="3">
        <v>6865</v>
      </c>
      <c r="B3030" s="3" t="s">
        <v>3271</v>
      </c>
      <c r="C3030" s="3" t="s">
        <v>3265</v>
      </c>
      <c r="D3030" s="3" t="s">
        <v>3018</v>
      </c>
      <c r="G3030" s="18">
        <v>9112</v>
      </c>
      <c r="H3030" s="18" t="s">
        <v>4568</v>
      </c>
    </row>
    <row r="3031" spans="1:8" x14ac:dyDescent="0.2">
      <c r="A3031" s="3">
        <v>6866</v>
      </c>
      <c r="B3031" s="3" t="s">
        <v>3272</v>
      </c>
      <c r="C3031" s="3" t="s">
        <v>3265</v>
      </c>
      <c r="D3031" s="3" t="s">
        <v>3018</v>
      </c>
      <c r="G3031" s="18">
        <v>9113</v>
      </c>
      <c r="H3031" s="18" t="s">
        <v>4568</v>
      </c>
    </row>
    <row r="3032" spans="1:8" x14ac:dyDescent="0.2">
      <c r="A3032" s="3">
        <v>6872</v>
      </c>
      <c r="B3032" s="3" t="s">
        <v>3273</v>
      </c>
      <c r="C3032" s="3" t="s">
        <v>3265</v>
      </c>
      <c r="D3032" s="3" t="s">
        <v>3018</v>
      </c>
      <c r="G3032" s="18">
        <v>9114</v>
      </c>
      <c r="H3032" s="18" t="s">
        <v>4568</v>
      </c>
    </row>
    <row r="3033" spans="1:8" x14ac:dyDescent="0.2">
      <c r="A3033" s="3">
        <v>6872</v>
      </c>
      <c r="B3033" s="3" t="s">
        <v>3274</v>
      </c>
      <c r="C3033" s="3" t="s">
        <v>3265</v>
      </c>
      <c r="D3033" s="3" t="s">
        <v>3018</v>
      </c>
      <c r="G3033" s="18">
        <v>9115</v>
      </c>
      <c r="H3033" s="18" t="s">
        <v>4568</v>
      </c>
    </row>
    <row r="3034" spans="1:8" x14ac:dyDescent="0.2">
      <c r="A3034" s="3">
        <v>6834</v>
      </c>
      <c r="B3034" s="3" t="s">
        <v>3275</v>
      </c>
      <c r="C3034" s="3" t="s">
        <v>3275</v>
      </c>
      <c r="D3034" s="3" t="s">
        <v>3018</v>
      </c>
      <c r="G3034" s="18">
        <v>9116</v>
      </c>
      <c r="H3034" s="18" t="s">
        <v>4568</v>
      </c>
    </row>
    <row r="3035" spans="1:8" x14ac:dyDescent="0.2">
      <c r="A3035" s="3">
        <v>6883</v>
      </c>
      <c r="B3035" s="3" t="s">
        <v>3276</v>
      </c>
      <c r="C3035" s="3" t="s">
        <v>3276</v>
      </c>
      <c r="D3035" s="3" t="s">
        <v>3018</v>
      </c>
      <c r="G3035" s="18">
        <v>9122</v>
      </c>
      <c r="H3035" s="18" t="s">
        <v>4568</v>
      </c>
    </row>
    <row r="3036" spans="1:8" x14ac:dyDescent="0.2">
      <c r="A3036" s="3">
        <v>6826</v>
      </c>
      <c r="B3036" s="3" t="s">
        <v>3277</v>
      </c>
      <c r="C3036" s="3" t="s">
        <v>3277</v>
      </c>
      <c r="D3036" s="3" t="s">
        <v>3018</v>
      </c>
      <c r="G3036" s="18">
        <v>9123</v>
      </c>
      <c r="H3036" s="18" t="s">
        <v>4568</v>
      </c>
    </row>
    <row r="3037" spans="1:8" x14ac:dyDescent="0.2">
      <c r="A3037" s="3">
        <v>6854</v>
      </c>
      <c r="B3037" s="3" t="s">
        <v>3278</v>
      </c>
      <c r="C3037" s="3" t="s">
        <v>3279</v>
      </c>
      <c r="D3037" s="3" t="s">
        <v>3018</v>
      </c>
      <c r="G3037" s="18">
        <v>9125</v>
      </c>
      <c r="H3037" s="18" t="s">
        <v>4568</v>
      </c>
    </row>
    <row r="3038" spans="1:8" x14ac:dyDescent="0.2">
      <c r="A3038" s="3">
        <v>6855</v>
      </c>
      <c r="B3038" s="3" t="s">
        <v>3279</v>
      </c>
      <c r="C3038" s="3" t="s">
        <v>3279</v>
      </c>
      <c r="D3038" s="3" t="s">
        <v>3018</v>
      </c>
      <c r="G3038" s="18">
        <v>9126</v>
      </c>
      <c r="H3038" s="18" t="s">
        <v>4568</v>
      </c>
    </row>
    <row r="3039" spans="1:8" x14ac:dyDescent="0.2">
      <c r="A3039" s="3">
        <v>6833</v>
      </c>
      <c r="B3039" s="3" t="s">
        <v>3280</v>
      </c>
      <c r="C3039" s="3" t="s">
        <v>3280</v>
      </c>
      <c r="D3039" s="3" t="s">
        <v>3018</v>
      </c>
      <c r="G3039" s="18">
        <v>9127</v>
      </c>
      <c r="H3039" s="18" t="s">
        <v>4568</v>
      </c>
    </row>
    <row r="3040" spans="1:8" x14ac:dyDescent="0.2">
      <c r="A3040" s="3">
        <v>6835</v>
      </c>
      <c r="B3040" s="3" t="s">
        <v>3281</v>
      </c>
      <c r="C3040" s="3" t="s">
        <v>3282</v>
      </c>
      <c r="D3040" s="3" t="s">
        <v>3018</v>
      </c>
      <c r="G3040" s="18">
        <v>9200</v>
      </c>
      <c r="H3040" s="18" t="s">
        <v>4568</v>
      </c>
    </row>
    <row r="3041" spans="1:8" x14ac:dyDescent="0.2">
      <c r="A3041" s="3">
        <v>6837</v>
      </c>
      <c r="B3041" s="3" t="s">
        <v>3283</v>
      </c>
      <c r="C3041" s="3" t="s">
        <v>3282</v>
      </c>
      <c r="D3041" s="3" t="s">
        <v>3018</v>
      </c>
      <c r="G3041" s="18">
        <v>9203</v>
      </c>
      <c r="H3041" s="18" t="s">
        <v>4567</v>
      </c>
    </row>
    <row r="3042" spans="1:8" x14ac:dyDescent="0.2">
      <c r="A3042" s="3">
        <v>6837</v>
      </c>
      <c r="B3042" s="3" t="s">
        <v>3284</v>
      </c>
      <c r="C3042" s="3" t="s">
        <v>3282</v>
      </c>
      <c r="D3042" s="3" t="s">
        <v>3018</v>
      </c>
      <c r="G3042" s="18">
        <v>9204</v>
      </c>
      <c r="H3042" s="18" t="s">
        <v>4568</v>
      </c>
    </row>
    <row r="3043" spans="1:8" x14ac:dyDescent="0.2">
      <c r="A3043" s="3">
        <v>6838</v>
      </c>
      <c r="B3043" s="3" t="s">
        <v>3285</v>
      </c>
      <c r="C3043" s="3" t="s">
        <v>3282</v>
      </c>
      <c r="D3043" s="3" t="s">
        <v>3018</v>
      </c>
      <c r="G3043" s="18">
        <v>9205</v>
      </c>
      <c r="H3043" s="18" t="s">
        <v>4567</v>
      </c>
    </row>
    <row r="3044" spans="1:8" x14ac:dyDescent="0.2">
      <c r="A3044" s="3">
        <v>6838</v>
      </c>
      <c r="B3044" s="3" t="s">
        <v>3286</v>
      </c>
      <c r="C3044" s="3" t="s">
        <v>3282</v>
      </c>
      <c r="D3044" s="3" t="s">
        <v>3018</v>
      </c>
      <c r="G3044" s="18">
        <v>9212</v>
      </c>
      <c r="H3044" s="18" t="s">
        <v>4568</v>
      </c>
    </row>
    <row r="3045" spans="1:8" x14ac:dyDescent="0.2">
      <c r="A3045" s="3">
        <v>6839</v>
      </c>
      <c r="B3045" s="3" t="s">
        <v>3287</v>
      </c>
      <c r="C3045" s="3" t="s">
        <v>3282</v>
      </c>
      <c r="D3045" s="3" t="s">
        <v>3018</v>
      </c>
      <c r="G3045" s="18">
        <v>9213</v>
      </c>
      <c r="H3045" s="18" t="s">
        <v>4567</v>
      </c>
    </row>
    <row r="3046" spans="1:8" x14ac:dyDescent="0.2">
      <c r="A3046" s="3">
        <v>6710</v>
      </c>
      <c r="B3046" s="3" t="s">
        <v>3288</v>
      </c>
      <c r="C3046" s="3" t="s">
        <v>3288</v>
      </c>
      <c r="D3046" s="3" t="s">
        <v>3018</v>
      </c>
      <c r="G3046" s="18">
        <v>9214</v>
      </c>
      <c r="H3046" s="18" t="s">
        <v>4567</v>
      </c>
    </row>
    <row r="3047" spans="1:8" x14ac:dyDescent="0.2">
      <c r="A3047" s="3">
        <v>6526</v>
      </c>
      <c r="B3047" s="3" t="s">
        <v>3289</v>
      </c>
      <c r="C3047" s="3" t="s">
        <v>3290</v>
      </c>
      <c r="D3047" s="3" t="s">
        <v>3018</v>
      </c>
      <c r="G3047" s="18">
        <v>9215</v>
      </c>
      <c r="H3047" s="18" t="s">
        <v>4567</v>
      </c>
    </row>
    <row r="3048" spans="1:8" x14ac:dyDescent="0.2">
      <c r="A3048" s="3">
        <v>6527</v>
      </c>
      <c r="B3048" s="3" t="s">
        <v>3291</v>
      </c>
      <c r="C3048" s="3" t="s">
        <v>3290</v>
      </c>
      <c r="D3048" s="3" t="s">
        <v>3018</v>
      </c>
      <c r="G3048" s="18">
        <v>9216</v>
      </c>
      <c r="H3048" s="18" t="s">
        <v>4567</v>
      </c>
    </row>
    <row r="3049" spans="1:8" x14ac:dyDescent="0.2">
      <c r="A3049" s="3">
        <v>6703</v>
      </c>
      <c r="B3049" s="3" t="s">
        <v>3292</v>
      </c>
      <c r="C3049" s="3" t="s">
        <v>3290</v>
      </c>
      <c r="D3049" s="3" t="s">
        <v>3018</v>
      </c>
      <c r="G3049" s="18">
        <v>9217</v>
      </c>
      <c r="H3049" s="18" t="s">
        <v>4567</v>
      </c>
    </row>
    <row r="3050" spans="1:8" x14ac:dyDescent="0.2">
      <c r="A3050" s="3">
        <v>6705</v>
      </c>
      <c r="B3050" s="3" t="s">
        <v>3293</v>
      </c>
      <c r="C3050" s="3" t="s">
        <v>3290</v>
      </c>
      <c r="D3050" s="3" t="s">
        <v>3018</v>
      </c>
      <c r="G3050" s="18">
        <v>9220</v>
      </c>
      <c r="H3050" s="18" t="s">
        <v>4567</v>
      </c>
    </row>
    <row r="3051" spans="1:8" x14ac:dyDescent="0.2">
      <c r="A3051" s="3">
        <v>6707</v>
      </c>
      <c r="B3051" s="3" t="s">
        <v>3294</v>
      </c>
      <c r="C3051" s="3" t="s">
        <v>3290</v>
      </c>
      <c r="D3051" s="3" t="s">
        <v>3018</v>
      </c>
      <c r="G3051" s="18">
        <v>9223</v>
      </c>
      <c r="H3051" s="18" t="s">
        <v>4567</v>
      </c>
    </row>
    <row r="3052" spans="1:8" x14ac:dyDescent="0.2">
      <c r="A3052" s="3">
        <v>6685</v>
      </c>
      <c r="B3052" s="3" t="s">
        <v>3295</v>
      </c>
      <c r="C3052" s="3" t="s">
        <v>3295</v>
      </c>
      <c r="D3052" s="3" t="s">
        <v>3018</v>
      </c>
      <c r="G3052" s="18">
        <v>9225</v>
      </c>
      <c r="H3052" s="18" t="s">
        <v>4567</v>
      </c>
    </row>
    <row r="3053" spans="1:8" x14ac:dyDescent="0.2">
      <c r="A3053" s="3">
        <v>6683</v>
      </c>
      <c r="B3053" s="3" t="s">
        <v>3296</v>
      </c>
      <c r="C3053" s="3" t="s">
        <v>3297</v>
      </c>
      <c r="D3053" s="3" t="s">
        <v>3018</v>
      </c>
      <c r="G3053" s="18">
        <v>9230</v>
      </c>
      <c r="H3053" s="18" t="s">
        <v>4567</v>
      </c>
    </row>
    <row r="3054" spans="1:8" x14ac:dyDescent="0.2">
      <c r="A3054" s="3">
        <v>6684</v>
      </c>
      <c r="B3054" s="3" t="s">
        <v>3297</v>
      </c>
      <c r="C3054" s="3" t="s">
        <v>3297</v>
      </c>
      <c r="D3054" s="3" t="s">
        <v>3018</v>
      </c>
      <c r="G3054" s="18">
        <v>9231</v>
      </c>
      <c r="H3054" s="18" t="s">
        <v>4568</v>
      </c>
    </row>
    <row r="3055" spans="1:8" x14ac:dyDescent="0.2">
      <c r="A3055" s="3">
        <v>6684</v>
      </c>
      <c r="B3055" s="3" t="s">
        <v>3298</v>
      </c>
      <c r="C3055" s="3" t="s">
        <v>3297</v>
      </c>
      <c r="D3055" s="3" t="s">
        <v>3018</v>
      </c>
      <c r="G3055" s="18">
        <v>9240</v>
      </c>
      <c r="H3055" s="18" t="s">
        <v>4567</v>
      </c>
    </row>
    <row r="3056" spans="1:8" x14ac:dyDescent="0.2">
      <c r="A3056" s="3">
        <v>6683</v>
      </c>
      <c r="B3056" s="3" t="s">
        <v>3299</v>
      </c>
      <c r="C3056" s="3" t="s">
        <v>3299</v>
      </c>
      <c r="D3056" s="3" t="s">
        <v>3018</v>
      </c>
      <c r="G3056" s="18">
        <v>9242</v>
      </c>
      <c r="H3056" s="18" t="s">
        <v>4567</v>
      </c>
    </row>
    <row r="3057" spans="1:8" x14ac:dyDescent="0.2">
      <c r="A3057" s="3">
        <v>6675</v>
      </c>
      <c r="B3057" s="3" t="s">
        <v>3300</v>
      </c>
      <c r="C3057" s="3" t="s">
        <v>3300</v>
      </c>
      <c r="D3057" s="3" t="s">
        <v>3018</v>
      </c>
      <c r="G3057" s="18">
        <v>9243</v>
      </c>
      <c r="H3057" s="18" t="s">
        <v>4567</v>
      </c>
    </row>
    <row r="3058" spans="1:8" x14ac:dyDescent="0.2">
      <c r="A3058" s="3">
        <v>6676</v>
      </c>
      <c r="B3058" s="3" t="s">
        <v>3301</v>
      </c>
      <c r="C3058" s="3" t="s">
        <v>3300</v>
      </c>
      <c r="D3058" s="3" t="s">
        <v>3018</v>
      </c>
      <c r="G3058" s="18">
        <v>9244</v>
      </c>
      <c r="H3058" s="18" t="s">
        <v>4567</v>
      </c>
    </row>
    <row r="3059" spans="1:8" x14ac:dyDescent="0.2">
      <c r="A3059" s="3">
        <v>6690</v>
      </c>
      <c r="B3059" s="3" t="s">
        <v>3302</v>
      </c>
      <c r="C3059" s="3" t="s">
        <v>3300</v>
      </c>
      <c r="D3059" s="3" t="s">
        <v>3018</v>
      </c>
      <c r="G3059" s="18">
        <v>9245</v>
      </c>
      <c r="H3059" s="18" t="s">
        <v>4567</v>
      </c>
    </row>
    <row r="3060" spans="1:8" x14ac:dyDescent="0.2">
      <c r="A3060" s="3">
        <v>6690</v>
      </c>
      <c r="B3060" s="3" t="s">
        <v>3303</v>
      </c>
      <c r="C3060" s="3" t="s">
        <v>3300</v>
      </c>
      <c r="D3060" s="3" t="s">
        <v>3018</v>
      </c>
      <c r="G3060" s="18">
        <v>9246</v>
      </c>
      <c r="H3060" s="18" t="s">
        <v>4567</v>
      </c>
    </row>
    <row r="3061" spans="1:8" x14ac:dyDescent="0.2">
      <c r="A3061" s="3">
        <v>6682</v>
      </c>
      <c r="B3061" s="3" t="s">
        <v>3304</v>
      </c>
      <c r="C3061" s="3" t="s">
        <v>3304</v>
      </c>
      <c r="D3061" s="3" t="s">
        <v>3018</v>
      </c>
      <c r="G3061" s="18">
        <v>9247</v>
      </c>
      <c r="H3061" s="18" t="s">
        <v>4567</v>
      </c>
    </row>
    <row r="3062" spans="1:8" x14ac:dyDescent="0.2">
      <c r="A3062" s="3">
        <v>6673</v>
      </c>
      <c r="B3062" s="3" t="s">
        <v>3305</v>
      </c>
      <c r="C3062" s="3" t="s">
        <v>3305</v>
      </c>
      <c r="D3062" s="3" t="s">
        <v>3018</v>
      </c>
      <c r="G3062" s="18">
        <v>9248</v>
      </c>
      <c r="H3062" s="18" t="s">
        <v>4567</v>
      </c>
    </row>
    <row r="3063" spans="1:8" x14ac:dyDescent="0.2">
      <c r="A3063" s="3">
        <v>6674</v>
      </c>
      <c r="B3063" s="3" t="s">
        <v>3306</v>
      </c>
      <c r="C3063" s="3" t="s">
        <v>3305</v>
      </c>
      <c r="D3063" s="3" t="s">
        <v>3018</v>
      </c>
      <c r="G3063" s="18">
        <v>9249</v>
      </c>
      <c r="H3063" s="18" t="s">
        <v>4567</v>
      </c>
    </row>
    <row r="3064" spans="1:8" x14ac:dyDescent="0.2">
      <c r="A3064" s="3">
        <v>6674</v>
      </c>
      <c r="B3064" s="3" t="s">
        <v>3307</v>
      </c>
      <c r="C3064" s="3" t="s">
        <v>3305</v>
      </c>
      <c r="D3064" s="3" t="s">
        <v>3018</v>
      </c>
      <c r="G3064" s="18">
        <v>9300</v>
      </c>
      <c r="H3064" s="18" t="s">
        <v>4568</v>
      </c>
    </row>
    <row r="3065" spans="1:8" x14ac:dyDescent="0.2">
      <c r="A3065" s="3">
        <v>6677</v>
      </c>
      <c r="B3065" s="3" t="s">
        <v>3308</v>
      </c>
      <c r="C3065" s="3" t="s">
        <v>3305</v>
      </c>
      <c r="D3065" s="3" t="s">
        <v>3018</v>
      </c>
      <c r="G3065" s="18">
        <v>9304</v>
      </c>
      <c r="H3065" s="18" t="s">
        <v>4568</v>
      </c>
    </row>
    <row r="3066" spans="1:8" x14ac:dyDescent="0.2">
      <c r="A3066" s="3">
        <v>6677</v>
      </c>
      <c r="B3066" s="3" t="s">
        <v>3309</v>
      </c>
      <c r="C3066" s="3" t="s">
        <v>3305</v>
      </c>
      <c r="D3066" s="3" t="s">
        <v>3018</v>
      </c>
      <c r="G3066" s="18">
        <v>9305</v>
      </c>
      <c r="H3066" s="18" t="s">
        <v>4568</v>
      </c>
    </row>
    <row r="3067" spans="1:8" x14ac:dyDescent="0.2">
      <c r="A3067" s="3">
        <v>6678</v>
      </c>
      <c r="B3067" s="3" t="s">
        <v>3310</v>
      </c>
      <c r="C3067" s="3" t="s">
        <v>3305</v>
      </c>
      <c r="D3067" s="3" t="s">
        <v>3018</v>
      </c>
      <c r="G3067" s="18">
        <v>9306</v>
      </c>
      <c r="H3067" s="18" t="s">
        <v>4568</v>
      </c>
    </row>
    <row r="3068" spans="1:8" x14ac:dyDescent="0.2">
      <c r="A3068" s="3">
        <v>6678</v>
      </c>
      <c r="B3068" s="3" t="s">
        <v>3311</v>
      </c>
      <c r="C3068" s="3" t="s">
        <v>3305</v>
      </c>
      <c r="D3068" s="3" t="s">
        <v>3018</v>
      </c>
      <c r="G3068" s="18">
        <v>9308</v>
      </c>
      <c r="H3068" s="18" t="s">
        <v>4567</v>
      </c>
    </row>
    <row r="3069" spans="1:8" x14ac:dyDescent="0.2">
      <c r="A3069" s="3">
        <v>6678</v>
      </c>
      <c r="B3069" s="3" t="s">
        <v>3312</v>
      </c>
      <c r="C3069" s="3" t="s">
        <v>3305</v>
      </c>
      <c r="D3069" s="3" t="s">
        <v>3018</v>
      </c>
      <c r="G3069" s="18">
        <v>9312</v>
      </c>
      <c r="H3069" s="18" t="s">
        <v>4567</v>
      </c>
    </row>
    <row r="3070" spans="1:8" x14ac:dyDescent="0.2">
      <c r="A3070" s="3">
        <v>6692</v>
      </c>
      <c r="B3070" s="3" t="s">
        <v>3313</v>
      </c>
      <c r="C3070" s="3" t="s">
        <v>3314</v>
      </c>
      <c r="D3070" s="3" t="s">
        <v>3018</v>
      </c>
      <c r="G3070" s="18">
        <v>9313</v>
      </c>
      <c r="H3070" s="18" t="s">
        <v>4567</v>
      </c>
    </row>
    <row r="3071" spans="1:8" x14ac:dyDescent="0.2">
      <c r="A3071" s="3">
        <v>6692</v>
      </c>
      <c r="B3071" s="3" t="s">
        <v>3315</v>
      </c>
      <c r="C3071" s="3" t="s">
        <v>3314</v>
      </c>
      <c r="D3071" s="3" t="s">
        <v>3018</v>
      </c>
      <c r="G3071" s="18">
        <v>9314</v>
      </c>
      <c r="H3071" s="18" t="s">
        <v>4567</v>
      </c>
    </row>
    <row r="3072" spans="1:8" x14ac:dyDescent="0.2">
      <c r="A3072" s="3">
        <v>6693</v>
      </c>
      <c r="B3072" s="3" t="s">
        <v>3316</v>
      </c>
      <c r="C3072" s="3" t="s">
        <v>3314</v>
      </c>
      <c r="D3072" s="3" t="s">
        <v>3018</v>
      </c>
      <c r="G3072" s="18">
        <v>9315</v>
      </c>
      <c r="H3072" s="18" t="s">
        <v>4567</v>
      </c>
    </row>
    <row r="3073" spans="1:8" x14ac:dyDescent="0.2">
      <c r="A3073" s="3">
        <v>6694</v>
      </c>
      <c r="B3073" s="3" t="s">
        <v>3317</v>
      </c>
      <c r="C3073" s="3" t="s">
        <v>3314</v>
      </c>
      <c r="D3073" s="3" t="s">
        <v>3018</v>
      </c>
      <c r="G3073" s="18">
        <v>9320</v>
      </c>
      <c r="H3073" s="18" t="s">
        <v>4567</v>
      </c>
    </row>
    <row r="3074" spans="1:8" x14ac:dyDescent="0.2">
      <c r="A3074" s="3">
        <v>6695</v>
      </c>
      <c r="B3074" s="3" t="s">
        <v>3318</v>
      </c>
      <c r="C3074" s="3" t="s">
        <v>3314</v>
      </c>
      <c r="D3074" s="3" t="s">
        <v>3018</v>
      </c>
      <c r="G3074" s="18">
        <v>9322</v>
      </c>
      <c r="H3074" s="18" t="s">
        <v>4567</v>
      </c>
    </row>
    <row r="3075" spans="1:8" x14ac:dyDescent="0.2">
      <c r="A3075" s="3">
        <v>6695</v>
      </c>
      <c r="B3075" s="3" t="s">
        <v>3319</v>
      </c>
      <c r="C3075" s="3" t="s">
        <v>3314</v>
      </c>
      <c r="D3075" s="3" t="s">
        <v>3018</v>
      </c>
      <c r="G3075" s="18">
        <v>9323</v>
      </c>
      <c r="H3075" s="18" t="s">
        <v>4568</v>
      </c>
    </row>
    <row r="3076" spans="1:8" x14ac:dyDescent="0.2">
      <c r="A3076" s="3">
        <v>6696</v>
      </c>
      <c r="B3076" s="3" t="s">
        <v>3320</v>
      </c>
      <c r="C3076" s="3" t="s">
        <v>3314</v>
      </c>
      <c r="D3076" s="3" t="s">
        <v>3018</v>
      </c>
      <c r="G3076" s="18">
        <v>9325</v>
      </c>
      <c r="H3076" s="18" t="s">
        <v>4567</v>
      </c>
    </row>
    <row r="3077" spans="1:8" x14ac:dyDescent="0.2">
      <c r="A3077" s="3">
        <v>6670</v>
      </c>
      <c r="B3077" s="3" t="s">
        <v>3321</v>
      </c>
      <c r="C3077" s="3" t="s">
        <v>3322</v>
      </c>
      <c r="D3077" s="3" t="s">
        <v>3018</v>
      </c>
      <c r="G3077" s="18">
        <v>9326</v>
      </c>
      <c r="H3077" s="18" t="s">
        <v>4568</v>
      </c>
    </row>
    <row r="3078" spans="1:8" x14ac:dyDescent="0.2">
      <c r="A3078" s="3">
        <v>6672</v>
      </c>
      <c r="B3078" s="3" t="s">
        <v>3323</v>
      </c>
      <c r="C3078" s="3" t="s">
        <v>3322</v>
      </c>
      <c r="D3078" s="3" t="s">
        <v>3018</v>
      </c>
      <c r="G3078" s="18">
        <v>9327</v>
      </c>
      <c r="H3078" s="18" t="s">
        <v>4568</v>
      </c>
    </row>
    <row r="3079" spans="1:8" x14ac:dyDescent="0.2">
      <c r="A3079" s="3">
        <v>6809</v>
      </c>
      <c r="B3079" s="3" t="s">
        <v>3242</v>
      </c>
      <c r="C3079" s="3" t="s">
        <v>3324</v>
      </c>
      <c r="D3079" s="3" t="s">
        <v>3018</v>
      </c>
      <c r="G3079" s="18">
        <v>9400</v>
      </c>
      <c r="H3079" s="18" t="s">
        <v>4568</v>
      </c>
    </row>
    <row r="3080" spans="1:8" x14ac:dyDescent="0.2">
      <c r="A3080" s="3">
        <v>6652</v>
      </c>
      <c r="B3080" s="3" t="s">
        <v>3325</v>
      </c>
      <c r="C3080" s="3" t="s">
        <v>3326</v>
      </c>
      <c r="D3080" s="3" t="s">
        <v>3018</v>
      </c>
      <c r="G3080" s="18">
        <v>9402</v>
      </c>
      <c r="H3080" s="18" t="s">
        <v>4568</v>
      </c>
    </row>
    <row r="3081" spans="1:8" x14ac:dyDescent="0.2">
      <c r="A3081" s="3">
        <v>6653</v>
      </c>
      <c r="B3081" s="3" t="s">
        <v>3327</v>
      </c>
      <c r="C3081" s="3" t="s">
        <v>3326</v>
      </c>
      <c r="D3081" s="3" t="s">
        <v>3018</v>
      </c>
      <c r="G3081" s="18">
        <v>9403</v>
      </c>
      <c r="H3081" s="18" t="s">
        <v>4568</v>
      </c>
    </row>
    <row r="3082" spans="1:8" x14ac:dyDescent="0.2">
      <c r="A3082" s="3">
        <v>6654</v>
      </c>
      <c r="B3082" s="3" t="s">
        <v>3328</v>
      </c>
      <c r="C3082" s="3" t="s">
        <v>3326</v>
      </c>
      <c r="D3082" s="3" t="s">
        <v>3018</v>
      </c>
      <c r="G3082" s="18">
        <v>9404</v>
      </c>
      <c r="H3082" s="18" t="s">
        <v>4568</v>
      </c>
    </row>
    <row r="3083" spans="1:8" x14ac:dyDescent="0.2">
      <c r="A3083" s="3">
        <v>6655</v>
      </c>
      <c r="B3083" s="3" t="s">
        <v>3329</v>
      </c>
      <c r="C3083" s="3" t="s">
        <v>3330</v>
      </c>
      <c r="D3083" s="3" t="s">
        <v>3018</v>
      </c>
      <c r="G3083" s="18">
        <v>9405</v>
      </c>
      <c r="H3083" s="18" t="s">
        <v>4568</v>
      </c>
    </row>
    <row r="3084" spans="1:8" x14ac:dyDescent="0.2">
      <c r="A3084" s="3">
        <v>6655</v>
      </c>
      <c r="B3084" s="3" t="s">
        <v>3331</v>
      </c>
      <c r="C3084" s="3" t="s">
        <v>3330</v>
      </c>
      <c r="D3084" s="3" t="s">
        <v>3018</v>
      </c>
      <c r="G3084" s="18">
        <v>9410</v>
      </c>
      <c r="H3084" s="18" t="s">
        <v>4568</v>
      </c>
    </row>
    <row r="3085" spans="1:8" x14ac:dyDescent="0.2">
      <c r="A3085" s="3">
        <v>6655</v>
      </c>
      <c r="B3085" s="3" t="s">
        <v>3332</v>
      </c>
      <c r="C3085" s="3" t="s">
        <v>3330</v>
      </c>
      <c r="D3085" s="3" t="s">
        <v>3018</v>
      </c>
      <c r="G3085" s="18">
        <v>9411</v>
      </c>
      <c r="H3085" s="18" t="s">
        <v>4568</v>
      </c>
    </row>
    <row r="3086" spans="1:8" x14ac:dyDescent="0.2">
      <c r="A3086" s="3">
        <v>6656</v>
      </c>
      <c r="B3086" s="3" t="s">
        <v>3333</v>
      </c>
      <c r="C3086" s="3" t="s">
        <v>3330</v>
      </c>
      <c r="D3086" s="3" t="s">
        <v>3018</v>
      </c>
      <c r="G3086" s="18">
        <v>9413</v>
      </c>
      <c r="H3086" s="18" t="s">
        <v>4568</v>
      </c>
    </row>
    <row r="3087" spans="1:8" x14ac:dyDescent="0.2">
      <c r="A3087" s="3">
        <v>6657</v>
      </c>
      <c r="B3087" s="3" t="s">
        <v>3334</v>
      </c>
      <c r="C3087" s="3" t="s">
        <v>3330</v>
      </c>
      <c r="D3087" s="3" t="s">
        <v>3018</v>
      </c>
      <c r="G3087" s="18">
        <v>9422</v>
      </c>
      <c r="H3087" s="18" t="s">
        <v>4568</v>
      </c>
    </row>
    <row r="3088" spans="1:8" x14ac:dyDescent="0.2">
      <c r="A3088" s="3">
        <v>6658</v>
      </c>
      <c r="B3088" s="3" t="s">
        <v>3335</v>
      </c>
      <c r="C3088" s="3" t="s">
        <v>3330</v>
      </c>
      <c r="D3088" s="3" t="s">
        <v>3018</v>
      </c>
      <c r="G3088" s="18">
        <v>9423</v>
      </c>
      <c r="H3088" s="18" t="s">
        <v>4568</v>
      </c>
    </row>
    <row r="3089" spans="1:8" x14ac:dyDescent="0.2">
      <c r="A3089" s="3">
        <v>6659</v>
      </c>
      <c r="B3089" s="3" t="s">
        <v>3336</v>
      </c>
      <c r="C3089" s="3" t="s">
        <v>3330</v>
      </c>
      <c r="D3089" s="3" t="s">
        <v>3018</v>
      </c>
      <c r="G3089" s="18">
        <v>9424</v>
      </c>
      <c r="H3089" s="18" t="s">
        <v>4568</v>
      </c>
    </row>
    <row r="3090" spans="1:8" x14ac:dyDescent="0.2">
      <c r="A3090" s="3">
        <v>6659</v>
      </c>
      <c r="B3090" s="3" t="s">
        <v>3337</v>
      </c>
      <c r="C3090" s="3" t="s">
        <v>3330</v>
      </c>
      <c r="D3090" s="3" t="s">
        <v>3018</v>
      </c>
      <c r="G3090" s="18">
        <v>9425</v>
      </c>
      <c r="H3090" s="18" t="s">
        <v>4568</v>
      </c>
    </row>
    <row r="3091" spans="1:8" x14ac:dyDescent="0.2">
      <c r="A3091" s="3">
        <v>6571</v>
      </c>
      <c r="B3091" s="3" t="s">
        <v>3338</v>
      </c>
      <c r="C3091" s="3" t="s">
        <v>3339</v>
      </c>
      <c r="D3091" s="3" t="s">
        <v>3018</v>
      </c>
      <c r="G3091" s="18">
        <v>9426</v>
      </c>
      <c r="H3091" s="18" t="s">
        <v>4568</v>
      </c>
    </row>
    <row r="3092" spans="1:8" x14ac:dyDescent="0.2">
      <c r="A3092" s="3">
        <v>6572</v>
      </c>
      <c r="B3092" s="3" t="s">
        <v>3340</v>
      </c>
      <c r="C3092" s="3" t="s">
        <v>3339</v>
      </c>
      <c r="D3092" s="3" t="s">
        <v>3018</v>
      </c>
      <c r="G3092" s="18">
        <v>9427</v>
      </c>
      <c r="H3092" s="18" t="s">
        <v>4568</v>
      </c>
    </row>
    <row r="3093" spans="1:8" x14ac:dyDescent="0.2">
      <c r="A3093" s="3">
        <v>6573</v>
      </c>
      <c r="B3093" s="3" t="s">
        <v>3341</v>
      </c>
      <c r="C3093" s="3" t="s">
        <v>3339</v>
      </c>
      <c r="D3093" s="3" t="s">
        <v>3018</v>
      </c>
      <c r="G3093" s="18">
        <v>9428</v>
      </c>
      <c r="H3093" s="18" t="s">
        <v>4568</v>
      </c>
    </row>
    <row r="3094" spans="1:8" x14ac:dyDescent="0.2">
      <c r="A3094" s="3">
        <v>6574</v>
      </c>
      <c r="B3094" s="3" t="s">
        <v>3342</v>
      </c>
      <c r="C3094" s="3" t="s">
        <v>3339</v>
      </c>
      <c r="D3094" s="3" t="s">
        <v>3018</v>
      </c>
      <c r="G3094" s="18">
        <v>9430</v>
      </c>
      <c r="H3094" s="18" t="s">
        <v>4568</v>
      </c>
    </row>
    <row r="3095" spans="1:8" x14ac:dyDescent="0.2">
      <c r="A3095" s="3">
        <v>6575</v>
      </c>
      <c r="B3095" s="3" t="s">
        <v>3343</v>
      </c>
      <c r="C3095" s="3" t="s">
        <v>3339</v>
      </c>
      <c r="D3095" s="3" t="s">
        <v>3018</v>
      </c>
      <c r="G3095" s="18">
        <v>9434</v>
      </c>
      <c r="H3095" s="18" t="s">
        <v>4568</v>
      </c>
    </row>
    <row r="3096" spans="1:8" x14ac:dyDescent="0.2">
      <c r="A3096" s="3">
        <v>6575</v>
      </c>
      <c r="B3096" s="3" t="s">
        <v>3344</v>
      </c>
      <c r="C3096" s="3" t="s">
        <v>3339</v>
      </c>
      <c r="D3096" s="3" t="s">
        <v>3018</v>
      </c>
      <c r="G3096" s="18">
        <v>9435</v>
      </c>
      <c r="H3096" s="18" t="s">
        <v>4568</v>
      </c>
    </row>
    <row r="3097" spans="1:8" x14ac:dyDescent="0.2">
      <c r="A3097" s="3">
        <v>6576</v>
      </c>
      <c r="B3097" s="3" t="s">
        <v>3345</v>
      </c>
      <c r="C3097" s="3" t="s">
        <v>3339</v>
      </c>
      <c r="D3097" s="3" t="s">
        <v>3018</v>
      </c>
      <c r="G3097" s="18">
        <v>9436</v>
      </c>
      <c r="H3097" s="18" t="s">
        <v>4568</v>
      </c>
    </row>
    <row r="3098" spans="1:8" x14ac:dyDescent="0.2">
      <c r="A3098" s="3">
        <v>6577</v>
      </c>
      <c r="B3098" s="3" t="s">
        <v>3346</v>
      </c>
      <c r="C3098" s="3" t="s">
        <v>3339</v>
      </c>
      <c r="D3098" s="3" t="s">
        <v>3018</v>
      </c>
      <c r="G3098" s="18">
        <v>9437</v>
      </c>
      <c r="H3098" s="18" t="s">
        <v>4568</v>
      </c>
    </row>
    <row r="3099" spans="1:8" x14ac:dyDescent="0.2">
      <c r="A3099" s="3">
        <v>6578</v>
      </c>
      <c r="B3099" s="3" t="s">
        <v>3347</v>
      </c>
      <c r="C3099" s="3" t="s">
        <v>3339</v>
      </c>
      <c r="D3099" s="3" t="s">
        <v>3018</v>
      </c>
      <c r="G3099" s="18">
        <v>9442</v>
      </c>
      <c r="H3099" s="18" t="s">
        <v>4568</v>
      </c>
    </row>
    <row r="3100" spans="1:8" x14ac:dyDescent="0.2">
      <c r="A3100" s="3">
        <v>6579</v>
      </c>
      <c r="B3100" s="3" t="s">
        <v>3348</v>
      </c>
      <c r="C3100" s="3" t="s">
        <v>3339</v>
      </c>
      <c r="D3100" s="3" t="s">
        <v>3018</v>
      </c>
      <c r="G3100" s="18">
        <v>9443</v>
      </c>
      <c r="H3100" s="18" t="s">
        <v>4568</v>
      </c>
    </row>
    <row r="3101" spans="1:8" x14ac:dyDescent="0.2">
      <c r="A3101" s="3">
        <v>6594</v>
      </c>
      <c r="B3101" s="3" t="s">
        <v>3349</v>
      </c>
      <c r="C3101" s="3" t="s">
        <v>3339</v>
      </c>
      <c r="D3101" s="3" t="s">
        <v>3018</v>
      </c>
      <c r="G3101" s="18">
        <v>9444</v>
      </c>
      <c r="H3101" s="18" t="s">
        <v>4568</v>
      </c>
    </row>
    <row r="3102" spans="1:8" x14ac:dyDescent="0.2">
      <c r="A3102" s="3">
        <v>6631</v>
      </c>
      <c r="B3102" s="3" t="s">
        <v>3350</v>
      </c>
      <c r="C3102" s="3" t="s">
        <v>3351</v>
      </c>
      <c r="D3102" s="3" t="s">
        <v>3018</v>
      </c>
      <c r="G3102" s="18">
        <v>9445</v>
      </c>
      <c r="H3102" s="18" t="s">
        <v>4568</v>
      </c>
    </row>
    <row r="3103" spans="1:8" x14ac:dyDescent="0.2">
      <c r="A3103" s="3">
        <v>6632</v>
      </c>
      <c r="B3103" s="3" t="s">
        <v>3352</v>
      </c>
      <c r="C3103" s="3" t="s">
        <v>3351</v>
      </c>
      <c r="D3103" s="3" t="s">
        <v>3018</v>
      </c>
      <c r="G3103" s="18">
        <v>9450</v>
      </c>
      <c r="H3103" s="18" t="s">
        <v>4568</v>
      </c>
    </row>
    <row r="3104" spans="1:8" x14ac:dyDescent="0.2">
      <c r="A3104" s="3">
        <v>6633</v>
      </c>
      <c r="B3104" s="3" t="s">
        <v>3101</v>
      </c>
      <c r="C3104" s="3" t="s">
        <v>3351</v>
      </c>
      <c r="D3104" s="3" t="s">
        <v>3018</v>
      </c>
      <c r="G3104" s="18">
        <v>9451</v>
      </c>
      <c r="H3104" s="18" t="s">
        <v>4568</v>
      </c>
    </row>
    <row r="3105" spans="1:8" x14ac:dyDescent="0.2">
      <c r="A3105" s="3">
        <v>6634</v>
      </c>
      <c r="B3105" s="3" t="s">
        <v>3353</v>
      </c>
      <c r="C3105" s="3" t="s">
        <v>3351</v>
      </c>
      <c r="D3105" s="3" t="s">
        <v>3018</v>
      </c>
      <c r="G3105" s="18">
        <v>9452</v>
      </c>
      <c r="H3105" s="18" t="s">
        <v>4568</v>
      </c>
    </row>
    <row r="3106" spans="1:8" x14ac:dyDescent="0.2">
      <c r="A3106" s="3">
        <v>6635</v>
      </c>
      <c r="B3106" s="3" t="s">
        <v>3354</v>
      </c>
      <c r="C3106" s="3" t="s">
        <v>3351</v>
      </c>
      <c r="D3106" s="3" t="s">
        <v>3018</v>
      </c>
      <c r="G3106" s="18">
        <v>9453</v>
      </c>
      <c r="H3106" s="18" t="s">
        <v>4568</v>
      </c>
    </row>
    <row r="3107" spans="1:8" x14ac:dyDescent="0.2">
      <c r="A3107" s="3">
        <v>6636</v>
      </c>
      <c r="B3107" s="3" t="s">
        <v>3355</v>
      </c>
      <c r="C3107" s="3" t="s">
        <v>3351</v>
      </c>
      <c r="D3107" s="3" t="s">
        <v>3018</v>
      </c>
      <c r="G3107" s="18">
        <v>9462</v>
      </c>
      <c r="H3107" s="18" t="s">
        <v>4561</v>
      </c>
    </row>
    <row r="3108" spans="1:8" x14ac:dyDescent="0.2">
      <c r="A3108" s="3">
        <v>6637</v>
      </c>
      <c r="B3108" s="3" t="s">
        <v>3356</v>
      </c>
      <c r="C3108" s="3" t="s">
        <v>3351</v>
      </c>
      <c r="D3108" s="3" t="s">
        <v>3018</v>
      </c>
      <c r="G3108" s="18">
        <v>9463</v>
      </c>
      <c r="H3108" s="18" t="s">
        <v>4561</v>
      </c>
    </row>
    <row r="3109" spans="1:8" x14ac:dyDescent="0.2">
      <c r="A3109" s="3">
        <v>1860</v>
      </c>
      <c r="B3109" s="3" t="s">
        <v>3357</v>
      </c>
      <c r="C3109" s="3" t="s">
        <v>3357</v>
      </c>
      <c r="D3109" s="3" t="s">
        <v>3358</v>
      </c>
      <c r="G3109" s="18">
        <v>9464</v>
      </c>
      <c r="H3109" s="18" t="s">
        <v>4561</v>
      </c>
    </row>
    <row r="3110" spans="1:8" x14ac:dyDescent="0.2">
      <c r="A3110" s="3">
        <v>1880</v>
      </c>
      <c r="B3110" s="3" t="s">
        <v>3359</v>
      </c>
      <c r="C3110" s="3" t="s">
        <v>3359</v>
      </c>
      <c r="D3110" s="3" t="s">
        <v>3358</v>
      </c>
      <c r="G3110" s="18">
        <v>9465</v>
      </c>
      <c r="H3110" s="18" t="s">
        <v>4561</v>
      </c>
    </row>
    <row r="3111" spans="1:8" x14ac:dyDescent="0.2">
      <c r="A3111" s="3">
        <v>1880</v>
      </c>
      <c r="B3111" s="3" t="s">
        <v>3360</v>
      </c>
      <c r="C3111" s="3" t="s">
        <v>3359</v>
      </c>
      <c r="D3111" s="3" t="s">
        <v>3358</v>
      </c>
      <c r="G3111" s="18">
        <v>9466</v>
      </c>
      <c r="H3111" s="18" t="s">
        <v>4561</v>
      </c>
    </row>
    <row r="3112" spans="1:8" x14ac:dyDescent="0.2">
      <c r="A3112" s="3">
        <v>1880</v>
      </c>
      <c r="B3112" s="3" t="s">
        <v>3361</v>
      </c>
      <c r="C3112" s="3" t="s">
        <v>3359</v>
      </c>
      <c r="D3112" s="3" t="s">
        <v>3358</v>
      </c>
      <c r="G3112" s="18">
        <v>9467</v>
      </c>
      <c r="H3112" s="18" t="s">
        <v>4561</v>
      </c>
    </row>
    <row r="3113" spans="1:8" x14ac:dyDescent="0.2">
      <c r="A3113" s="3">
        <v>1880</v>
      </c>
      <c r="B3113" s="3" t="s">
        <v>3362</v>
      </c>
      <c r="C3113" s="3" t="s">
        <v>3359</v>
      </c>
      <c r="D3113" s="3" t="s">
        <v>3358</v>
      </c>
      <c r="G3113" s="18">
        <v>9468</v>
      </c>
      <c r="H3113" s="18" t="s">
        <v>4561</v>
      </c>
    </row>
    <row r="3114" spans="1:8" x14ac:dyDescent="0.2">
      <c r="A3114" s="3">
        <v>1880</v>
      </c>
      <c r="B3114" s="3" t="s">
        <v>3363</v>
      </c>
      <c r="C3114" s="3" t="s">
        <v>3359</v>
      </c>
      <c r="D3114" s="3" t="s">
        <v>3358</v>
      </c>
      <c r="G3114" s="18">
        <v>9469</v>
      </c>
      <c r="H3114" s="18" t="s">
        <v>4561</v>
      </c>
    </row>
    <row r="3115" spans="1:8" x14ac:dyDescent="0.2">
      <c r="A3115" s="3">
        <v>1846</v>
      </c>
      <c r="B3115" s="3" t="s">
        <v>3364</v>
      </c>
      <c r="C3115" s="3" t="s">
        <v>3364</v>
      </c>
      <c r="D3115" s="3" t="s">
        <v>3358</v>
      </c>
      <c r="G3115" s="18">
        <v>9470</v>
      </c>
      <c r="H3115" s="18" t="s">
        <v>4561</v>
      </c>
    </row>
    <row r="3116" spans="1:8" x14ac:dyDescent="0.2">
      <c r="A3116" s="3">
        <v>1856</v>
      </c>
      <c r="B3116" s="3" t="s">
        <v>3365</v>
      </c>
      <c r="C3116" s="3" t="s">
        <v>3365</v>
      </c>
      <c r="D3116" s="3" t="s">
        <v>3358</v>
      </c>
      <c r="G3116" s="18">
        <v>9472</v>
      </c>
      <c r="H3116" s="18" t="s">
        <v>4561</v>
      </c>
    </row>
    <row r="3117" spans="1:8" x14ac:dyDescent="0.2">
      <c r="A3117" s="3">
        <v>1882</v>
      </c>
      <c r="B3117" s="3" t="s">
        <v>3366</v>
      </c>
      <c r="C3117" s="3" t="s">
        <v>3366</v>
      </c>
      <c r="D3117" s="3" t="s">
        <v>3358</v>
      </c>
      <c r="G3117" s="18">
        <v>9473</v>
      </c>
      <c r="H3117" s="18" t="s">
        <v>4561</v>
      </c>
    </row>
    <row r="3118" spans="1:8" x14ac:dyDescent="0.2">
      <c r="A3118" s="3">
        <v>1892</v>
      </c>
      <c r="B3118" s="3" t="s">
        <v>3367</v>
      </c>
      <c r="C3118" s="3" t="s">
        <v>3368</v>
      </c>
      <c r="D3118" s="3" t="s">
        <v>3358</v>
      </c>
      <c r="G3118" s="18">
        <v>9475</v>
      </c>
      <c r="H3118" s="18" t="s">
        <v>4561</v>
      </c>
    </row>
    <row r="3119" spans="1:8" x14ac:dyDescent="0.2">
      <c r="A3119" s="3">
        <v>1892</v>
      </c>
      <c r="B3119" s="3" t="s">
        <v>3369</v>
      </c>
      <c r="C3119" s="3" t="s">
        <v>3368</v>
      </c>
      <c r="D3119" s="3" t="s">
        <v>3358</v>
      </c>
      <c r="G3119" s="18">
        <v>9476</v>
      </c>
      <c r="H3119" s="18" t="s">
        <v>4561</v>
      </c>
    </row>
    <row r="3120" spans="1:8" x14ac:dyDescent="0.2">
      <c r="A3120" s="3">
        <v>1892</v>
      </c>
      <c r="B3120" s="3" t="s">
        <v>3370</v>
      </c>
      <c r="C3120" s="3" t="s">
        <v>3368</v>
      </c>
      <c r="D3120" s="3" t="s">
        <v>3358</v>
      </c>
      <c r="G3120" s="18">
        <v>9477</v>
      </c>
      <c r="H3120" s="18" t="s">
        <v>4561</v>
      </c>
    </row>
    <row r="3121" spans="1:8" x14ac:dyDescent="0.2">
      <c r="A3121" s="3">
        <v>1854</v>
      </c>
      <c r="B3121" s="3" t="s">
        <v>3371</v>
      </c>
      <c r="C3121" s="3" t="s">
        <v>3371</v>
      </c>
      <c r="D3121" s="3" t="s">
        <v>3358</v>
      </c>
      <c r="G3121" s="18">
        <v>9478</v>
      </c>
      <c r="H3121" s="18" t="s">
        <v>4561</v>
      </c>
    </row>
    <row r="3122" spans="1:8" x14ac:dyDescent="0.2">
      <c r="A3122" s="3">
        <v>1845</v>
      </c>
      <c r="B3122" s="3" t="s">
        <v>3372</v>
      </c>
      <c r="C3122" s="3" t="s">
        <v>3372</v>
      </c>
      <c r="D3122" s="3" t="s">
        <v>3358</v>
      </c>
      <c r="G3122" s="18">
        <v>9479</v>
      </c>
      <c r="H3122" s="18" t="s">
        <v>4561</v>
      </c>
    </row>
    <row r="3123" spans="1:8" x14ac:dyDescent="0.2">
      <c r="A3123" s="3">
        <v>1867</v>
      </c>
      <c r="B3123" s="3" t="s">
        <v>3373</v>
      </c>
      <c r="C3123" s="3" t="s">
        <v>3374</v>
      </c>
      <c r="D3123" s="3" t="s">
        <v>3358</v>
      </c>
      <c r="G3123" s="18">
        <v>9500</v>
      </c>
      <c r="H3123" s="18" t="s">
        <v>4567</v>
      </c>
    </row>
    <row r="3124" spans="1:8" x14ac:dyDescent="0.2">
      <c r="A3124" s="3">
        <v>1867</v>
      </c>
      <c r="B3124" s="3" t="s">
        <v>3375</v>
      </c>
      <c r="C3124" s="3" t="s">
        <v>3374</v>
      </c>
      <c r="D3124" s="3" t="s">
        <v>3358</v>
      </c>
      <c r="G3124" s="18">
        <v>9502</v>
      </c>
      <c r="H3124" s="18" t="s">
        <v>4567</v>
      </c>
    </row>
    <row r="3125" spans="1:8" x14ac:dyDescent="0.2">
      <c r="A3125" s="3">
        <v>1867</v>
      </c>
      <c r="B3125" s="3" t="s">
        <v>3376</v>
      </c>
      <c r="C3125" s="3" t="s">
        <v>3374</v>
      </c>
      <c r="D3125" s="3" t="s">
        <v>3358</v>
      </c>
      <c r="G3125" s="18">
        <v>9503</v>
      </c>
      <c r="H3125" s="18" t="s">
        <v>4567</v>
      </c>
    </row>
    <row r="3126" spans="1:8" x14ac:dyDescent="0.2">
      <c r="A3126" s="3">
        <v>1884</v>
      </c>
      <c r="B3126" s="3" t="s">
        <v>3377</v>
      </c>
      <c r="C3126" s="3" t="s">
        <v>3374</v>
      </c>
      <c r="D3126" s="3" t="s">
        <v>3358</v>
      </c>
      <c r="G3126" s="18">
        <v>9504</v>
      </c>
      <c r="H3126" s="18" t="s">
        <v>4567</v>
      </c>
    </row>
    <row r="3127" spans="1:8" x14ac:dyDescent="0.2">
      <c r="A3127" s="3">
        <v>1884</v>
      </c>
      <c r="B3127" s="3" t="s">
        <v>3378</v>
      </c>
      <c r="C3127" s="3" t="s">
        <v>3374</v>
      </c>
      <c r="D3127" s="3" t="s">
        <v>3358</v>
      </c>
      <c r="G3127" s="18">
        <v>9506</v>
      </c>
      <c r="H3127" s="18" t="s">
        <v>4567</v>
      </c>
    </row>
    <row r="3128" spans="1:8" x14ac:dyDescent="0.2">
      <c r="A3128" s="3">
        <v>1884</v>
      </c>
      <c r="B3128" s="3" t="s">
        <v>3379</v>
      </c>
      <c r="C3128" s="3" t="s">
        <v>3374</v>
      </c>
      <c r="D3128" s="3" t="s">
        <v>3358</v>
      </c>
      <c r="G3128" s="18">
        <v>9507</v>
      </c>
      <c r="H3128" s="18" t="s">
        <v>4567</v>
      </c>
    </row>
    <row r="3129" spans="1:8" x14ac:dyDescent="0.2">
      <c r="A3129" s="3">
        <v>1885</v>
      </c>
      <c r="B3129" s="3" t="s">
        <v>3380</v>
      </c>
      <c r="C3129" s="3" t="s">
        <v>3374</v>
      </c>
      <c r="D3129" s="3" t="s">
        <v>3358</v>
      </c>
      <c r="G3129" s="18">
        <v>9508</v>
      </c>
      <c r="H3129" s="18" t="s">
        <v>4567</v>
      </c>
    </row>
    <row r="3130" spans="1:8" x14ac:dyDescent="0.2">
      <c r="A3130" s="3">
        <v>1862</v>
      </c>
      <c r="B3130" s="3" t="s">
        <v>3381</v>
      </c>
      <c r="C3130" s="3" t="s">
        <v>3382</v>
      </c>
      <c r="D3130" s="3" t="s">
        <v>3358</v>
      </c>
      <c r="G3130" s="18">
        <v>9512</v>
      </c>
      <c r="H3130" s="18" t="s">
        <v>4567</v>
      </c>
    </row>
    <row r="3131" spans="1:8" x14ac:dyDescent="0.2">
      <c r="A3131" s="3">
        <v>1862</v>
      </c>
      <c r="B3131" s="3" t="s">
        <v>3383</v>
      </c>
      <c r="C3131" s="3" t="s">
        <v>3382</v>
      </c>
      <c r="D3131" s="3" t="s">
        <v>3358</v>
      </c>
      <c r="G3131" s="18">
        <v>9514</v>
      </c>
      <c r="H3131" s="18" t="s">
        <v>4567</v>
      </c>
    </row>
    <row r="3132" spans="1:8" x14ac:dyDescent="0.2">
      <c r="A3132" s="3">
        <v>1863</v>
      </c>
      <c r="B3132" s="3" t="s">
        <v>3384</v>
      </c>
      <c r="C3132" s="3" t="s">
        <v>3382</v>
      </c>
      <c r="D3132" s="3" t="s">
        <v>3358</v>
      </c>
      <c r="G3132" s="18">
        <v>9515</v>
      </c>
      <c r="H3132" s="18" t="s">
        <v>4567</v>
      </c>
    </row>
    <row r="3133" spans="1:8" x14ac:dyDescent="0.2">
      <c r="A3133" s="3">
        <v>1866</v>
      </c>
      <c r="B3133" s="3" t="s">
        <v>3385</v>
      </c>
      <c r="C3133" s="3" t="s">
        <v>3382</v>
      </c>
      <c r="D3133" s="3" t="s">
        <v>3358</v>
      </c>
      <c r="G3133" s="18">
        <v>9517</v>
      </c>
      <c r="H3133" s="18" t="s">
        <v>4567</v>
      </c>
    </row>
    <row r="3134" spans="1:8" x14ac:dyDescent="0.2">
      <c r="A3134" s="3">
        <v>1864</v>
      </c>
      <c r="B3134" s="3" t="s">
        <v>3386</v>
      </c>
      <c r="C3134" s="3" t="s">
        <v>3387</v>
      </c>
      <c r="D3134" s="3" t="s">
        <v>3358</v>
      </c>
      <c r="G3134" s="18">
        <v>9523</v>
      </c>
      <c r="H3134" s="18" t="s">
        <v>4567</v>
      </c>
    </row>
    <row r="3135" spans="1:8" x14ac:dyDescent="0.2">
      <c r="A3135" s="3">
        <v>1865</v>
      </c>
      <c r="B3135" s="3" t="s">
        <v>3388</v>
      </c>
      <c r="C3135" s="3" t="s">
        <v>3387</v>
      </c>
      <c r="D3135" s="3" t="s">
        <v>3358</v>
      </c>
      <c r="G3135" s="18">
        <v>9524</v>
      </c>
      <c r="H3135" s="18" t="s">
        <v>4567</v>
      </c>
    </row>
    <row r="3136" spans="1:8" x14ac:dyDescent="0.2">
      <c r="A3136" s="3">
        <v>1847</v>
      </c>
      <c r="B3136" s="3" t="s">
        <v>3389</v>
      </c>
      <c r="C3136" s="3" t="s">
        <v>3389</v>
      </c>
      <c r="D3136" s="3" t="s">
        <v>3358</v>
      </c>
      <c r="G3136" s="18">
        <v>9525</v>
      </c>
      <c r="H3136" s="18" t="s">
        <v>4567</v>
      </c>
    </row>
    <row r="3137" spans="1:8" x14ac:dyDescent="0.2">
      <c r="A3137" s="3">
        <v>1852</v>
      </c>
      <c r="B3137" s="3" t="s">
        <v>3390</v>
      </c>
      <c r="C3137" s="3" t="s">
        <v>3391</v>
      </c>
      <c r="D3137" s="3" t="s">
        <v>3358</v>
      </c>
      <c r="G3137" s="18">
        <v>9526</v>
      </c>
      <c r="H3137" s="18" t="s">
        <v>4567</v>
      </c>
    </row>
    <row r="3138" spans="1:8" x14ac:dyDescent="0.2">
      <c r="A3138" s="3">
        <v>1844</v>
      </c>
      <c r="B3138" s="3" t="s">
        <v>3392</v>
      </c>
      <c r="C3138" s="3" t="s">
        <v>3393</v>
      </c>
      <c r="D3138" s="3" t="s">
        <v>3358</v>
      </c>
      <c r="G3138" s="18">
        <v>9527</v>
      </c>
      <c r="H3138" s="18" t="s">
        <v>4567</v>
      </c>
    </row>
    <row r="3139" spans="1:8" x14ac:dyDescent="0.2">
      <c r="A3139" s="3">
        <v>1853</v>
      </c>
      <c r="B3139" s="3" t="s">
        <v>3394</v>
      </c>
      <c r="C3139" s="3" t="s">
        <v>3394</v>
      </c>
      <c r="D3139" s="3" t="s">
        <v>3358</v>
      </c>
      <c r="G3139" s="18">
        <v>9532</v>
      </c>
      <c r="H3139" s="18" t="s">
        <v>4567</v>
      </c>
    </row>
    <row r="3140" spans="1:8" x14ac:dyDescent="0.2">
      <c r="A3140" s="3">
        <v>1170</v>
      </c>
      <c r="B3140" s="3" t="s">
        <v>3395</v>
      </c>
      <c r="C3140" s="3" t="s">
        <v>3395</v>
      </c>
      <c r="D3140" s="3" t="s">
        <v>3358</v>
      </c>
      <c r="G3140" s="18">
        <v>9533</v>
      </c>
      <c r="H3140" s="18" t="s">
        <v>4567</v>
      </c>
    </row>
    <row r="3141" spans="1:8" x14ac:dyDescent="0.2">
      <c r="A3141" s="3">
        <v>1174</v>
      </c>
      <c r="B3141" s="3" t="s">
        <v>3396</v>
      </c>
      <c r="C3141" s="3" t="s">
        <v>3395</v>
      </c>
      <c r="D3141" s="3" t="s">
        <v>3358</v>
      </c>
      <c r="G3141" s="18">
        <v>9534</v>
      </c>
      <c r="H3141" s="18" t="s">
        <v>4567</v>
      </c>
    </row>
    <row r="3142" spans="1:8" x14ac:dyDescent="0.2">
      <c r="A3142" s="3">
        <v>1174</v>
      </c>
      <c r="B3142" s="3" t="s">
        <v>3397</v>
      </c>
      <c r="C3142" s="3" t="s">
        <v>3395</v>
      </c>
      <c r="D3142" s="3" t="s">
        <v>3358</v>
      </c>
      <c r="G3142" s="18">
        <v>9535</v>
      </c>
      <c r="H3142" s="18" t="s">
        <v>4567</v>
      </c>
    </row>
    <row r="3143" spans="1:8" x14ac:dyDescent="0.2">
      <c r="A3143" s="3">
        <v>1144</v>
      </c>
      <c r="B3143" s="3" t="s">
        <v>3398</v>
      </c>
      <c r="C3143" s="3" t="s">
        <v>3398</v>
      </c>
      <c r="D3143" s="3" t="s">
        <v>3358</v>
      </c>
      <c r="G3143" s="18">
        <v>9536</v>
      </c>
      <c r="H3143" s="18" t="s">
        <v>4567</v>
      </c>
    </row>
    <row r="3144" spans="1:8" x14ac:dyDescent="0.2">
      <c r="A3144" s="3">
        <v>1149</v>
      </c>
      <c r="B3144" s="3" t="s">
        <v>3399</v>
      </c>
      <c r="C3144" s="3" t="s">
        <v>3399</v>
      </c>
      <c r="D3144" s="3" t="s">
        <v>3358</v>
      </c>
      <c r="G3144" s="18">
        <v>9542</v>
      </c>
      <c r="H3144" s="18" t="s">
        <v>4567</v>
      </c>
    </row>
    <row r="3145" spans="1:8" x14ac:dyDescent="0.2">
      <c r="A3145" s="3">
        <v>1145</v>
      </c>
      <c r="B3145" s="3" t="s">
        <v>3400</v>
      </c>
      <c r="C3145" s="3" t="s">
        <v>3400</v>
      </c>
      <c r="D3145" s="3" t="s">
        <v>3358</v>
      </c>
      <c r="G3145" s="18">
        <v>9543</v>
      </c>
      <c r="H3145" s="18" t="s">
        <v>4567</v>
      </c>
    </row>
    <row r="3146" spans="1:8" x14ac:dyDescent="0.2">
      <c r="A3146" s="3">
        <v>1172</v>
      </c>
      <c r="B3146" s="3" t="s">
        <v>3401</v>
      </c>
      <c r="C3146" s="3" t="s">
        <v>3401</v>
      </c>
      <c r="D3146" s="3" t="s">
        <v>3358</v>
      </c>
      <c r="G3146" s="18">
        <v>9545</v>
      </c>
      <c r="H3146" s="18" t="s">
        <v>4567</v>
      </c>
    </row>
    <row r="3147" spans="1:8" x14ac:dyDescent="0.2">
      <c r="A3147" s="3">
        <v>1173</v>
      </c>
      <c r="B3147" s="3" t="s">
        <v>3402</v>
      </c>
      <c r="C3147" s="3" t="s">
        <v>3402</v>
      </c>
      <c r="D3147" s="3" t="s">
        <v>3358</v>
      </c>
      <c r="G3147" s="18">
        <v>9546</v>
      </c>
      <c r="H3147" s="18" t="s">
        <v>4567</v>
      </c>
    </row>
    <row r="3148" spans="1:8" x14ac:dyDescent="0.2">
      <c r="A3148" s="3">
        <v>1188</v>
      </c>
      <c r="B3148" s="3" t="s">
        <v>3403</v>
      </c>
      <c r="C3148" s="3" t="s">
        <v>3403</v>
      </c>
      <c r="D3148" s="3" t="s">
        <v>3358</v>
      </c>
      <c r="G3148" s="18">
        <v>9547</v>
      </c>
      <c r="H3148" s="18" t="s">
        <v>4550</v>
      </c>
    </row>
    <row r="3149" spans="1:8" x14ac:dyDescent="0.2">
      <c r="A3149" s="3">
        <v>1261</v>
      </c>
      <c r="B3149" s="3" t="s">
        <v>3404</v>
      </c>
      <c r="C3149" s="3" t="s">
        <v>3404</v>
      </c>
      <c r="D3149" s="3" t="s">
        <v>3358</v>
      </c>
      <c r="G3149" s="18">
        <v>9548</v>
      </c>
      <c r="H3149" s="18" t="s">
        <v>4567</v>
      </c>
    </row>
    <row r="3150" spans="1:8" x14ac:dyDescent="0.2">
      <c r="A3150" s="3">
        <v>1261</v>
      </c>
      <c r="B3150" s="3" t="s">
        <v>3405</v>
      </c>
      <c r="C3150" s="3" t="s">
        <v>3405</v>
      </c>
      <c r="D3150" s="3" t="s">
        <v>3358</v>
      </c>
      <c r="G3150" s="18">
        <v>9552</v>
      </c>
      <c r="H3150" s="18" t="s">
        <v>4567</v>
      </c>
    </row>
    <row r="3151" spans="1:8" x14ac:dyDescent="0.2">
      <c r="A3151" s="3">
        <v>1146</v>
      </c>
      <c r="B3151" s="3" t="s">
        <v>3406</v>
      </c>
      <c r="C3151" s="3" t="s">
        <v>3407</v>
      </c>
      <c r="D3151" s="3" t="s">
        <v>3358</v>
      </c>
      <c r="G3151" s="18">
        <v>9553</v>
      </c>
      <c r="H3151" s="18" t="s">
        <v>4567</v>
      </c>
    </row>
    <row r="3152" spans="1:8" x14ac:dyDescent="0.2">
      <c r="A3152" s="3">
        <v>1188</v>
      </c>
      <c r="B3152" s="3" t="s">
        <v>3408</v>
      </c>
      <c r="C3152" s="3" t="s">
        <v>3409</v>
      </c>
      <c r="D3152" s="3" t="s">
        <v>3358</v>
      </c>
      <c r="G3152" s="18">
        <v>9554</v>
      </c>
      <c r="H3152" s="18" t="s">
        <v>4567</v>
      </c>
    </row>
    <row r="3153" spans="1:8" x14ac:dyDescent="0.2">
      <c r="A3153" s="3">
        <v>1176</v>
      </c>
      <c r="B3153" s="3" t="s">
        <v>3410</v>
      </c>
      <c r="C3153" s="3" t="s">
        <v>3411</v>
      </c>
      <c r="D3153" s="3" t="s">
        <v>3358</v>
      </c>
      <c r="G3153" s="18">
        <v>9555</v>
      </c>
      <c r="H3153" s="18" t="s">
        <v>4567</v>
      </c>
    </row>
    <row r="3154" spans="1:8" x14ac:dyDescent="0.2">
      <c r="A3154" s="3">
        <v>1187</v>
      </c>
      <c r="B3154" s="3" t="s">
        <v>3412</v>
      </c>
      <c r="C3154" s="3" t="s">
        <v>3413</v>
      </c>
      <c r="D3154" s="3" t="s">
        <v>3358</v>
      </c>
      <c r="G3154" s="18">
        <v>9556</v>
      </c>
      <c r="H3154" s="18" t="s">
        <v>4567</v>
      </c>
    </row>
    <row r="3155" spans="1:8" x14ac:dyDescent="0.2">
      <c r="A3155" s="3">
        <v>1189</v>
      </c>
      <c r="B3155" s="3" t="s">
        <v>3414</v>
      </c>
      <c r="C3155" s="3" t="s">
        <v>3414</v>
      </c>
      <c r="D3155" s="3" t="s">
        <v>3358</v>
      </c>
      <c r="G3155" s="18">
        <v>9562</v>
      </c>
      <c r="H3155" s="18" t="s">
        <v>4567</v>
      </c>
    </row>
    <row r="3156" spans="1:8" x14ac:dyDescent="0.2">
      <c r="A3156" s="3">
        <v>1580</v>
      </c>
      <c r="B3156" s="3" t="s">
        <v>3415</v>
      </c>
      <c r="C3156" s="3" t="s">
        <v>3415</v>
      </c>
      <c r="D3156" s="3" t="s">
        <v>3358</v>
      </c>
      <c r="G3156" s="18">
        <v>9565</v>
      </c>
      <c r="H3156" s="18" t="s">
        <v>4567</v>
      </c>
    </row>
    <row r="3157" spans="1:8" x14ac:dyDescent="0.2">
      <c r="A3157" s="3">
        <v>1580</v>
      </c>
      <c r="B3157" s="3" t="s">
        <v>3416</v>
      </c>
      <c r="C3157" s="3" t="s">
        <v>3415</v>
      </c>
      <c r="D3157" s="3" t="s">
        <v>3358</v>
      </c>
      <c r="G3157" s="18">
        <v>9573</v>
      </c>
      <c r="H3157" s="18" t="s">
        <v>4567</v>
      </c>
    </row>
    <row r="3158" spans="1:8" x14ac:dyDescent="0.2">
      <c r="A3158" s="3">
        <v>1580</v>
      </c>
      <c r="B3158" s="3" t="s">
        <v>3417</v>
      </c>
      <c r="C3158" s="3" t="s">
        <v>3415</v>
      </c>
      <c r="D3158" s="3" t="s">
        <v>3358</v>
      </c>
      <c r="G3158" s="18">
        <v>9601</v>
      </c>
      <c r="H3158" s="18" t="s">
        <v>4567</v>
      </c>
    </row>
    <row r="3159" spans="1:8" x14ac:dyDescent="0.2">
      <c r="A3159" s="3">
        <v>1588</v>
      </c>
      <c r="B3159" s="3" t="s">
        <v>3418</v>
      </c>
      <c r="C3159" s="3" t="s">
        <v>3418</v>
      </c>
      <c r="D3159" s="3" t="s">
        <v>3358</v>
      </c>
      <c r="G3159" s="18">
        <v>9602</v>
      </c>
      <c r="H3159" s="18" t="s">
        <v>4567</v>
      </c>
    </row>
    <row r="3160" spans="1:8" x14ac:dyDescent="0.2">
      <c r="A3160" s="3">
        <v>1595</v>
      </c>
      <c r="B3160" s="3" t="s">
        <v>3419</v>
      </c>
      <c r="C3160" s="3" t="s">
        <v>3419</v>
      </c>
      <c r="D3160" s="3" t="s">
        <v>3358</v>
      </c>
      <c r="G3160" s="18">
        <v>9604</v>
      </c>
      <c r="H3160" s="18" t="s">
        <v>4567</v>
      </c>
    </row>
    <row r="3161" spans="1:8" x14ac:dyDescent="0.2">
      <c r="A3161" s="3">
        <v>1584</v>
      </c>
      <c r="B3161" s="3" t="s">
        <v>3420</v>
      </c>
      <c r="C3161" s="3" t="s">
        <v>3421</v>
      </c>
      <c r="D3161" s="3" t="s">
        <v>3358</v>
      </c>
      <c r="G3161" s="18">
        <v>9606</v>
      </c>
      <c r="H3161" s="18" t="s">
        <v>4568</v>
      </c>
    </row>
    <row r="3162" spans="1:8" x14ac:dyDescent="0.2">
      <c r="A3162" s="3">
        <v>1585</v>
      </c>
      <c r="B3162" s="3" t="s">
        <v>3422</v>
      </c>
      <c r="C3162" s="3" t="s">
        <v>3421</v>
      </c>
      <c r="D3162" s="3" t="s">
        <v>3358</v>
      </c>
      <c r="G3162" s="18">
        <v>9607</v>
      </c>
      <c r="H3162" s="18" t="s">
        <v>4568</v>
      </c>
    </row>
    <row r="3163" spans="1:8" x14ac:dyDescent="0.2">
      <c r="A3163" s="3">
        <v>1585</v>
      </c>
      <c r="B3163" s="3" t="s">
        <v>3423</v>
      </c>
      <c r="C3163" s="3" t="s">
        <v>3421</v>
      </c>
      <c r="D3163" s="3" t="s">
        <v>3358</v>
      </c>
      <c r="G3163" s="18">
        <v>9608</v>
      </c>
      <c r="H3163" s="18" t="s">
        <v>4567</v>
      </c>
    </row>
    <row r="3164" spans="1:8" x14ac:dyDescent="0.2">
      <c r="A3164" s="3">
        <v>1585</v>
      </c>
      <c r="B3164" s="3" t="s">
        <v>3424</v>
      </c>
      <c r="C3164" s="3" t="s">
        <v>3421</v>
      </c>
      <c r="D3164" s="3" t="s">
        <v>3358</v>
      </c>
      <c r="G3164" s="18">
        <v>9612</v>
      </c>
      <c r="H3164" s="18" t="s">
        <v>4568</v>
      </c>
    </row>
    <row r="3165" spans="1:8" x14ac:dyDescent="0.2">
      <c r="A3165" s="3">
        <v>1586</v>
      </c>
      <c r="B3165" s="3" t="s">
        <v>3425</v>
      </c>
      <c r="C3165" s="3" t="s">
        <v>3421</v>
      </c>
      <c r="D3165" s="3" t="s">
        <v>3358</v>
      </c>
      <c r="G3165" s="18">
        <v>9613</v>
      </c>
      <c r="H3165" s="18" t="s">
        <v>4551</v>
      </c>
    </row>
    <row r="3166" spans="1:8" x14ac:dyDescent="0.2">
      <c r="A3166" s="3">
        <v>1587</v>
      </c>
      <c r="B3166" s="3" t="s">
        <v>3426</v>
      </c>
      <c r="C3166" s="3" t="s">
        <v>3421</v>
      </c>
      <c r="D3166" s="3" t="s">
        <v>3358</v>
      </c>
      <c r="G3166" s="18">
        <v>9614</v>
      </c>
      <c r="H3166" s="18" t="s">
        <v>4568</v>
      </c>
    </row>
    <row r="3167" spans="1:8" x14ac:dyDescent="0.2">
      <c r="A3167" s="3">
        <v>1587</v>
      </c>
      <c r="B3167" s="3" t="s">
        <v>3427</v>
      </c>
      <c r="C3167" s="3" t="s">
        <v>3421</v>
      </c>
      <c r="D3167" s="3" t="s">
        <v>3358</v>
      </c>
      <c r="G3167" s="18">
        <v>9615</v>
      </c>
      <c r="H3167" s="18" t="s">
        <v>4568</v>
      </c>
    </row>
    <row r="3168" spans="1:8" x14ac:dyDescent="0.2">
      <c r="A3168" s="3">
        <v>1589</v>
      </c>
      <c r="B3168" s="3" t="s">
        <v>3428</v>
      </c>
      <c r="C3168" s="3" t="s">
        <v>3421</v>
      </c>
      <c r="D3168" s="3" t="s">
        <v>3358</v>
      </c>
      <c r="G3168" s="18">
        <v>9620</v>
      </c>
      <c r="H3168" s="18" t="s">
        <v>4568</v>
      </c>
    </row>
    <row r="3169" spans="1:8" x14ac:dyDescent="0.2">
      <c r="A3169" s="3">
        <v>1787</v>
      </c>
      <c r="B3169" s="3" t="s">
        <v>3429</v>
      </c>
      <c r="C3169" s="3" t="s">
        <v>3421</v>
      </c>
      <c r="D3169" s="3" t="s">
        <v>3358</v>
      </c>
      <c r="G3169" s="18">
        <v>9621</v>
      </c>
      <c r="H3169" s="18" t="s">
        <v>4568</v>
      </c>
    </row>
    <row r="3170" spans="1:8" x14ac:dyDescent="0.2">
      <c r="A3170" s="3">
        <v>1042</v>
      </c>
      <c r="B3170" s="3" t="s">
        <v>3430</v>
      </c>
      <c r="C3170" s="3" t="s">
        <v>3430</v>
      </c>
      <c r="D3170" s="3" t="s">
        <v>3358</v>
      </c>
      <c r="G3170" s="18">
        <v>9622</v>
      </c>
      <c r="H3170" s="18" t="s">
        <v>4568</v>
      </c>
    </row>
    <row r="3171" spans="1:8" x14ac:dyDescent="0.2">
      <c r="A3171" s="3">
        <v>1035</v>
      </c>
      <c r="B3171" s="3" t="s">
        <v>3431</v>
      </c>
      <c r="C3171" s="3" t="s">
        <v>3431</v>
      </c>
      <c r="D3171" s="3" t="s">
        <v>3358</v>
      </c>
      <c r="G3171" s="18">
        <v>9630</v>
      </c>
      <c r="H3171" s="18" t="s">
        <v>4568</v>
      </c>
    </row>
    <row r="3172" spans="1:8" x14ac:dyDescent="0.2">
      <c r="A3172" s="3">
        <v>1034</v>
      </c>
      <c r="B3172" s="3" t="s">
        <v>3432</v>
      </c>
      <c r="C3172" s="3" t="s">
        <v>3432</v>
      </c>
      <c r="D3172" s="3" t="s">
        <v>3358</v>
      </c>
      <c r="G3172" s="18">
        <v>9631</v>
      </c>
      <c r="H3172" s="18" t="s">
        <v>4568</v>
      </c>
    </row>
    <row r="3173" spans="1:8" x14ac:dyDescent="0.2">
      <c r="A3173" s="3">
        <v>1308</v>
      </c>
      <c r="B3173" s="3" t="s">
        <v>3433</v>
      </c>
      <c r="C3173" s="3" t="s">
        <v>3433</v>
      </c>
      <c r="D3173" s="3" t="s">
        <v>3358</v>
      </c>
      <c r="G3173" s="18">
        <v>9633</v>
      </c>
      <c r="H3173" s="18" t="s">
        <v>4568</v>
      </c>
    </row>
    <row r="3174" spans="1:8" x14ac:dyDescent="0.2">
      <c r="A3174" s="3">
        <v>1148</v>
      </c>
      <c r="B3174" s="3" t="s">
        <v>3434</v>
      </c>
      <c r="C3174" s="3" t="s">
        <v>3434</v>
      </c>
      <c r="D3174" s="3" t="s">
        <v>3358</v>
      </c>
      <c r="G3174" s="18">
        <v>9642</v>
      </c>
      <c r="H3174" s="18" t="s">
        <v>4568</v>
      </c>
    </row>
    <row r="3175" spans="1:8" x14ac:dyDescent="0.2">
      <c r="A3175" s="3">
        <v>1316</v>
      </c>
      <c r="B3175" s="3" t="s">
        <v>3435</v>
      </c>
      <c r="C3175" s="3" t="s">
        <v>3435</v>
      </c>
      <c r="D3175" s="3" t="s">
        <v>3358</v>
      </c>
      <c r="G3175" s="18">
        <v>9643</v>
      </c>
      <c r="H3175" s="18" t="s">
        <v>4562</v>
      </c>
    </row>
    <row r="3176" spans="1:8" x14ac:dyDescent="0.2">
      <c r="A3176" s="3">
        <v>1304</v>
      </c>
      <c r="B3176" s="3" t="s">
        <v>3436</v>
      </c>
      <c r="C3176" s="3" t="s">
        <v>3437</v>
      </c>
      <c r="D3176" s="3" t="s">
        <v>3358</v>
      </c>
      <c r="G3176" s="18">
        <v>9650</v>
      </c>
      <c r="H3176" s="18" t="s">
        <v>4562</v>
      </c>
    </row>
    <row r="3177" spans="1:8" x14ac:dyDescent="0.2">
      <c r="A3177" s="3">
        <v>1304</v>
      </c>
      <c r="B3177" s="3" t="s">
        <v>3438</v>
      </c>
      <c r="C3177" s="3" t="s">
        <v>3437</v>
      </c>
      <c r="D3177" s="3" t="s">
        <v>3358</v>
      </c>
      <c r="G3177" s="18">
        <v>9651</v>
      </c>
      <c r="H3177" s="18" t="s">
        <v>4568</v>
      </c>
    </row>
    <row r="3178" spans="1:8" x14ac:dyDescent="0.2">
      <c r="A3178" s="3">
        <v>1148</v>
      </c>
      <c r="B3178" s="3" t="s">
        <v>3439</v>
      </c>
      <c r="C3178" s="3" t="s">
        <v>3439</v>
      </c>
      <c r="D3178" s="3" t="s">
        <v>3358</v>
      </c>
      <c r="G3178" s="18">
        <v>9652</v>
      </c>
      <c r="H3178" s="18" t="s">
        <v>4562</v>
      </c>
    </row>
    <row r="3179" spans="1:8" x14ac:dyDescent="0.2">
      <c r="A3179" s="3">
        <v>1306</v>
      </c>
      <c r="B3179" s="3" t="s">
        <v>3440</v>
      </c>
      <c r="C3179" s="3" t="s">
        <v>3440</v>
      </c>
      <c r="D3179" s="3" t="s">
        <v>3358</v>
      </c>
      <c r="G3179" s="18">
        <v>9655</v>
      </c>
      <c r="H3179" s="18" t="s">
        <v>4562</v>
      </c>
    </row>
    <row r="3180" spans="1:8" x14ac:dyDescent="0.2">
      <c r="A3180" s="3">
        <v>1304</v>
      </c>
      <c r="B3180" s="3" t="s">
        <v>3441</v>
      </c>
      <c r="C3180" s="3" t="s">
        <v>3441</v>
      </c>
      <c r="D3180" s="3" t="s">
        <v>3358</v>
      </c>
      <c r="G3180" s="18">
        <v>9656</v>
      </c>
      <c r="H3180" s="18" t="s">
        <v>4562</v>
      </c>
    </row>
    <row r="3181" spans="1:8" x14ac:dyDescent="0.2">
      <c r="A3181" s="3">
        <v>1312</v>
      </c>
      <c r="B3181" s="3" t="s">
        <v>3442</v>
      </c>
      <c r="C3181" s="3" t="s">
        <v>3442</v>
      </c>
      <c r="D3181" s="3" t="s">
        <v>3358</v>
      </c>
      <c r="G3181" s="18">
        <v>9657</v>
      </c>
      <c r="H3181" s="18" t="s">
        <v>4561</v>
      </c>
    </row>
    <row r="3182" spans="1:8" x14ac:dyDescent="0.2">
      <c r="A3182" s="3">
        <v>1313</v>
      </c>
      <c r="B3182" s="3" t="s">
        <v>3443</v>
      </c>
      <c r="C3182" s="3" t="s">
        <v>3443</v>
      </c>
      <c r="D3182" s="3" t="s">
        <v>3358</v>
      </c>
      <c r="G3182" s="18">
        <v>9658</v>
      </c>
      <c r="H3182" s="18" t="s">
        <v>4561</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A48FD588-D0F9-4D1A-BC1F-54A4E6E11AFF}"/>
</file>

<file path=customXml/itemProps3.xml><?xml version="1.0" encoding="utf-8"?>
<ds:datastoreItem xmlns:ds="http://schemas.openxmlformats.org/officeDocument/2006/customXml" ds:itemID="{92E71BC8-F766-4F24-9303-08A2B7164734}"/>
</file>

<file path=customXml/itemProps4.xml><?xml version="1.0" encoding="utf-8"?>
<ds:datastoreItem xmlns:ds="http://schemas.openxmlformats.org/officeDocument/2006/customXml" ds:itemID="{E877F04C-8B03-44B8-92B3-CDF318B3A93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12</vt:i4>
      </vt:variant>
    </vt:vector>
  </HeadingPairs>
  <TitlesOfParts>
    <vt:vector size="17" baseType="lpstr">
      <vt:lpstr>Version</vt:lpstr>
      <vt:lpstr>A</vt:lpstr>
      <vt:lpstr>B</vt:lpstr>
      <vt:lpstr>Y</vt:lpstr>
      <vt:lpstr>Z</vt:lpstr>
      <vt:lpstr>Appliances</vt:lpstr>
      <vt:lpstr>Lang</vt:lpstr>
      <vt:lpstr>Lang_measure</vt:lpstr>
      <vt:lpstr>measure_id</vt:lpstr>
      <vt:lpstr>measure_version</vt:lpstr>
      <vt:lpstr>PLZ</vt:lpstr>
      <vt:lpstr>Trad</vt:lpstr>
      <vt:lpstr>Type</vt:lpstr>
      <vt:lpstr>Use</vt:lpstr>
      <vt:lpstr>ZIP</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2025-11-16T12:14:30Z</cp:lastPrinted>
  <dcterms:created xsi:type="dcterms:W3CDTF">2015-06-05T18:19:34Z</dcterms:created>
  <dcterms:modified xsi:type="dcterms:W3CDTF">2025-11-27T10:28:04Z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